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fp\Finance\Adish Refinery\Adish Group\Japalaghi\ADISH\01-Treasury\01-Accounts Balance 1401\Adish-new\"/>
    </mc:Choice>
  </mc:AlternateContent>
  <xr:revisionPtr revIDLastSave="0" documentId="13_ncr:1_{212F6E9C-3D26-42EB-85F0-2C2EC1D4E6F7}" xr6:coauthVersionLast="47" xr6:coauthVersionMax="47" xr10:uidLastSave="{00000000-0000-0000-0000-000000000000}"/>
  <bookViews>
    <workbookView xWindow="-120" yWindow="-120" windowWidth="29040" windowHeight="15840" activeTab="2" xr2:uid="{00000000-000D-0000-FFFF-FFFF00000000}"/>
  </bookViews>
  <sheets>
    <sheet name="1399 " sheetId="38" r:id="rId1"/>
    <sheet name="1400" sheetId="37" r:id="rId2"/>
    <sheet name="1401" sheetId="39" r:id="rId3"/>
    <sheet name="1" sheetId="26" r:id="rId4"/>
    <sheet name="2" sheetId="25" r:id="rId5"/>
    <sheet name="3" sheetId="22" r:id="rId6"/>
    <sheet name="4" sheetId="23" r:id="rId7"/>
    <sheet name="5" sheetId="24" r:id="rId8"/>
  </sheets>
  <externalReferences>
    <externalReference r:id="rId9"/>
    <externalReference r:id="rId10"/>
  </externalReferences>
  <definedNames>
    <definedName name="_xlnm.Print_Area" localSheetId="3">'1'!$A$1:$G$19</definedName>
    <definedName name="_xlnm.Print_Area" localSheetId="0">'1399 '!$A$1:$H$130</definedName>
    <definedName name="_xlnm.Print_Area" localSheetId="1">'1400'!$A$1:$H$109</definedName>
    <definedName name="_xlnm.Print_Area" localSheetId="2">'1401'!$A$1:$I$109</definedName>
    <definedName name="_xlnm.Print_Area" localSheetId="4">'2'!$A$1:$G$19</definedName>
    <definedName name="_xlnm.Print_Area" localSheetId="5">'3'!$A$1:$G$19</definedName>
    <definedName name="_xlnm.Print_Area" localSheetId="6">'4'!$A$1:$G$19</definedName>
    <definedName name="_xlnm.Print_Area" localSheetId="7">'5'!$A$1:$G$19</definedName>
    <definedName name="_xlnm.Print_Titles" localSheetId="0">'1399 '!$1:$2</definedName>
    <definedName name="_xlnm.Print_Titles" localSheetId="1">'1400'!$1:$2</definedName>
    <definedName name="_xlnm.Print_Titles" localSheetId="2">'1401'!$1:$2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8" i="39" l="1"/>
  <c r="D13" i="26"/>
  <c r="B13" i="26"/>
  <c r="B10" i="26"/>
  <c r="F4" i="26"/>
  <c r="B9" i="26"/>
  <c r="H14" i="39"/>
  <c r="H11" i="39"/>
  <c r="E9" i="26"/>
  <c r="G109" i="39" l="1"/>
  <c r="I4" i="39"/>
  <c r="I5" i="39" s="1"/>
  <c r="I6" i="39" s="1"/>
  <c r="I7" i="39" s="1"/>
  <c r="I8" i="39" s="1"/>
  <c r="I9" i="39" s="1"/>
  <c r="I10" i="39" s="1"/>
  <c r="I11" i="39" s="1"/>
  <c r="I12" i="39" s="1"/>
  <c r="I13" i="39" s="1"/>
  <c r="I14" i="39" s="1"/>
  <c r="I15" i="39" s="1"/>
  <c r="I16" i="39" s="1"/>
  <c r="I17" i="39" s="1"/>
  <c r="I18" i="39" s="1"/>
  <c r="I19" i="39" s="1"/>
  <c r="I20" i="39" s="1"/>
  <c r="I21" i="39" s="1"/>
  <c r="I22" i="39" s="1"/>
  <c r="I23" i="39" s="1"/>
  <c r="I24" i="39" s="1"/>
  <c r="I25" i="39" s="1"/>
  <c r="I26" i="39" s="1"/>
  <c r="I27" i="39" s="1"/>
  <c r="I28" i="39" s="1"/>
  <c r="I29" i="39" s="1"/>
  <c r="I30" i="39" s="1"/>
  <c r="I31" i="39" s="1"/>
  <c r="I32" i="39" s="1"/>
  <c r="I33" i="39" s="1"/>
  <c r="I34" i="39" s="1"/>
  <c r="I35" i="39" s="1"/>
  <c r="I36" i="39" s="1"/>
  <c r="I37" i="39" s="1"/>
  <c r="I38" i="39" s="1"/>
  <c r="I39" i="39" s="1"/>
  <c r="I40" i="39" s="1"/>
  <c r="I41" i="39" s="1"/>
  <c r="I42" i="39" s="1"/>
  <c r="I43" i="39" s="1"/>
  <c r="I44" i="39" s="1"/>
  <c r="I45" i="39" s="1"/>
  <c r="I46" i="39" s="1"/>
  <c r="I47" i="39" s="1"/>
  <c r="I48" i="39" s="1"/>
  <c r="I49" i="39" s="1"/>
  <c r="I50" i="39" s="1"/>
  <c r="I51" i="39" s="1"/>
  <c r="I52" i="39" s="1"/>
  <c r="I53" i="39" s="1"/>
  <c r="I54" i="39" s="1"/>
  <c r="I55" i="39" s="1"/>
  <c r="I56" i="39" s="1"/>
  <c r="I57" i="39" s="1"/>
  <c r="I58" i="39" s="1"/>
  <c r="I59" i="39" s="1"/>
  <c r="I60" i="39" s="1"/>
  <c r="I61" i="39" s="1"/>
  <c r="I62" i="39" s="1"/>
  <c r="I63" i="39" s="1"/>
  <c r="I64" i="39" s="1"/>
  <c r="I65" i="39" s="1"/>
  <c r="I66" i="39" s="1"/>
  <c r="I67" i="39" s="1"/>
  <c r="I68" i="39" s="1"/>
  <c r="I69" i="39" s="1"/>
  <c r="I70" i="39" s="1"/>
  <c r="I71" i="39" s="1"/>
  <c r="I72" i="39" s="1"/>
  <c r="I73" i="39" s="1"/>
  <c r="I74" i="39" s="1"/>
  <c r="I75" i="39" s="1"/>
  <c r="I76" i="39" s="1"/>
  <c r="I77" i="39" s="1"/>
  <c r="I78" i="39" s="1"/>
  <c r="I79" i="39" s="1"/>
  <c r="I80" i="39" s="1"/>
  <c r="I81" i="39" s="1"/>
  <c r="I82" i="39" s="1"/>
  <c r="I83" i="39" s="1"/>
  <c r="I84" i="39" s="1"/>
  <c r="I85" i="39" s="1"/>
  <c r="I86" i="39" s="1"/>
  <c r="I87" i="39" s="1"/>
  <c r="I88" i="39" s="1"/>
  <c r="I89" i="39" s="1"/>
  <c r="I90" i="39" s="1"/>
  <c r="I91" i="39" s="1"/>
  <c r="I92" i="39" s="1"/>
  <c r="I93" i="39" s="1"/>
  <c r="I94" i="39" s="1"/>
  <c r="I95" i="39" s="1"/>
  <c r="I96" i="39" s="1"/>
  <c r="I97" i="39" s="1"/>
  <c r="I98" i="39" s="1"/>
  <c r="I99" i="39" s="1"/>
  <c r="I100" i="39" s="1"/>
  <c r="I101" i="39" s="1"/>
  <c r="I102" i="39" s="1"/>
  <c r="I103" i="39" s="1"/>
  <c r="I104" i="39" s="1"/>
  <c r="I105" i="39" s="1"/>
  <c r="I106" i="39" s="1"/>
  <c r="I107" i="39" s="1"/>
  <c r="I108" i="39" s="1"/>
  <c r="H88" i="37"/>
  <c r="H89" i="37"/>
  <c r="H90" i="37" s="1"/>
  <c r="H91" i="37" s="1"/>
  <c r="H92" i="37" s="1"/>
  <c r="H93" i="37" s="1"/>
  <c r="H94" i="37" s="1"/>
  <c r="H95" i="37" s="1"/>
  <c r="H96" i="37" s="1"/>
  <c r="H97" i="37" s="1"/>
  <c r="H98" i="37" s="1"/>
  <c r="H99" i="37" s="1"/>
  <c r="H100" i="37" s="1"/>
  <c r="H101" i="37" s="1"/>
  <c r="H102" i="37" s="1"/>
  <c r="H103" i="37" s="1"/>
  <c r="H104" i="37" s="1"/>
  <c r="H105" i="37" s="1"/>
  <c r="H109" i="39" l="1"/>
  <c r="G73" i="37"/>
  <c r="B11" i="26"/>
  <c r="G70" i="37"/>
  <c r="G64" i="37"/>
  <c r="G63" i="37" l="1"/>
  <c r="G59" i="37" l="1"/>
  <c r="G57" i="37" l="1"/>
  <c r="G50" i="37"/>
  <c r="G48" i="37" l="1"/>
  <c r="G47" i="37" l="1"/>
  <c r="G37" i="37"/>
  <c r="G36" i="37"/>
  <c r="G18" i="37"/>
  <c r="F4" i="23" l="1"/>
  <c r="D13" i="22"/>
  <c r="B13" i="22"/>
  <c r="B11" i="22"/>
  <c r="B10" i="22"/>
  <c r="B9" i="22"/>
  <c r="F4" i="22"/>
  <c r="D13" i="25"/>
  <c r="B13" i="25"/>
  <c r="B11" i="25"/>
  <c r="B10" i="25"/>
  <c r="B9" i="25"/>
  <c r="F4" i="25"/>
  <c r="G17" i="37" l="1"/>
  <c r="G16" i="37"/>
  <c r="G130" i="38" l="1"/>
  <c r="F130" i="38"/>
  <c r="H4" i="38"/>
  <c r="H5" i="38" s="1"/>
  <c r="H6" i="38" s="1"/>
  <c r="H7" i="38" s="1"/>
  <c r="H8" i="38" s="1"/>
  <c r="H9" i="38" s="1"/>
  <c r="H10" i="38" s="1"/>
  <c r="H11" i="38" s="1"/>
  <c r="H12" i="38" s="1"/>
  <c r="H13" i="38" s="1"/>
  <c r="H14" i="38" s="1"/>
  <c r="H15" i="38" s="1"/>
  <c r="H16" i="38" s="1"/>
  <c r="H17" i="38" s="1"/>
  <c r="H18" i="38" s="1"/>
  <c r="H19" i="38" s="1"/>
  <c r="H20" i="38" s="1"/>
  <c r="H21" i="38" s="1"/>
  <c r="H22" i="38" s="1"/>
  <c r="H23" i="38" s="1"/>
  <c r="H24" i="38" s="1"/>
  <c r="H25" i="38" s="1"/>
  <c r="H26" i="38" s="1"/>
  <c r="H27" i="38" s="1"/>
  <c r="H28" i="38" s="1"/>
  <c r="H29" i="38" s="1"/>
  <c r="H30" i="38" s="1"/>
  <c r="H31" i="38" s="1"/>
  <c r="H32" i="38" s="1"/>
  <c r="H33" i="38" s="1"/>
  <c r="H34" i="38" s="1"/>
  <c r="H35" i="38" s="1"/>
  <c r="H36" i="38" s="1"/>
  <c r="H37" i="38" s="1"/>
  <c r="H38" i="38" s="1"/>
  <c r="H39" i="38" s="1"/>
  <c r="H40" i="38" s="1"/>
  <c r="H41" i="38" s="1"/>
  <c r="H42" i="38" s="1"/>
  <c r="H43" i="38" s="1"/>
  <c r="H44" i="38" s="1"/>
  <c r="H45" i="38" s="1"/>
  <c r="H46" i="38" s="1"/>
  <c r="H47" i="38" s="1"/>
  <c r="H48" i="38" s="1"/>
  <c r="H49" i="38" s="1"/>
  <c r="H50" i="38" s="1"/>
  <c r="H51" i="38" s="1"/>
  <c r="H52" i="38" s="1"/>
  <c r="H53" i="38" s="1"/>
  <c r="H54" i="38" s="1"/>
  <c r="H55" i="38" s="1"/>
  <c r="H56" i="38" s="1"/>
  <c r="H57" i="38" s="1"/>
  <c r="H58" i="38" s="1"/>
  <c r="H59" i="38" s="1"/>
  <c r="H60" i="38" s="1"/>
  <c r="H61" i="38" s="1"/>
  <c r="H62" i="38" s="1"/>
  <c r="H63" i="38" s="1"/>
  <c r="H64" i="38" s="1"/>
  <c r="H65" i="38" s="1"/>
  <c r="H66" i="38" s="1"/>
  <c r="H67" i="38" s="1"/>
  <c r="H68" i="38" s="1"/>
  <c r="H69" i="38" s="1"/>
  <c r="H70" i="38" s="1"/>
  <c r="H71" i="38" s="1"/>
  <c r="H72" i="38" s="1"/>
  <c r="H73" i="38" s="1"/>
  <c r="H74" i="38" s="1"/>
  <c r="H75" i="38" s="1"/>
  <c r="H76" i="38" s="1"/>
  <c r="H77" i="38" s="1"/>
  <c r="H78" i="38" s="1"/>
  <c r="H79" i="38" s="1"/>
  <c r="H80" i="38" s="1"/>
  <c r="H81" i="38" s="1"/>
  <c r="H82" i="38" s="1"/>
  <c r="H83" i="38" s="1"/>
  <c r="H84" i="38" s="1"/>
  <c r="H85" i="38" s="1"/>
  <c r="H86" i="38" s="1"/>
  <c r="H87" i="38" s="1"/>
  <c r="H88" i="38" s="1"/>
  <c r="H89" i="38" s="1"/>
  <c r="H90" i="38" s="1"/>
  <c r="H91" i="38" s="1"/>
  <c r="H92" i="38" s="1"/>
  <c r="H93" i="38" s="1"/>
  <c r="H94" i="38" s="1"/>
  <c r="H95" i="38" s="1"/>
  <c r="H96" i="38" s="1"/>
  <c r="H97" i="38" s="1"/>
  <c r="H98" i="38" s="1"/>
  <c r="H99" i="38" s="1"/>
  <c r="H100" i="38" s="1"/>
  <c r="H101" i="38" s="1"/>
  <c r="H102" i="38" s="1"/>
  <c r="H103" i="38" s="1"/>
  <c r="H104" i="38" s="1"/>
  <c r="H105" i="38" s="1"/>
  <c r="H106" i="38" s="1"/>
  <c r="H107" i="38" s="1"/>
  <c r="H108" i="38" s="1"/>
  <c r="H109" i="38" s="1"/>
  <c r="H110" i="38" s="1"/>
  <c r="H111" i="38" s="1"/>
  <c r="H112" i="38" s="1"/>
  <c r="H113" i="38" s="1"/>
  <c r="H114" i="38" s="1"/>
  <c r="H115" i="38" s="1"/>
  <c r="H116" i="38" s="1"/>
  <c r="H117" i="38" s="1"/>
  <c r="H118" i="38" s="1"/>
  <c r="H119" i="38" s="1"/>
  <c r="H120" i="38" s="1"/>
  <c r="H121" i="38" s="1"/>
  <c r="H122" i="38" s="1"/>
  <c r="H123" i="38" s="1"/>
  <c r="H124" i="38" s="1"/>
  <c r="H125" i="38" s="1"/>
  <c r="H126" i="38" s="1"/>
  <c r="H127" i="38" s="1"/>
  <c r="H128" i="38" s="1"/>
  <c r="H129" i="38" s="1"/>
  <c r="E9" i="25"/>
  <c r="F109" i="37" l="1"/>
  <c r="H4" i="37" l="1"/>
  <c r="G109" i="37"/>
  <c r="H5" i="37" l="1"/>
  <c r="B9" i="24"/>
  <c r="B10" i="24"/>
  <c r="B13" i="24"/>
  <c r="D13" i="24"/>
  <c r="F4" i="24"/>
  <c r="E9" i="24"/>
  <c r="H6" i="37" l="1"/>
  <c r="H7" i="37" s="1"/>
  <c r="H8" i="37" s="1"/>
  <c r="H9" i="37" s="1"/>
  <c r="H10" i="37" s="1"/>
  <c r="H11" i="37" s="1"/>
  <c r="H12" i="37" s="1"/>
  <c r="H13" i="37" s="1"/>
  <c r="H14" i="37" s="1"/>
  <c r="H15" i="37" s="1"/>
  <c r="H16" i="37" s="1"/>
  <c r="H17" i="37" s="1"/>
  <c r="H18" i="37" s="1"/>
  <c r="H19" i="37" s="1"/>
  <c r="H20" i="37" s="1"/>
  <c r="H21" i="37" s="1"/>
  <c r="H22" i="37" s="1"/>
  <c r="H23" i="37" s="1"/>
  <c r="H24" i="37" s="1"/>
  <c r="H25" i="37" s="1"/>
  <c r="H26" i="37" s="1"/>
  <c r="H27" i="37" s="1"/>
  <c r="H28" i="37" s="1"/>
  <c r="H29" i="37" s="1"/>
  <c r="H30" i="37" s="1"/>
  <c r="H31" i="37" s="1"/>
  <c r="H32" i="37" s="1"/>
  <c r="H33" i="37" s="1"/>
  <c r="H34" i="37" s="1"/>
  <c r="H35" i="37" s="1"/>
  <c r="H36" i="37" s="1"/>
  <c r="H37" i="37" s="1"/>
  <c r="H38" i="37" s="1"/>
  <c r="H39" i="37" s="1"/>
  <c r="H40" i="37" s="1"/>
  <c r="H41" i="37" s="1"/>
  <c r="H42" i="37" s="1"/>
  <c r="H43" i="37" s="1"/>
  <c r="H44" i="37" s="1"/>
  <c r="H45" i="37" s="1"/>
  <c r="H46" i="37" s="1"/>
  <c r="H47" i="37" s="1"/>
  <c r="H48" i="37" s="1"/>
  <c r="H49" i="37" s="1"/>
  <c r="H50" i="37" s="1"/>
  <c r="H51" i="37" s="1"/>
  <c r="H52" i="37" s="1"/>
  <c r="H53" i="37" s="1"/>
  <c r="H54" i="37" s="1"/>
  <c r="H55" i="37" s="1"/>
  <c r="H56" i="37" s="1"/>
  <c r="H57" i="37" s="1"/>
  <c r="H58" i="37" s="1"/>
  <c r="H59" i="37" s="1"/>
  <c r="H60" i="37" s="1"/>
  <c r="H61" i="37" s="1"/>
  <c r="H62" i="37" s="1"/>
  <c r="H63" i="37" s="1"/>
  <c r="H64" i="37" s="1"/>
  <c r="H65" i="37" s="1"/>
  <c r="H66" i="37" s="1"/>
  <c r="H67" i="37" s="1"/>
  <c r="H68" i="37" s="1"/>
  <c r="H69" i="37" s="1"/>
  <c r="H70" i="37" s="1"/>
  <c r="H71" i="37" s="1"/>
  <c r="H72" i="37" s="1"/>
  <c r="H73" i="37" s="1"/>
  <c r="H74" i="37" s="1"/>
  <c r="H75" i="37" s="1"/>
  <c r="H76" i="37" s="1"/>
  <c r="H77" i="37" s="1"/>
  <c r="H78" i="37" s="1"/>
  <c r="H79" i="37" s="1"/>
  <c r="H80" i="37" s="1"/>
  <c r="H81" i="37" s="1"/>
  <c r="H82" i="37" s="1"/>
  <c r="H83" i="37" s="1"/>
  <c r="H84" i="37" s="1"/>
  <c r="H85" i="37" s="1"/>
  <c r="H86" i="37" s="1"/>
  <c r="H87" i="37" s="1"/>
  <c r="B9" i="23"/>
  <c r="B10" i="23"/>
  <c r="B13" i="23"/>
  <c r="D13" i="23"/>
  <c r="E9" i="23"/>
  <c r="E9" i="22"/>
  <c r="B11" i="24" l="1"/>
  <c r="B11" i="23" l="1"/>
  <c r="J23" i="25" l="1"/>
  <c r="K23" i="25" s="1"/>
  <c r="K25" i="25" s="1"/>
  <c r="H106" i="37" l="1"/>
  <c r="H107" i="37" s="1"/>
  <c r="H108" i="37" s="1"/>
</calcChain>
</file>

<file path=xl/sharedStrings.xml><?xml version="1.0" encoding="utf-8"?>
<sst xmlns="http://schemas.openxmlformats.org/spreadsheetml/2006/main" count="830" uniqueCount="322">
  <si>
    <t>ردیف</t>
  </si>
  <si>
    <t>تاریخ</t>
  </si>
  <si>
    <t>شماره چک</t>
  </si>
  <si>
    <t>مبلغ ورود</t>
  </si>
  <si>
    <t>مبلغ خروج</t>
  </si>
  <si>
    <t>مانده</t>
  </si>
  <si>
    <t>شرکت آدیش جنوبی (سهامی خاص)</t>
  </si>
  <si>
    <t>دستور پرداخت</t>
  </si>
  <si>
    <t>تاریخ اعلامیه:</t>
  </si>
  <si>
    <t>شماره اعلامیه:</t>
  </si>
  <si>
    <t>وضعیت اعلامیه:</t>
  </si>
  <si>
    <t>ریال</t>
  </si>
  <si>
    <t>بابت:</t>
  </si>
  <si>
    <t>در وجه:</t>
  </si>
  <si>
    <t>پرداخت گردید.</t>
  </si>
  <si>
    <t>شماره چک:</t>
  </si>
  <si>
    <t>تاریخ چک:</t>
  </si>
  <si>
    <t>شماره حساب بانکی:</t>
  </si>
  <si>
    <t>در وجه</t>
  </si>
  <si>
    <t>بابت</t>
  </si>
  <si>
    <t>تهیه کننده:</t>
  </si>
  <si>
    <t>تایید کننده:</t>
  </si>
  <si>
    <t>تصویب کننده:</t>
  </si>
  <si>
    <t>بدینوسیله وصول چک فوق تایید می گردد:</t>
  </si>
  <si>
    <t>نام و نام خانوادگی:</t>
  </si>
  <si>
    <t>مهر و امضا:</t>
  </si>
  <si>
    <t>پرداخت بابت افتتاح حساب</t>
  </si>
  <si>
    <t>.</t>
  </si>
  <si>
    <t>مبلغ به ریال :</t>
  </si>
  <si>
    <t xml:space="preserve">: مبلغ به حروف </t>
  </si>
  <si>
    <t>چ دروجه سپهرمولد به بابت قرض الحسنه(پرداخت بهعلی الحساب ق 7270 خرید کانکس)</t>
  </si>
  <si>
    <t>شرکت پالایش میعانات گازی آدیش جنوبی</t>
  </si>
  <si>
    <t>1399/07/20</t>
  </si>
  <si>
    <t>1399/07/28</t>
  </si>
  <si>
    <t>1399/08/19</t>
  </si>
  <si>
    <t>بانک تجارت- حساب جاری شماره 0289041664</t>
  </si>
  <si>
    <t>واریزی از بانک اقتصادنوین بابت تامین موجودی</t>
  </si>
  <si>
    <t>واریزی به حساب 306827022 نزد بانک تجارت شعبه اکو کد 3060 بنام شرکت پالایش میعانات گازی آدیش جنوبی بابت تامین موجودی</t>
  </si>
  <si>
    <t>واریزی به حساب 306833111 نزد بانک تجارت شعبه اکو کد 3060 بنام شرکت پالایش میعانات گازی آدیش جنوبی بابت تامین موجودی</t>
  </si>
  <si>
    <t>بانک تجارت مرکزی-جاری 289041664</t>
  </si>
  <si>
    <t>1399/10/08</t>
  </si>
  <si>
    <t>انتقال از تجارت اکو</t>
  </si>
  <si>
    <t>1399/10/09</t>
  </si>
  <si>
    <t>انتقال از اقتصاد نوین</t>
  </si>
  <si>
    <t>1399/10/13</t>
  </si>
  <si>
    <t>حواله ساتنا به حساب IR48 0180 0000 0000 0083 4920 74  نزد بانک تجارت شعبه توانیر کد 832 به نام شرکت لوید آلمان کیش بابت تسویه ص و ش 23 از ق ADSH-E-CO-GE-006</t>
  </si>
  <si>
    <t>بابت 0.5درهزار هزینه کارشناسی مصوبه 40991142 بابت 22.222.223 دلار</t>
  </si>
  <si>
    <t>1399/10/06</t>
  </si>
  <si>
    <t>رسیدگی کننده:</t>
  </si>
  <si>
    <t xml:space="preserve">بانک تجارت </t>
  </si>
  <si>
    <t>1399/10/30</t>
  </si>
  <si>
    <t>1399/11/30</t>
  </si>
  <si>
    <t>1399/12/20</t>
  </si>
  <si>
    <t>حواله ساتنا به حساب IR94 0120 0000 0000 6567 9607 48  نزد بانک ملت به نام شرکت مدیریت آبرسانی خلیج فارس بابت قسط اول هزینه حق انشعاب پالایشگاه</t>
  </si>
  <si>
    <t xml:space="preserve">حواله ساتنا به حساب IR94 0120 0000 0000 6567 9607 48  نزد بانک ملت به نام شرکت مدیریت آبرسانی خلیج فارس بابت قسط سوم هزینه حق انشعاب پالایشگاه   </t>
  </si>
  <si>
    <t>هزینه کارمزد بانکی از 07/22 تا 10/10</t>
  </si>
  <si>
    <t>1399/10/14</t>
  </si>
  <si>
    <t>واریز به شماره حساب  2110100716003  نزد بانک ملی شعبه میرداماد کد 64 به نام اداره کل امور مالیاتی-درآمد مستغلات اجاره املاک جهت پرداخت مالیات اجاره 1399/09/01 تا 1399/10/30 ، واحد 400222 کلاسه 303 (قبض7656601816)</t>
  </si>
  <si>
    <t>1399/10/16</t>
  </si>
  <si>
    <t>حواله ساتنا به حساب IR21 0120 0200 0000 4421 5120 85 نزد بانک ملت به نام شرکت خدمات مسافرت هوایی پرتو پرواز فردا بابت صورتحساب 70</t>
  </si>
  <si>
    <t xml:space="preserve">واریزی از طرف شرکت تناوب بابت افزایش سرمایه طی سند 55 </t>
  </si>
  <si>
    <t>1399/10/21</t>
  </si>
  <si>
    <t xml:space="preserve">حواله ساتنا به حساب IR90 0170 0000 0033 0985 6450 08  نزد بانک ملی شعبه اردیبهشت کد 188 به نام شرکت آشکار سازان حریق بابت تسویه فاکتور شماره 1 جهت خرید 8 عدد کپسول آتش نشانی جهت دفتر مرکزی  </t>
  </si>
  <si>
    <t>حواله ساتنا به حساب IR40 0190 0000 0011 0905 3550 08 نزد بانک صادرات بنام شرکت هماهنگ بار پارس بابت تسویه صورتحساب ش  S204980  بابت بارنامه DECXBND202012051 ترانزیت محموله هیسکو1-پکیج آنالیز</t>
  </si>
  <si>
    <t>حواله ساتنا به حساب IR40 0190 0000 0011 0905 3550 08 نزد بانک صادرات بنام شرکت هماهنگ بار پارس بابت سپرده نقدی صورتحساب ش  S204980  بابت بارنامه DECXBND202012051 ترانزیت محموله هیسکو1-پکیج آنالیز</t>
  </si>
  <si>
    <t xml:space="preserve">واریزی از اقتصاد نوین آدیش بابت تامین موجودی </t>
  </si>
  <si>
    <t>1399/10/22</t>
  </si>
  <si>
    <t xml:space="preserve">واریز به شماره حساب 0023127660 نزد بانک تجارت به نام شرکت مهندسین مشاور پی کاو بابت پرداخت کامل صورت وضعیت تائید شده شماره 18 مطالعات ژئوتکنیک طبق قرارداد ش ADISH-E-CO_CV-005 </t>
  </si>
  <si>
    <t>حواله ساتنا به حساب IR40 0190 0000 0011 0905 3550 08 نزد بانک صادرات بنام شرکت هماهنگ بار پارس بابت تسویه صورتحساب ش A20821 بابت بارنامه FAMLTHR2009009 ترانزیت محموله 4 HEATER KTI</t>
  </si>
  <si>
    <t>حواله ساتنا به حساب IR40 0190 0000 0011 0905 3550 08 نزد بانک صادرات بنام شرکت هماهنگ بار پارس بابت تسویه صورتحساب ش A20820 بابت بارنامه DECXBND0202010822A ترانزیت محموله 5 HEATER KTI</t>
  </si>
  <si>
    <t>حواله ساتنا به حساب IR21 0120 0200 0000 4421 5120 85 نزد بانک ملت به نام شرکت خدمات مسافرت هوایی پرتو پرواز فردا بابت صورتحساب 71</t>
  </si>
  <si>
    <t>واریز به شماره حساب 0353050990   نزد بانک تجارت بنام شرکت صنعتی آما بابت تسویه هزینه بسته بندی و بارگیری الکترود و مالیات و عوارض ارزش افزوده متعلقه طبق فاکتورهای ش 313562 -313571  جهت TNK</t>
  </si>
  <si>
    <t xml:space="preserve">ابطال شد </t>
  </si>
  <si>
    <t>حواله ساتنا به حساب IR11 0120 0100 0000 9239 9979 00 نزد بانک ملت بنام زهرا فلاحت پیشه با کدملی 4899377886 بابت خرید نبشی طی ف 0002 از کیمیا فرآیند جم جهت TNK</t>
  </si>
  <si>
    <t>حواله ساتنا به حساب IR710120010000001281794586 نزد بانک ملت بنام آقای مسلم بلوچی بابت تسویه ف 99/09/م بابت خرید و حمل آب تصفیه جهت بچینگ در آذر ماه 1399</t>
  </si>
  <si>
    <t>1399/10/23</t>
  </si>
  <si>
    <t xml:space="preserve">حواله ساتنا به حساب IR86 0120 0000 0000 5110 9637 59 نزد بانک ملت بنام آقای ابراهیم عباسی  بابت تسویه فاکتور ش 1327 خرید متریال جهت ساخت 7 درب سرویس بهداشتی و2 درب سوله انبار از گروه صنعتی آمود </t>
  </si>
  <si>
    <t>حواله ساتنا به حساب IR45 0180 0000 0000 0356 8064 09 نزد بانک تجارت بنام شرکت سپهرمولد بابت علی الحساب</t>
  </si>
  <si>
    <t>حواله ساتنا به حساب IR33 0120 0200 0000 3176 8440 50  نزد بانک ملت به نام شرکت بیمه آسیا بابت قسط دوم بیمه تمام خطر سایت طی شماره بیمه نامه25432053/99/01</t>
  </si>
  <si>
    <t xml:space="preserve">واریز  به حساب متمرکز اداره کل امور مالی کد 8150  جهت پرداخت حق بیمه آذر ماه 1399 کارکنان  به نام سازمان تامین اجتماعی شعبه بیست و پنج تهران (قبض025099102641301) </t>
  </si>
  <si>
    <t>حواله ساتنا به حساب IR74 0100 0040 7300 1001 0266 26  نزد بانک ملی بنام سازمان امور مالیاتی و شناسه پرداخت 261001073110202000030081761450 جهت پرداخت مالیات حقوق آذر 1399 واحد مالیاتی 881521 (شماره قبض 30081761450)</t>
  </si>
  <si>
    <t>حواله ساتنا به حساب  IR47 0100 0040 7400 1001 0266 74  نزد بانک ملی بنام سازمان امور مالیاتی و شناسه پرداخت 217001039110202000030081766828 جهت پرداخت مالیات تبصره 86  آذر 1399 واحد مالیاتی 401623 (شماره قبض 30081766828)</t>
  </si>
  <si>
    <t>حواله ساتنا به حساب IR73 0170 0000 0011 1371 6220 02  نزد بانک ملی به نام شرکت کاریز هیدرو سازه گیل بابت تسویه فاکتور 1867 خرید آب بند کننده بتن بابت بچینگ</t>
  </si>
  <si>
    <t xml:space="preserve">حواله ساتنا به حساب IR86 0120 0000 0000 5110 9637 59 نزد بانک ملت بنام آقای ابراهیم عباسی  بابت تسویه فاکتور ش 1314-1326 خرید پنجره upvc ساختمان انبار گروه صنعتی آمود </t>
  </si>
  <si>
    <t>واریز  به حساب متمرکز اداره کل امور مالی کد 8150  جهت پرداخت حق بیمه آذر ماه 1399 کارکنان به نام سازمان تامین اجتماعی شعبه کنگان (قبض 511099100334901)</t>
  </si>
  <si>
    <t>1399/10/24</t>
  </si>
  <si>
    <t>حواله ساتنا به حساب IR38 0630 2526 0441 6838 0830 01 نزد بانک انصار بنام خانم مرضیه هدایتی بابت تسویه ص و ش 5 ق ADSH-P-CO-GE-014  خرید مصالح شن و ماسه جهت تولید بتن از سیراف بتن جنوب</t>
  </si>
  <si>
    <t>1399/10/29</t>
  </si>
  <si>
    <t xml:space="preserve">حواله ساتنا به حساب IR33 0120 0200 0000 3176 8440 50  نزد بانک ملت به نام شرکت بیمه آسیا بابت قسط دوم بیمه تمام خطر سایت طی شماره بیمه نامه25432053/99/01  با شناسه واریز 51037/03 </t>
  </si>
  <si>
    <t>بابت برگشت چک شرکت بیمه آسیا بابت قسط دوم بیمه تمام خطر سایت طی شماره بیمه نامه25432053/99/01</t>
  </si>
  <si>
    <t>حواله ساتنا به حساب IR73 0170 0000 0011 1371 6220 02  نزد بانک ملی به نام شرکت کاریز هیدرو سازه گیل بابت تسویه فاکتور 1894 خرید میکروسیلیس بابت بچینگ</t>
  </si>
  <si>
    <t>1399/11/01</t>
  </si>
  <si>
    <t>واریز به شماره حساب 9547501397  نزد بانک تجارت بنام محمد بحرانی بابت تسویه فاکتور 1 خرید ماسه بادی و هزینه حمل جهت بچینگ ( پیمانکاری حمل ماسه بادی بحرانی)</t>
  </si>
  <si>
    <t>حواله ساتنا به حساب IR44 0120 0000 0000 8587 1019 11 نزد بانک ملت به نام شرکت اریس اوکسین  بابت مابه التفاوت فاکتورهای ش 390-412 خرید  PLATE A516</t>
  </si>
  <si>
    <t>حواله ساتنا به حساب IR92 0170 0000 0022 0223 8400 06 نزد بانک ملی به نام شرکت سیمان مند دشتی  بابت  فاکتور ش 976 خرید  سیمان فله تیپ 2 داخلی با شناسه واریز 241468976236</t>
  </si>
  <si>
    <t>1399/11/04</t>
  </si>
  <si>
    <t>بابت برگشت حواله ساتنا به حساب IR92 0170 0000 0022 0223 8400 06 نزد بانک ملی به نام شرکت سیمان مند دشتی  بابت  فاکتور ش 976 خرید  سیمان فله تیپ 2 داخلی با شناسه واریز 241468976236</t>
  </si>
  <si>
    <t>1399/11/02</t>
  </si>
  <si>
    <t>حواله ساتنا به حساب IR56 0120 0000 0000 5660 0800 38 نزد بانک ملت بنام آقای وحید نجاری با کد ملی 0072382831 بابت تسویه کامل ف 40 خرید میلگرد در سایزهای 10و 22و 25 از فروشگاه آهن اسکندری</t>
  </si>
  <si>
    <t>1399/11/05</t>
  </si>
  <si>
    <t>حواله ساتنا به حساب IR19 0120 0000 0000 0140 4634 17 نزد بانک ملت بنام شرکت پولاد پیچ کار بابت پرداخت 70% الباقی ف 23824-23825 خرید پیچ شش گوش پس از کسر 9% VAT</t>
  </si>
  <si>
    <t>واریز به شماره حساب  0352551473 نزد بانک تجارت به نام ریخته گری برناگداز بابت تسویه کامل ف  346 پس از کسر 30% پیش پرداخت بابت خرید تجهیزات حفاظت کاتدیک جهت FWS</t>
  </si>
  <si>
    <t>واریز به شماره حساب  0356806409  نزد بانک تجارت بنام شرکت سپهرمولد بابت علی الحساب</t>
  </si>
  <si>
    <t>1399/11/07</t>
  </si>
  <si>
    <t xml:space="preserve">حواله ساتنا به حساب شماره IR79 0570 0356 8101 3545 3101 01 نزد بانک پاسارگاد شعبه شهید سلیمانی بنام شرکت نگهبان بابت خرید 150 عدد اسپرینکلر طی فاکتور شماره 1066 پس از کسر پیش پرداخت جهت ساختمان warehouse </t>
  </si>
  <si>
    <t>حواله ساتنا به حساب IR03 0190 0000 0011 2499 4690 00  نزد بانک صادرات بنام شرکت تجارت گستر سیراف سپهر بابت پرداخت کارمزد اظهار و ترخیص کوتاژ 298952 محموله های رودهارت 3</t>
  </si>
  <si>
    <t>حواله ساتنا به حساب IR38 0630 2526 0441 6838 0830 01 نزد بانک انصار بنام خانم مرضیه هدایتی بابت تسویه ص و ش 6 ق ADSH-P-CO-GE-014  خرید مصالح شن و ماسه جهت تولید بتن از سیراف بتن جنوب</t>
  </si>
  <si>
    <t>هزینه کارمزد بانکی دسته چک 99/11/07</t>
  </si>
  <si>
    <t xml:space="preserve">حواله ساتنا به حساب IR92 0170 0000 0022 0223 8400 06 نزد بانک ملی به نام شرکت سیمان مند دشتی  بابت  فاکتور ش 976 خرید  سیمان فله تیپ 2 داخلی با شناسه </t>
  </si>
  <si>
    <t>حواله ساتنا به حساب IR69 0120 0000 0000 8361 1973 85 نزد بانک ملت بنام آقای مسلم صفری بابت  تسویه صورتحساب ش  99-1374A خدمات گمرک و انبارداری و بارنامه حمل و ترخیصیه دریایی کوتاژ 298952 محموله سوم پمپ های Roodhart</t>
  </si>
  <si>
    <t>1399/11/08</t>
  </si>
  <si>
    <t xml:space="preserve">چ دروجه شرکت مدیریت آبرسانی خلیج فارس بابت قسط دوم هزینه حق انشعاب پالایشگاه  </t>
  </si>
  <si>
    <t xml:space="preserve">حواله ساتنا به حساب IR66 0170 0000 0011 0246 8110 01 نزد بانک ملی بنام شرکت فرشته اقیانوس آبی بابت تسویه صورتحساب ش A4397  دموراژ کانتینر بارنامه ش BND/2004/2/2  محموله رود هارت 1-پمپ های سفارش اول  </t>
  </si>
  <si>
    <t xml:space="preserve">حواله ساتنا به حساب IR66 0170 0000 0011 0246 8110 01 نزد بانک ملی بنام شرکت فرشته اقیانوس آبی بابت سپرده نقدی بارنامه BND/2011/10  هزینه ترخیصیه محموله رود هارت 4-پمپ ها/ قرارداد اول </t>
  </si>
  <si>
    <t xml:space="preserve">حواله ساتنا به حساب IR66 0170 0000 0011 0246 8110 01 نزد بانک ملی بنام شرکت فرشته اقیانوس آبی بابت بارنامه BND/2011/10  هزینه ترخیصیه محموله رود هارت 4-پمپ ها/ قرارداد اول </t>
  </si>
  <si>
    <t>1399/11/12</t>
  </si>
  <si>
    <t>حواله ساتنا به حساب IR81 0550 0215 8500 5278 6240 01 نزد بانک اقتصادنوین بنام شرکت پالایش میعانات گازی آدیش جنوبی بابت تامین موجودی</t>
  </si>
  <si>
    <t>1399/11/14</t>
  </si>
  <si>
    <t>واریز به شماره حساب 0353050990   نزد بانک تجارت بنام شرکت صنعتی آما بابت تسویه پ ف 99-ت/7395  خرید الکترود 3.25 و 4 جهت TNK</t>
  </si>
  <si>
    <t>1399/11/15</t>
  </si>
  <si>
    <t xml:space="preserve">واریز به حساب شماره IR66  0550  1202  8500  6584  5560  01 نزد بانک اقتصادنوین بنام شرکت صنعتی و ساختمانی آیلار صنعت سبلان بابت تسویه باقیمانده ف 10 خرید تخته و لوله و داربست  </t>
  </si>
  <si>
    <t>حواله ساتنا به حساب IR56 0120 0000 0000 5660 0800 38 نزد بانک ملت بنام آقای وحید نجاری با کد ملی 0072382831 بابت تسویه کامل ف 42 خرید نبشی150*150*15 از فروشگاه آهن اسکندری</t>
  </si>
  <si>
    <t>حواله ساتنا به حساب IR56 0120 0000 0000 5660 0800 38 نزد بانک ملت بنام آقای وحید نجاری با کد ملی 0072382831 بابت تسویه کامل ف 41 خرید میلگرد سایز 22  از فروشگاه آهن اسکندری</t>
  </si>
  <si>
    <t>حواله ساتنا به حساب IR73 0550 0101 8280 5882 5360 01 نزد بانک اقتصاد نورین شعبه غدیر به نام شرکت همکاران سیستم پناه تهران بابت پشتیبانی نرم افزار دفتر کل جبران خدمات و انبار از ابتدای سال 1400 با تخفیف 17%</t>
  </si>
  <si>
    <t>حواله ساتنا به حساب IR74 0550 0101 8280 5893 7680 01 نزد بانک اقتصاد نورین شعبه 101 به نام شرکت همکاران سیستم مدیریت طرح های عمومی  بابت پشتیبانی نرم افزار اتوماسیون اداری از ابتدای سال 1400 با تخفیف 17%</t>
  </si>
  <si>
    <t>حواله ساتنا به حساب IR48 0180 0000 0000 0083 4920 74  نزد بانک تجارت شعبه توانیر کد 832 به نام شرکت لوید آلمان کیش بابت تسویه ص و ش 24-25-26  از ق ADSH-E-CO-GE-006</t>
  </si>
  <si>
    <t>1399/11/19</t>
  </si>
  <si>
    <t>هزینه کارمزد 602825درهزار حواله ارزی</t>
  </si>
  <si>
    <t>هزینه کارمزد 646825درهزار حواله ارزی</t>
  </si>
  <si>
    <t>1399/11/09</t>
  </si>
  <si>
    <t>هزینه کارمزد صدور پرینت بانکی</t>
  </si>
  <si>
    <t>حواله ساتنا به حساب شماره  2110100721007  نزد بانک ملی شعبه میرداماد کد 64  بنام سازمان امور مالیاتی شمال تهران جهت حق تمبر افزایش سرمایه شرکت پالایش میعانات گازی آدیش جنوبی از (160 به 470 میلیارد ریال ) واحد مالیاتی 401623 (شماره قبض 980016300)</t>
  </si>
  <si>
    <r>
      <rPr>
        <b/>
        <u/>
        <sz val="12"/>
        <color theme="1"/>
        <rFont val="B Nazanin"/>
        <charset val="178"/>
      </rPr>
      <t xml:space="preserve">بابت برگشت </t>
    </r>
    <r>
      <rPr>
        <sz val="12"/>
        <color theme="1"/>
        <rFont val="B Nazanin"/>
        <charset val="178"/>
      </rPr>
      <t>حواله ساتنا به حساب IR73 0550 0101 8280 5882 5360 01 نزد بانک اقتصاد نورین شعبه غدیر به نام شرکت همکاران سیستم پناه تهران بابت پشتیبانی نرم افزار دفتر کل جبران خدمات و انبار از ابتدای سال 1400 با تخفیف 17%</t>
    </r>
  </si>
  <si>
    <t>1399/11/16</t>
  </si>
  <si>
    <t>1399/11/20</t>
  </si>
  <si>
    <t xml:space="preserve">واریز به شماره حساب IR51 0110 0000 0020 0079 4320 00 نزد بانک صنعت و معدن بنام شرکت پالایش میعانات گازی آدیش جنوبی بابت تامین موجودی </t>
  </si>
  <si>
    <t xml:space="preserve">واریزی از طرف شرکت تناوب بابت افزایش سرمایه </t>
  </si>
  <si>
    <t>1399/11/25</t>
  </si>
  <si>
    <t>حواله ساتنا به حساب IR710120010000001281794586 نزد بانک ملت بنام آقای مسلم بلوچی بابت تسویه ف 99/10/م بابت خرید و حمل آب تصفیه جهت بچینگ در دی ماه 1399</t>
  </si>
  <si>
    <t xml:space="preserve">حواله ساتنا به حساب IR33 0120 0200 0000 3176 8440 50  نزد بانک ملت به نام شرکت بیمه آسیا بابت قسط سوم بیمه تمام خطر سایت طی شماره بیمه نامه25432053/99/01  با شناسه واریز 51037/03 </t>
  </si>
  <si>
    <t xml:space="preserve">حواله ساتنا به حساب IR95 0170 0000 0010 6641 5330 06 نزد بانک ملی به نام شرکت بین المللی ساروج بوشهر بابت  پ ف 99/3/14812 خرید 500 تن سیمان فله تیپ2 طی درخواست 117  </t>
  </si>
  <si>
    <t xml:space="preserve">حواله ساتنا به حساب IR83 0180 0000 0000 0673 6772 74 نزد بانک تجارت بنام شرکت پایاصنعت تیران بابت تسویه صورتحساب ش 804 برش ورق مخازن پس از کسر 4 فقره بارنامه + مابه التفاوت بدهی تنخواه حمل ورق </t>
  </si>
  <si>
    <t xml:space="preserve">حواله ساتنا به حساب IR28 0170 0000 0010 4460 2050 02 نزد بانک ملی بنام شرکت دریابار بابت هزینه خسارت کانتینرهای  BMOU4068356 / BMOU4255911 بابت بارنامه RTM/ASA/007299  ترانزیت محموله رودهارت 3 - پمپ های قرارداد اول </t>
  </si>
  <si>
    <t>حواله ساتنا به حساب IR38 0630 2526 0441 6838 0830 01 نزد بانک انصار بنام خانم مرضیه هدایتی بابت تسویه ص و ش 7 ق ADSH-P-CO-GE-014  خرید مصالح شن و ماسه جهت تولید بتن از سیراف بتن جنوب</t>
  </si>
  <si>
    <t xml:space="preserve">واریز به شماره حساب 0023127660 نزد بانک تجارت به نام شرکت مهندسین مشاور پی کاو بابت پرداخت کامل صورت وضعیت تائید شده شماره 19 مطالعات ژئوتکنیک طبق قرارداد ش ADISH-E-CO_CV-005 </t>
  </si>
  <si>
    <t>هزینه کارمزد 693635درهزار حواله ارزی</t>
  </si>
  <si>
    <t>1399/11/23</t>
  </si>
  <si>
    <t>حواله ساتنا به حساب IR03 0190 0000 0011 2499 4690 00  نزد بانک صادرات بنام شرکت تجارت گستر سیراف سپهر بابت پرداخت کارمزد اظهار و ترخیص کوتاژ 288319  محموله 2 رودهارت -سفارش اول</t>
  </si>
  <si>
    <t>1399/11/26</t>
  </si>
  <si>
    <t xml:space="preserve">حواله ساتنا به حساب IR69 0120 0000 0000 8361 1973 85 نزد بانک ملت بنام آقای مسلم صفری بابت  تسویه صورتحساب ش  99-1377A خدمات گمرک و انبارداری و ترخیصیه محموله 2 رودهارت -سفارش اول </t>
  </si>
  <si>
    <t>حواله ساتنا به حساب IR28 0170 0000 0010 4460 2050 02 نزد بانک ملی بنام شرکت دریابار بابت تسویه هزینه های دموراژ  بارنامه RTM/ASA/007299  ترانزیت محموله رودهارت 3- پمپ های قرارداد اول پس از کسر سپرده نقدی (340 $)</t>
  </si>
  <si>
    <t>1399/11/27</t>
  </si>
  <si>
    <t xml:space="preserve">حواله ساتنا به حساب IR93 0590 0377 8160 3459 7780 01 نزد بانک سینا بنام شرکت موج سوم برگ سبز بابت پیش پرداخت سفارش سررسید فاکتور ش  340063 </t>
  </si>
  <si>
    <t>حواله ساتنا به حساب IR82 0120 0000 0000 8744 2172 68  نزد بانک ملت بنام شرکت سپهرمولد بابت تامین موجودی ق ADSH-E-CO-GE-008</t>
  </si>
  <si>
    <t xml:space="preserve">شماره ق سپهر قید بشه </t>
  </si>
  <si>
    <t>Column1</t>
  </si>
  <si>
    <t>1399/11/28</t>
  </si>
  <si>
    <t xml:space="preserve">حواله ساتنا به حساب IR92 0170 0000 0022 0223 8400 06 نزد بانک ملی به نام شرکت سیمان مند دشتی  بابت پیش فاکتور ش 1449 خرید  سیمان فله تیپ 2 داخلی  </t>
  </si>
  <si>
    <t>1399/12/02</t>
  </si>
  <si>
    <t xml:space="preserve">واریز سود پس انداز کوتاه مدت </t>
  </si>
  <si>
    <r>
      <rPr>
        <b/>
        <u/>
        <sz val="12"/>
        <rFont val="B Nazanin"/>
        <charset val="178"/>
      </rPr>
      <t>بابت برگشت</t>
    </r>
    <r>
      <rPr>
        <sz val="12"/>
        <color theme="1"/>
        <rFont val="B Nazanin"/>
        <charset val="178"/>
      </rPr>
      <t xml:space="preserve"> حواله ساتنا به حساب IR92 0170 0000 0022 0223 8400 06 نزد بانک ملی به نام شرکت سیمان مند دشتی  بابت پیش فاکتور ش 1449 خرید  سیمان فله تیپ 2 داخلی  </t>
    </r>
  </si>
  <si>
    <t xml:space="preserve">هزینه کارمزد ابطال چک </t>
  </si>
  <si>
    <t>حواله ساتنا به حساب IR28 0170 0000 0010 4460 2050 02 نزد بانک ملی بنام شرکت دریابار بابت تسویه کامل صورتحساب 030679 بارنامه RTM/ASA/007299  ترانزیت محموله رودهارت 3- پمپ های قرارداد اول پس از کسر سپرده نقدی</t>
  </si>
  <si>
    <t>حواله ساتنا به حساب IR92 0540 1091 4700 0892 5526 02 نزد بانک پارسیان به نام بنیاد علوم کاربردی رازی بابت هزینه آزمایش و تست فیتینگ و فلنچ شرکت کیمیا فرآیند جم طبق اعلام هزینه ش 38568</t>
  </si>
  <si>
    <t>IR 91 0550 0215 8000 2688 5970 01</t>
  </si>
  <si>
    <t xml:space="preserve">
واریز به حساب  1 - 2688597 - 800 - 215 به نام آقای محسن خستو به شماره ملی 4839597987  بابت شارژ تنخواه دفتر مرکزی (جهت پرداخت قبوض برق ساختمان دوره  99/06  تا تاریخ 1399/10/24 )</t>
  </si>
  <si>
    <t>1399/12/03</t>
  </si>
  <si>
    <t>حواله ساتنا به حساب IR93 0190 0000 0010 2113 9740 06 نزد بانک صادرات به نام آقای محمود یساولی ثانی بابت پیش فاکتور ش 237 خرید تقویم رومیزی از انتشارات یساولی</t>
  </si>
  <si>
    <t>حواله ساتنا به حساب IR38 0630 2526 0441 6838 0830 01 نزد بانک انصار بنام خانم مرضیه هدایتی بابت تسویه ص و ش 8 ق ADSH-P-CO-GE-014  خرید مصالح شن و ماسه جهت تولید بتن از سیراف بتن جنوب</t>
  </si>
  <si>
    <t>1399/12/04</t>
  </si>
  <si>
    <t>هزینه کارمزد فروش 888.198 دلار فی 67.642 ریال حواله ارزی</t>
  </si>
  <si>
    <t>هزینه کارمزد0.5درهزار فروش 888.198 دلار فی 67.642 ریال حواله ارزی</t>
  </si>
  <si>
    <t>1399/12/09</t>
  </si>
  <si>
    <t>هزینه کارمزد بانکی</t>
  </si>
  <si>
    <t>هزینه کارمزد صدور دسته چک 50 برگی</t>
  </si>
  <si>
    <t>1399/12/13</t>
  </si>
  <si>
    <t>هزینه کارمزد حواله 0.8 (5،931/33 درهم)</t>
  </si>
  <si>
    <t>1399/12/18</t>
  </si>
  <si>
    <t>حواله ساتنا به حساب IR04 0550 0215 0850 5278 6240 01 نزد بانک اقتصادنوین بنام شرکت پالایش میعانات گازی آدیش جنوبی بابت تامین موجودی</t>
  </si>
  <si>
    <t>هزینه کارمزد حواله 0.5 در هزار (فروش ؟؟)</t>
  </si>
  <si>
    <t>1399/12/17</t>
  </si>
  <si>
    <t>هزینه کارمزد حواله 0.5 در هزار (؟؟)</t>
  </si>
  <si>
    <t>هزینه کارمزد تائیدیه حسابرسی سال 1399</t>
  </si>
  <si>
    <t>1400/01/01</t>
  </si>
  <si>
    <t>1400/01/25</t>
  </si>
  <si>
    <t>1400/02/26</t>
  </si>
  <si>
    <t>حواله ساتنا به حساب IR91 0550 0215 8000 2688 5970 01  به نام آقای محسن خستو به شماره ملی 4839597987  بابت شارژ تنخواه دفتر مرکزی سال 1400 شماره 17 الی 19</t>
  </si>
  <si>
    <t>واریز  به حساب متمرکز اداره کل امور مالی کد 8150  جهت پرداخت حق بیمه فروردین ماه 1400 کارکنان به نام سازمان تامین اجتماعی شعبه کنگان (قبض 511000020231301 )</t>
  </si>
  <si>
    <t>حواله ساتنا به حساب IR74 0100 0040 7300 1001 0266 26  نزد بانک ملی بنام سازمان امور مالیاتی و شناسه پرداخت 277001073110202000030296176870 جهت پرداخت مالیات حقوق فروردین 1400 واحد مالیاتی 881521 (شماره قبض 30296176870)</t>
  </si>
  <si>
    <t>حواله ساتنا به حساب IR74 0100 0040 7300 1001 0266 26  نزد بانک ملی بنام سازمان امور مالیاتی و شناسه پرداخت  202001073110202000030295532721 جهت پرداخت مالیات حقوق فروردین 1400 واحد مالیاتی 881521 (شماره قبض 30295532721)</t>
  </si>
  <si>
    <t>حواله ساتنا به حساب IR 85 0180 0000 0000 3308 5655 47 نزد بانک تجارت بابت آقای محمدرسول اسماعیلی به کد ملی 0060912707 بابت تسویه ف 1049 خرید میز و فایل و کتابخانه و ... از مبلمان اداری امیران</t>
  </si>
  <si>
    <t>حواله ساتنا به حساب 17 8064 IR23 0180 0000 0000 0356 نزد بانک تجارت شعبه مرکزی بنام شرکت پالایش میعانات گازی آدیش جنوبی بابت تامین موجودی</t>
  </si>
  <si>
    <t xml:space="preserve">واریز  به حساب متمرکز اداره کل امور مالی کد 8150  جهت پرداخت حق بیمه فروردین ماه 1400 کارکنان به نام سازمان تامین اجتماعی شعبه بیست و پنج تهران (قبض 025000022298401 ) </t>
  </si>
  <si>
    <t xml:space="preserve">حواله ساتنا به حساب IR91 0550 0215 8000 2688 5970 01  به نام آقای محسن خستو به شماره ملی 4839597987 بابت شارژ تنخواه دفتر مرکزی (شارژ بن کارت های 2 نفر از پرسنل شرکت آدیش جنوبی متولدین اردیبهشت ماه) طبق لیست پیوست </t>
  </si>
  <si>
    <t>1400/02/27</t>
  </si>
  <si>
    <t>حواله ساتنا به حساب IR21 0120 0200 0000 4421 5120 85 نزد بانک ملت به نام شرکت خدمات مسافرت هوایی پرتو پرواز فردا بابت صورتحساب 78</t>
  </si>
  <si>
    <t>حواله ساتنا به حساب IR38 0550 0215 8500 6381 4040 01 نزد بانک اقتصادنوین بنام شرکت سپهرمولد بابت تامین موجودی ق ADSH-E-CO-GE-008</t>
  </si>
  <si>
    <t>1400/02/28</t>
  </si>
  <si>
    <t>حواله ساتنا به حساب IR16 0120 0000 0000 1334 2874 79  نزد بانک ملت بنام شرکت صنعتی و شیمیایی رنگین زره بابت تسویه پ ف 776-777 خرید استری زینک و تینر و کولتار اپوکسی بابت لوله های روی زمین واحد CDU  و TNK پس از کسر ارزش افزوده</t>
  </si>
  <si>
    <t>هزینه کارمزد صدورچک پایا</t>
  </si>
  <si>
    <t>1400/03/08</t>
  </si>
  <si>
    <t>حواله ساتنا به حساب IR11 0200 0000 0010 0011 6220 06  نزد بانک توسعه صادرات کد 1305 بنام شرکت تولیدی و صنعتی فراسان بابت تسویه کامل ف 40010006 خرید لوله GRP پس از کسر پیش پرداخت جهت CPG -LPT</t>
  </si>
  <si>
    <t xml:space="preserve">حواله ساتنا به حساب IR21 0120 0200 0000 4421 5120 85 نزد بانک ملت به نام شرکت خدمات مسافرت هوایی پرتو پرواز فردا بابت صورتحساب  79  </t>
  </si>
  <si>
    <t>حواله ساتنا به حساب IR44 0120 0000 0000 8587 1019 11 نزد بانک ملت  به نام شرکت اریس اکسین بابت پیش پرداخت خرید PLATE طبق قرارداد جهت TNK</t>
  </si>
  <si>
    <t>حواله ساتنا به حساب IR32 0220 0313 0111 1962 9670 01  نزد بانک تجارت به نام بازرگانی نوتاش صنعت سهند بابت پیش پرداخت خرید و تامین لوله 28 خط خوراک جهت TNK ,Enter Connection</t>
  </si>
  <si>
    <t>1400/03/09</t>
  </si>
  <si>
    <t>حواله ساتنا به حساب IR56 0120 0000 0000 5660 0800 38 نزد بانک ملت بنام آقای وحید نجاری با کد ملی 0072382831 بابت پیش پرداخت خرید ورق اکسسوری مخازن طبق پ ف 0032 از آهن اسکندری</t>
  </si>
  <si>
    <t>حواله ساتنا به حساب IR07 0120 0000 0000 1291 5046 27 نزد بانک ملت بنام  شرکت پترو کهن نفتان بابت پیش پرداخت خرید لوله های اکسسوری مخازن طبق پ ف 39289 جهت TNK</t>
  </si>
  <si>
    <t>1400/03/10</t>
  </si>
  <si>
    <t>حواله ساتنا به حساب IR82 0130 1000 0000 0043 3971 41  نزد بانک رفاه به نام شرکت ترسیم گران اندیشه پویا بابت خرید مانیتور و کیس و ... طی فاکتور 699</t>
  </si>
  <si>
    <t xml:space="preserve">حواله ساتنا به حساب IR27 0180 0000 0000 0353 0509 90   نزد بانک تجارت بنام شرکت صنعتی آما بابت خرید الکترود طبق پیش فاکتور 1476ت1400  مورخ 1400/03/10-درخواست ME-032  </t>
  </si>
  <si>
    <t xml:space="preserve">حواله ساتنا به حساب IR36 0590 0412 0045 4400 01   نزد بانک سینا بنام موسسه حسابرسی و خدمات مالی کوشا منش بابت پیش پرداخت حق الزحمه حسابرسی سال 1399 </t>
  </si>
  <si>
    <t>حواله ساتنا به حساب IR16 0120 0000 0000 1334 2874 79  نزد بانک ملت بنام شرکت صنعتی و شیمیایی رنگین زره بابت تسویه پ ف 1013 خرید تینر و اپوکسی بابت لوله های روی زمین واحد CDU پس از کسر ارزش افزوده</t>
  </si>
  <si>
    <t>حواله ساتنا به حساب IR88 0180 0000 0000 0009 7203 32  نزد بانک تجارت بنام آقای بهمن هوشمند بابت پیش پرداخت ف 0636  خرید پیچ و مهره جهت CDU</t>
  </si>
  <si>
    <t>حواله ساتنا به حساب IR91 0550 0215 8000 2688 5970 01  به نام آقای محسن خستو به شماره ملی 4839597987  بابت شارژ تنخواه دفتر مرکزی سال 1400 شماره 27 الی 29</t>
  </si>
  <si>
    <t>حواله ساتنا به حساب IR21 0120 0200 0000 4421 5120 85 نزد بانک ملت به نام شرکت خدمات مسافرت هوایی پرتو پرواز فردا بابت صورتحساب  80</t>
  </si>
  <si>
    <t>1400/03/17</t>
  </si>
  <si>
    <t>حواله ساتنا به حساب IR44 0120 0000 0000 8587 1019 11 نزد بانک ملت  به نام شرکت اریس اوکسین بابت مابه التفاوت اضافه خرید PLATE طبق قرارداد جهت TNK</t>
  </si>
  <si>
    <t xml:space="preserve"> واریز به حساب 12921241 نرد بانک تجارت بنام نیکان تک ایرانیان بابت صورتحساب 7432  خرید ANCHOR BOLT پس از کسر ارزش افزوده جهت uti lity</t>
  </si>
  <si>
    <t xml:space="preserve"> واریز به حساب 9549868158  نرد بانک تجارت بنام آقای جواد حسن پور بابت فاکتور 1400/47/230 خرید بتن آماده جهت TNK شرکت پرنیان پی سیراف </t>
  </si>
  <si>
    <t>1400/03/18</t>
  </si>
  <si>
    <t>حواله ساتنا به حساب IR91 0550 0215 8000 2688 5970 01  به نام آقای محسن خستو به شماره ملی 4839597987  بابت شارژ تنخواه دفتر مرکزی سال 1400 شماره 30 الی 32</t>
  </si>
  <si>
    <t>حواله ساتنا به حساب  IR04 0550 0142 7010 3901 8120 01 نزد بانک اقتصاد نوین بنام آقای حمید احمدی بابت شارژ تنخواه جهت خرید پیچ و مهره و ...</t>
  </si>
  <si>
    <t>حواله ساتنا به حساب IR74  0120  0000  0000  4428  1696  26 نزد بانک ملت شعبه لامرد به نام شرکت حمل و نقل کهورک بار لامرد بابت خرید سیمان به همراه حمل جهت سایت کنگان طی صورتحساب 0050-1400 مورخ 1400/03/19 خرید 500 تن سیمان فله تیپ2 طبق درخواست CV-136</t>
  </si>
  <si>
    <t>1400/03/22</t>
  </si>
  <si>
    <t>حواله ساتنا به حساب IR82  0190  0000  0010  0109  4790  01 نزد بانک صادرات به نام شرکت آزمون پرتوی غرب بابت پیش پرداخت خرید اتصال عایقی طبق پیش فاکتور 40140</t>
  </si>
  <si>
    <t>هزینه کارمزد صدور چک ساتنا</t>
  </si>
  <si>
    <t>1400/3/11</t>
  </si>
  <si>
    <t>1400/03/12</t>
  </si>
  <si>
    <t>1400/03/30</t>
  </si>
  <si>
    <t>1400/05/30</t>
  </si>
  <si>
    <t xml:space="preserve">حواله ساتنا به حساب   IR36 0100 0040 0104 5104 0014 13 نزد بانک مرکزی به نام سازمان منطقه ویژه اقتصادی انرژی پارس بابت قسط اول الحاقیه شماره 1 جهت جابجایی زمین واگذاری ،افزایش مساحت، ،مبلغ و مدت قرارداد </t>
  </si>
  <si>
    <t>1400/07/30</t>
  </si>
  <si>
    <t>1400/09/30</t>
  </si>
  <si>
    <t>1400/11/30</t>
  </si>
  <si>
    <t>1401/01/30</t>
  </si>
  <si>
    <t xml:space="preserve">حواله ساتنا به حساب   IR36 0100 0040 0104 5104 0014 13 نزد بانک مرکزی به نام سازمان منطقه ویژه اقتصادی انرژی پارس بابت قسط دوم الحاقیه شماره 1 جهت جابجایی زمین واگذاری ،افزایش مساحت، ،مبلغ و مدت قرارداد </t>
  </si>
  <si>
    <t xml:space="preserve">حواله ساتنا به حساب   IR36 0100 0040 0104 5104 0014 13 نزد بانک مرکزی به نام سازمان منطقه ویژه اقتصادی انرژی پارس بابت قسط سوم الحاقیه شماره 1 جهت جابجایی زمین واگذاری ،افزایش مساحت، ،مبلغ و مدت قرارداد </t>
  </si>
  <si>
    <t xml:space="preserve">حواله ساتنا به حساب   IR36 0100 0040 0104 5104 0014 13 نزد بانک مرکزی به نام سازمان منطقه ویژه اقتصادی انرژی پارس بابت قسط چهارم الحاقیه شماره 1 جهت جابجایی زمین واگذاری ،افزایش مساحت، ،مبلغ و مدت قرارداد </t>
  </si>
  <si>
    <t xml:space="preserve">حواله ساتنا به حساب   IR36 0100 0040 0104 5104 0014 13 نزد بانک مرکزی به نام سازمان منطقه ویژه اقتصادی انرژی پارس بابت قسط پنجم الحاقیه شماره 1 جهت جابجایی زمین واگذاری ،افزایش مساحت، ،مبلغ و مدت قرارداد </t>
  </si>
  <si>
    <t xml:space="preserve">حواله ساتنا به حساب   IR36 0100 0040 0104 5104 0014 13 نزد بانک مرکزی به نام سازمان منطقه ویژه اقتصادی انرژی پارس بابت قسط ششم الحاقیه شماره 1 جهت جابجایی زمین واگذاری ،افزایش مساحت، ،مبلغ و مدت قرارداد </t>
  </si>
  <si>
    <t>واریز  به حساب متمرکز اداره کل امور مالی کد 8150  جهت پرداخت حق بیمه اردیبهشت ماه 1400 کارکنان به نام سازمان تامین اجتماعی شعبه بیست و پنج تهران (قبض  025000034054601)</t>
  </si>
  <si>
    <t>1400/03/29</t>
  </si>
  <si>
    <t>واریز  به حساب متمرکز اداره کل امور مالی کد 8150  جهت پرداخت حق بیمه اردیبهشت ماه 1400 کارکنان به نام سازمان تامین اجتماعی شعبه کنگان (قبض 511000030271301 )</t>
  </si>
  <si>
    <t>حواله ساتنا به حساب IR74 0100 0040 7300 1001 0266 26  نزد بانک ملی بنام سازمان امور مالیاتی و شناسه پرداخت 245001073110202000030596859346 جهت پرداخت مالیات حقوق اردیبهشت 1400 واحد مالیاتی 881521 (شماره قبض 30596859346)</t>
  </si>
  <si>
    <t>حواله ساتنا به حساب IR74 0100 0040 7300 1001 0266 26  نزد بانک ملی بنام سازمان امور مالیاتی و شناسه پرداخت  264001073110202000030598298544 جهت پرداخت مالیات حقوق اردیبهشت 1400 واحد مالیاتی 881521 (شماره قبض 30598298544)</t>
  </si>
  <si>
    <t>1400/03/25</t>
  </si>
  <si>
    <t>1400/03/23</t>
  </si>
  <si>
    <t>هزینه کارمزد صدور ساتنا</t>
  </si>
  <si>
    <t>1400/03/24</t>
  </si>
  <si>
    <t>1400/04/30</t>
  </si>
  <si>
    <t>1400/12/29</t>
  </si>
  <si>
    <t>1400/04/01</t>
  </si>
  <si>
    <t>حواله ساتنا به حساب IR91 0550 0215 8000 2688 5970 01  به نام آقای محسن خستو به شماره ملی 4839597987  بابت شارژ تنخواه دفتر مرکزی سال 1400 شماره 41 الی 43</t>
  </si>
  <si>
    <t>حواله ساتنا به حساب IR73 0170 0000 0011 1371 6220 02  نزد بانک ملی به نام شرکت کاریز هیدرو سازه گیل بابت تسویه فاکتور 2321 خرید میکرو سیلیس</t>
  </si>
  <si>
    <t>1400/04/02</t>
  </si>
  <si>
    <t xml:space="preserve">حواله ساتنا به حساب IR88 0180 0000 0000 0009 7203 32  نزد بانک تجارت بنام آقای بهمن هوشمند بابت پرداخت ف 0636  خرید پیچ و مهره جهت CDU شرکت سهند فولاد </t>
  </si>
  <si>
    <t>هزینه کارمزد صدور پایا</t>
  </si>
  <si>
    <t>1400/04/06</t>
  </si>
  <si>
    <t>1400/04/08</t>
  </si>
  <si>
    <t>حواله ساتنا به حساب IR07 0120 0000 0000 1291 5046 27 نزد بانک ملت بنام شرکت پترو کهن نفتان بابت خرید لوله های اکسسوری مخازن طبق پ ف 39289 جهت TNK</t>
  </si>
  <si>
    <t xml:space="preserve">چ ابطال شد </t>
  </si>
  <si>
    <t>1400/04/15</t>
  </si>
  <si>
    <t>حواله ساتنا به حساب IR82 0120 0000 0000 8375 6509 27 نزد بانک ملت بنام شرکت آدیش جنوبی بابت تامین موجودی</t>
  </si>
  <si>
    <t>1400/04/07</t>
  </si>
  <si>
    <t>1400/04/12</t>
  </si>
  <si>
    <t>1400/04/22</t>
  </si>
  <si>
    <t xml:space="preserve">واریز به حساب  0790074254  نزد بانک تجارت شعبه شهید رجائی بنام شرکت مهندسی مشاوران شیراز انرژی بابت تسویه ص و ش 1و2 پس از کسر پیش پرداخت ق ADSH-E-CO-GE-009  مطالعات طرح اتصال به شبکه نیروگاه گازی </t>
  </si>
  <si>
    <t>1400/04/16</t>
  </si>
  <si>
    <t xml:space="preserve">هزینه کارمزد صدورساتنا </t>
  </si>
  <si>
    <t>1400/05/11</t>
  </si>
  <si>
    <t>1400/07/17</t>
  </si>
  <si>
    <t>1400/07/04</t>
  </si>
  <si>
    <t>1400/07/06</t>
  </si>
  <si>
    <t>1400/07/18</t>
  </si>
  <si>
    <t>1400/07/21</t>
  </si>
  <si>
    <t>1400/07/23</t>
  </si>
  <si>
    <t>1400/10/06</t>
  </si>
  <si>
    <t>1400/11/03</t>
  </si>
  <si>
    <t>شرکت آدیش جنوبی جهت حواله ساتنا به حساب 17 8064 IR23 0180 0000 0000 0356 نزد بانک تجارت شعبه مرکزی بنام شرکت پالایش میعانات گازی آدیش جنوبی بابت تامین موجودی</t>
  </si>
  <si>
    <t>1400/11/11</t>
  </si>
  <si>
    <t>1400/12/05</t>
  </si>
  <si>
    <t xml:space="preserve">هزینه کارمزد بانکی </t>
  </si>
  <si>
    <t>هزینه تمبر مالیاتی</t>
  </si>
  <si>
    <t>هزینه خرید درهم/دریافت نقدی ارز</t>
  </si>
  <si>
    <t>هزینه تفاوت خرید درهم/دریافت نقدی ارز</t>
  </si>
  <si>
    <t>برگشت سند 121 مورخ 1400/12/08</t>
  </si>
  <si>
    <t>1400/12/03</t>
  </si>
  <si>
    <t>1400/12/08</t>
  </si>
  <si>
    <t>1400/12/09</t>
  </si>
  <si>
    <t>واریز سود پس انداز کوتاه مدت</t>
  </si>
  <si>
    <t>افتتاح حساب</t>
  </si>
  <si>
    <t>1401/01/01</t>
  </si>
  <si>
    <t>1401/01/27</t>
  </si>
  <si>
    <t>Column</t>
  </si>
  <si>
    <t>8729000171935353</t>
  </si>
  <si>
    <t>6289000171935354</t>
  </si>
  <si>
    <t>5207000171935355</t>
  </si>
  <si>
    <t>شرکت آدیش جنوبی جهت حواله ساتنا به حساب IR71 0120 0100 0000 1281 7945 86 نزد بانک ملت بنام آقای مسلم بلوچی بابت خرید و حمل آب مصرفی جهت بچینگ در بهمن ماه 1400</t>
  </si>
  <si>
    <t>شرکت آدیش جنوبی جهت حواله ساتنا به حساب IR03 0120 0100 0000 3146 5990 52  بنام آقای نعمت عبدی بابت ص 1400/12/0024 ساخت 500 عدد اسلب</t>
  </si>
  <si>
    <t>شرکت آدیش جنوبی جهت حواله ساتنا به حساب IR33 0120 0200 0000 3176 8440 50 نزد بانک ملت به نام شرکت بیمه آسیا بابت قسط هفدهم بیمه تمام خطر سایت طی شماره بیمه نامه25432053/99/01</t>
  </si>
  <si>
    <t>شرکت آدیش جنوبی جهت حواله ساتنا به حساب IR74 0130 1000 0000 0012 9000 00 نزد بانک رفاه بنام شرکت بیمه آسیا بابت قسط هفتم بیمه نامه مسئولیت مدنی طی شماره بیمه نامه 410551037/00/000003</t>
  </si>
  <si>
    <t>4137000171935356</t>
  </si>
  <si>
    <t>8839000171935357</t>
  </si>
  <si>
    <t xml:space="preserve">شرکت آدیش جنوبی جهت حواله ساتنا به حساب IR26 0590 0412 8165 4405 4400 01  نزد بانک سینا بنام موسسه حسابرسی و خدمات مالی کوشا منش بابت 40% پیش پرداخت حق الزحمه حسابرسی سال 1400 </t>
  </si>
  <si>
    <t>7719000171935358</t>
  </si>
  <si>
    <t>شرکت آدیش جنوبی جهت واریز به شماره حساب  45072525 نزد بانک تجارت شعبه مرکزی به نام شرکت فرآب بابت هزینه کارمزد تمدید ضمانت نامه پیش پرداخت 98182027366 طی نامه 200/16591 مورخ 1401/01/27</t>
  </si>
  <si>
    <t>1401/01/28</t>
  </si>
  <si>
    <t>هزینه کارمزد صدور چک ساتنا +پایا</t>
  </si>
  <si>
    <r>
      <rPr>
        <b/>
        <u/>
        <sz val="12"/>
        <color theme="1"/>
        <rFont val="B Nazanin"/>
        <charset val="178"/>
      </rPr>
      <t>برگشت ثبت اشتباه</t>
    </r>
    <r>
      <rPr>
        <sz val="12"/>
        <color theme="1"/>
        <rFont val="B Nazanin"/>
        <charset val="178"/>
      </rPr>
      <t xml:space="preserve"> شرکت آدیش جنوبی جهت حواله ساتنا به حساب IR03 0120 0100 0000 3146 5990 52  بنام آقای نعمت عبدی بابت ص 1400/12/0024 ساخت 500 عدد اسلب</t>
    </r>
  </si>
  <si>
    <t>1401/01/31</t>
  </si>
  <si>
    <t>1401/02/01</t>
  </si>
  <si>
    <t>1401/02/04</t>
  </si>
  <si>
    <t>هزینه کارمزد صدور چک پایا</t>
  </si>
  <si>
    <t>هزینه کارمزد حسابداری</t>
  </si>
  <si>
    <t>1401/02/05</t>
  </si>
  <si>
    <t xml:space="preserve">شرکت آدیش جنوبی جهت حواله ساتنا به حساب IR95 0180 0000 0000 0306 8331 46 نزد بانک تجارت بنام شرکت سپهرمولد بابت علی الحساب ق ADSH-E-CO-GE-008  </t>
  </si>
  <si>
    <t>1401/02/10</t>
  </si>
  <si>
    <t>7110000171935359</t>
  </si>
  <si>
    <t>1401/04/20</t>
  </si>
  <si>
    <t>هزینه کارمزد دریافت نقدی ارز</t>
  </si>
  <si>
    <t>1401/06/30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</si>
</sst>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ريال&quot;\ * #,##0.00_-;_-&quot;ريال&quot;\ * #,##0.00\-;_-&quot;ريال&quot;\ * &quot;-&quot;??_-;_-@_-"/>
    <numFmt numFmtId="166" formatCode="_-* #,##0.00_-;_-* #,##0.00\-;_-* &quot;-&quot;??_-;_-@_-"/>
    <numFmt numFmtId="167" formatCode="_-* #,##0_-;_-* #,##0\-;_-* &quot;-&quot;??_-;_-@_-"/>
    <numFmt numFmtId="168" formatCode="#,##0_ ;\-#,##0\ "/>
    <numFmt numFmtId="169" formatCode="mm/dd/yyyy"/>
    <numFmt numFmtId="170" formatCode="_-* #,##0\ _ _-;\-* #,##0\ _ _-;_-* &quot;-&quot;\ _ _-;_-@_-"/>
  </numFmts>
  <fonts count="57">
    <font>
      <sz val="11"/>
      <color theme="1"/>
      <name val="Calibri"/>
      <family val="2"/>
      <charset val="178"/>
      <scheme val="minor"/>
    </font>
    <font>
      <sz val="11"/>
      <color theme="1"/>
      <name val="Calibri"/>
      <family val="2"/>
      <charset val="178"/>
      <scheme val="minor"/>
    </font>
    <font>
      <sz val="12"/>
      <color theme="1"/>
      <name val="B Nazanin"/>
      <charset val="178"/>
    </font>
    <font>
      <b/>
      <sz val="12"/>
      <name val="B Nazanin"/>
      <charset val="178"/>
    </font>
    <font>
      <b/>
      <u/>
      <sz val="12"/>
      <color theme="1"/>
      <name val="B Nazanin"/>
      <charset val="178"/>
    </font>
    <font>
      <sz val="11"/>
      <color theme="1"/>
      <name val="B Nazanin"/>
      <charset val="178"/>
    </font>
    <font>
      <b/>
      <sz val="11"/>
      <color theme="1"/>
      <name val="B Nazanin"/>
      <charset val="178"/>
    </font>
    <font>
      <b/>
      <sz val="12"/>
      <color theme="1"/>
      <name val="B Yekan"/>
      <charset val="178"/>
    </font>
    <font>
      <b/>
      <sz val="11"/>
      <color theme="1"/>
      <name val="B Zar"/>
      <charset val="178"/>
    </font>
    <font>
      <sz val="11"/>
      <color theme="1"/>
      <name val="B Zar"/>
      <charset val="178"/>
    </font>
    <font>
      <b/>
      <sz val="12"/>
      <color theme="1"/>
      <name val="B Nazanin"/>
      <charset val="178"/>
    </font>
    <font>
      <sz val="16"/>
      <color theme="1"/>
      <name val="B Nazanin"/>
      <charset val="178"/>
    </font>
    <font>
      <b/>
      <sz val="14"/>
      <color theme="1"/>
      <name val="B Nazanin"/>
      <charset val="178"/>
    </font>
    <font>
      <b/>
      <sz val="20"/>
      <color theme="1"/>
      <name val="B Nazanin"/>
      <charset val="178"/>
    </font>
    <font>
      <b/>
      <sz val="11"/>
      <color theme="3"/>
      <name val="Calibri"/>
      <family val="2"/>
      <charset val="178"/>
      <scheme val="minor"/>
    </font>
    <font>
      <b/>
      <sz val="16"/>
      <color theme="1"/>
      <name val="B Zar"/>
      <charset val="178"/>
    </font>
    <font>
      <b/>
      <sz val="16"/>
      <color theme="1"/>
      <name val="B Nazanin"/>
      <charset val="178"/>
    </font>
    <font>
      <sz val="18"/>
      <color theme="1"/>
      <name val="B Nazanin"/>
      <charset val="178"/>
    </font>
    <font>
      <sz val="20"/>
      <color theme="1"/>
      <name val="B Nazanin"/>
      <charset val="178"/>
    </font>
    <font>
      <b/>
      <sz val="18"/>
      <color theme="1"/>
      <name val="B Zar"/>
      <charset val="178"/>
    </font>
    <font>
      <b/>
      <sz val="18"/>
      <color theme="1"/>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sz val="8"/>
      <name val="Calibri"/>
      <family val="2"/>
      <charset val="178"/>
      <scheme val="minor"/>
    </font>
    <font>
      <sz val="12"/>
      <color theme="1"/>
      <name val="B Nazanin"/>
      <charset val="178"/>
    </font>
    <font>
      <b/>
      <sz val="12"/>
      <name val="B Nazanin"/>
      <charset val="178"/>
    </font>
    <font>
      <sz val="12"/>
      <color theme="1"/>
      <name val="B Nazanin"/>
      <charset val="178"/>
    </font>
    <font>
      <sz val="12"/>
      <color rgb="FF000000"/>
      <name val="B Nazanin"/>
      <charset val="178"/>
    </font>
    <font>
      <b/>
      <u/>
      <sz val="12"/>
      <name val="B Nazanin"/>
      <charset val="178"/>
    </font>
    <font>
      <b/>
      <sz val="13"/>
      <color rgb="FF000000"/>
      <name val="B Nazanin"/>
      <charset val="178"/>
    </font>
    <font>
      <sz val="12"/>
      <color theme="1"/>
      <name val="B Nazanin"/>
      <charset val="178"/>
    </font>
    <font>
      <sz val="12"/>
      <color rgb="FF000000"/>
      <name val="B Nazanin"/>
      <charset val="178"/>
    </font>
    <font>
      <sz val="12"/>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b/>
      <sz val="12"/>
      <name val="B Nazanin"/>
      <charset val="178"/>
    </font>
    <font>
      <b/>
      <sz val="12"/>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b/>
      <sz val="12"/>
      <color rgb="FFFF0000"/>
      <name val="B Nazanin"/>
      <charset val="178"/>
    </font>
    <font>
      <sz val="12"/>
      <color rgb="FFFF0000"/>
      <name val="B Nazanin"/>
      <charset val="178"/>
    </font>
    <font>
      <sz val="12"/>
      <color theme="1"/>
      <name val="B Nazanin"/>
      <charset val="178"/>
    </font>
    <font>
      <sz val="12"/>
      <color rgb="FF000000"/>
      <name val="B Nazanin"/>
      <charset val="178"/>
    </font>
    <font>
      <sz val="10"/>
      <name val="Arial"/>
      <family val="2"/>
    </font>
    <font>
      <sz val="10"/>
      <name val="Arial"/>
      <family val="2"/>
    </font>
    <font>
      <b/>
      <sz val="13"/>
      <color theme="1"/>
      <name val="B Nazanin"/>
      <charset val="178"/>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s>
  <cellStyleXfs count="23">
    <xf numFmtId="0" fontId="0" fillId="0" borderId="0"/>
    <xf numFmtId="166" fontId="1" fillId="0" borderId="0" applyFont="0" applyFill="0" applyBorder="0" applyAlignment="0" applyProtection="0"/>
    <xf numFmtId="166" fontId="1" fillId="0" borderId="0" applyFont="0" applyFill="0" applyBorder="0" applyAlignment="0" applyProtection="0"/>
    <xf numFmtId="0" fontId="54" fillId="0" borderId="0"/>
    <xf numFmtId="164" fontId="55" fillId="0" borderId="0" applyFont="0" applyFill="0" applyBorder="0" applyAlignment="0" applyProtection="0"/>
    <xf numFmtId="170" fontId="5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55" fillId="0" borderId="0" applyFont="0" applyFill="0" applyBorder="0" applyAlignment="0" applyProtection="0"/>
    <xf numFmtId="166" fontId="1" fillId="0" borderId="0" applyFont="0" applyFill="0" applyBorder="0" applyAlignment="0" applyProtection="0"/>
    <xf numFmtId="164" fontId="55" fillId="0" borderId="0" applyFont="0" applyFill="0" applyBorder="0" applyAlignment="0" applyProtection="0"/>
    <xf numFmtId="166" fontId="1" fillId="0" borderId="0" applyFont="0" applyFill="0" applyBorder="0" applyAlignment="0" applyProtection="0"/>
    <xf numFmtId="164" fontId="55" fillId="0" borderId="0" applyFont="0" applyFill="0" applyBorder="0" applyAlignment="0" applyProtection="0"/>
    <xf numFmtId="166" fontId="1" fillId="0" borderId="0" applyFont="0" applyFill="0" applyBorder="0" applyAlignment="0" applyProtection="0"/>
    <xf numFmtId="164" fontId="55" fillId="0" borderId="0" applyFont="0" applyFill="0" applyBorder="0" applyAlignment="0" applyProtection="0"/>
    <xf numFmtId="166" fontId="1"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6" fontId="1" fillId="0" borderId="0" applyFont="0" applyFill="0" applyBorder="0" applyAlignment="0" applyProtection="0"/>
    <xf numFmtId="0" fontId="55" fillId="0" borderId="0"/>
    <xf numFmtId="0" fontId="1" fillId="0" borderId="0"/>
    <xf numFmtId="0" fontId="55" fillId="0" borderId="0"/>
  </cellStyleXfs>
  <cellXfs count="176">
    <xf numFmtId="0" fontId="0" fillId="0" borderId="0" xfId="0"/>
    <xf numFmtId="0" fontId="3" fillId="0" borderId="0" xfId="0" applyFont="1" applyAlignment="1">
      <alignment horizontal="center" vertical="center"/>
    </xf>
    <xf numFmtId="167" fontId="3" fillId="0" borderId="0" xfId="1" applyNumberFormat="1" applyFont="1" applyAlignment="1">
      <alignment horizontal="center" vertical="center"/>
    </xf>
    <xf numFmtId="0" fontId="5" fillId="0" borderId="0" xfId="0" applyFont="1"/>
    <xf numFmtId="0" fontId="5" fillId="0" borderId="4" xfId="0" applyFont="1" applyBorder="1"/>
    <xf numFmtId="0" fontId="5" fillId="0" borderId="6" xfId="0" applyFont="1" applyBorder="1"/>
    <xf numFmtId="0" fontId="5" fillId="0" borderId="7" xfId="0" applyFont="1" applyBorder="1"/>
    <xf numFmtId="0" fontId="5" fillId="0" borderId="9" xfId="0" applyFont="1" applyBorder="1"/>
    <xf numFmtId="0" fontId="5" fillId="0" borderId="9" xfId="0" applyFont="1" applyBorder="1" applyAlignment="1">
      <alignment vertical="top"/>
    </xf>
    <xf numFmtId="0" fontId="8" fillId="0" borderId="2" xfId="0" applyFont="1" applyBorder="1"/>
    <xf numFmtId="0" fontId="8" fillId="0" borderId="2" xfId="0" applyFont="1" applyBorder="1" applyAlignment="1">
      <alignment horizontal="left"/>
    </xf>
    <xf numFmtId="0" fontId="8" fillId="0" borderId="9" xfId="0" applyFont="1" applyBorder="1" applyAlignment="1">
      <alignment vertical="top"/>
    </xf>
    <xf numFmtId="0" fontId="9" fillId="0" borderId="9" xfId="0" applyFont="1" applyBorder="1"/>
    <xf numFmtId="0" fontId="8" fillId="0" borderId="10" xfId="0" applyFont="1" applyBorder="1" applyAlignment="1">
      <alignment vertical="top"/>
    </xf>
    <xf numFmtId="0" fontId="2" fillId="2" borderId="4" xfId="0" applyFont="1" applyFill="1" applyBorder="1"/>
    <xf numFmtId="0" fontId="2" fillId="2" borderId="0" xfId="0" applyFont="1" applyFill="1"/>
    <xf numFmtId="0" fontId="2" fillId="2" borderId="0" xfId="0" applyFont="1" applyFill="1" applyAlignment="1">
      <alignment horizontal="left"/>
    </xf>
    <xf numFmtId="0" fontId="2" fillId="0" borderId="0" xfId="0" applyFont="1" applyAlignment="1">
      <alignment horizontal="center" vertical="center"/>
    </xf>
    <xf numFmtId="167" fontId="2" fillId="0" borderId="0" xfId="1" applyNumberFormat="1" applyFont="1" applyAlignment="1">
      <alignment horizontal="center" vertical="center"/>
    </xf>
    <xf numFmtId="14" fontId="2" fillId="0" borderId="0" xfId="0" applyNumberFormat="1" applyFont="1" applyAlignment="1">
      <alignment horizontal="center" vertical="center"/>
    </xf>
    <xf numFmtId="3" fontId="3" fillId="0" borderId="0" xfId="1" applyNumberFormat="1" applyFont="1" applyAlignment="1">
      <alignment horizontal="center" vertical="center"/>
    </xf>
    <xf numFmtId="3" fontId="2" fillId="0" borderId="0" xfId="1" applyNumberFormat="1" applyFont="1" applyAlignment="1">
      <alignment horizontal="center" vertical="center"/>
    </xf>
    <xf numFmtId="0" fontId="2" fillId="0" borderId="0" xfId="0" applyFont="1" applyAlignment="1">
      <alignment horizontal="right" vertical="center" wrapText="1"/>
    </xf>
    <xf numFmtId="3" fontId="2" fillId="0" borderId="0" xfId="0" applyNumberFormat="1" applyFont="1" applyAlignment="1">
      <alignment horizontal="center" vertical="center" wrapText="1"/>
    </xf>
    <xf numFmtId="3" fontId="2" fillId="0" borderId="0" xfId="0" applyNumberFormat="1" applyFont="1" applyAlignment="1">
      <alignment horizontal="center" vertical="center"/>
    </xf>
    <xf numFmtId="0" fontId="5" fillId="0" borderId="0" xfId="0" applyFont="1" applyAlignment="1">
      <alignment horizontal="center" vertical="center"/>
    </xf>
    <xf numFmtId="0" fontId="8"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167" fontId="11" fillId="0" borderId="0" xfId="1" applyNumberFormat="1" applyFont="1" applyBorder="1" applyAlignment="1">
      <alignment vertical="center"/>
    </xf>
    <xf numFmtId="0" fontId="2" fillId="2" borderId="6" xfId="0" applyFont="1" applyFill="1" applyBorder="1"/>
    <xf numFmtId="0" fontId="2" fillId="2" borderId="7" xfId="0" applyFont="1" applyFill="1" applyBorder="1"/>
    <xf numFmtId="0" fontId="2" fillId="2" borderId="8" xfId="0" applyFont="1" applyFill="1" applyBorder="1"/>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168" fontId="13" fillId="0" borderId="12" xfId="0" applyNumberFormat="1" applyFont="1" applyBorder="1" applyAlignment="1">
      <alignment horizontal="center" vertical="center" wrapText="1"/>
    </xf>
    <xf numFmtId="4" fontId="5" fillId="0" borderId="0" xfId="0" applyNumberFormat="1" applyFont="1"/>
    <xf numFmtId="4" fontId="5" fillId="0" borderId="0" xfId="0" applyNumberFormat="1" applyFont="1" applyAlignment="1">
      <alignment horizontal="center" vertical="center"/>
    </xf>
    <xf numFmtId="0" fontId="14" fillId="0" borderId="0" xfId="0" applyFont="1"/>
    <xf numFmtId="0" fontId="15" fillId="0" borderId="4" xfId="0" applyFont="1" applyBorder="1" applyAlignment="1">
      <alignment horizontal="center" vertical="center"/>
    </xf>
    <xf numFmtId="0" fontId="11" fillId="0" borderId="0" xfId="0" applyFont="1" applyAlignment="1">
      <alignment horizontal="center" vertical="center"/>
    </xf>
    <xf numFmtId="1" fontId="18" fillId="2" borderId="9" xfId="0" applyNumberFormat="1" applyFont="1" applyFill="1" applyBorder="1" applyAlignment="1">
      <alignment horizontal="center" vertical="center"/>
    </xf>
    <xf numFmtId="14" fontId="18" fillId="2" borderId="9" xfId="0" applyNumberFormat="1" applyFont="1" applyFill="1" applyBorder="1" applyAlignment="1">
      <alignment horizontal="center" vertical="center"/>
    </xf>
    <xf numFmtId="0" fontId="19" fillId="0" borderId="4" xfId="0" applyFont="1" applyBorder="1" applyAlignment="1">
      <alignment horizontal="center" vertical="center"/>
    </xf>
    <xf numFmtId="0" fontId="17" fillId="0" borderId="0" xfId="0" applyFont="1" applyAlignment="1">
      <alignment horizontal="center" vertical="center"/>
    </xf>
    <xf numFmtId="167" fontId="2" fillId="0" borderId="0" xfId="0" applyNumberFormat="1" applyFont="1" applyAlignment="1">
      <alignment horizontal="center" vertical="center"/>
    </xf>
    <xf numFmtId="0" fontId="22" fillId="0" borderId="0" xfId="0" applyFont="1" applyAlignment="1">
      <alignment horizontal="center" vertical="center"/>
    </xf>
    <xf numFmtId="0" fontId="8" fillId="0" borderId="1" xfId="0" applyFont="1" applyBorder="1" applyAlignment="1">
      <alignment horizontal="right"/>
    </xf>
    <xf numFmtId="0" fontId="10" fillId="0" borderId="0" xfId="0" applyFont="1" applyAlignment="1">
      <alignment horizontal="center" vertical="center"/>
    </xf>
    <xf numFmtId="3" fontId="23" fillId="0" borderId="0" xfId="1" applyNumberFormat="1" applyFont="1" applyAlignment="1">
      <alignment horizontal="center" vertical="center"/>
    </xf>
    <xf numFmtId="3" fontId="2" fillId="0" borderId="0" xfId="1" applyNumberFormat="1" applyFont="1" applyFill="1" applyAlignment="1">
      <alignment horizontal="center" vertical="center"/>
    </xf>
    <xf numFmtId="167" fontId="2" fillId="0" borderId="0" xfId="1" applyNumberFormat="1" applyFont="1" applyFill="1" applyAlignment="1">
      <alignment horizontal="center" vertical="center"/>
    </xf>
    <xf numFmtId="3" fontId="21" fillId="0" borderId="0" xfId="1" applyNumberFormat="1" applyFont="1" applyFill="1" applyAlignment="1">
      <alignment horizontal="center" vertical="center"/>
    </xf>
    <xf numFmtId="167" fontId="21" fillId="0" borderId="0" xfId="1" applyNumberFormat="1" applyFont="1" applyFill="1" applyAlignment="1">
      <alignment horizontal="center" vertical="center"/>
    </xf>
    <xf numFmtId="3" fontId="23" fillId="0" borderId="0" xfId="1" applyNumberFormat="1" applyFont="1" applyFill="1" applyAlignment="1">
      <alignment horizontal="center" vertical="center"/>
    </xf>
    <xf numFmtId="14" fontId="3" fillId="0" borderId="0" xfId="0" applyNumberFormat="1" applyFont="1" applyAlignment="1">
      <alignment horizontal="center" vertical="center"/>
    </xf>
    <xf numFmtId="0" fontId="2" fillId="0" borderId="13" xfId="0" applyFont="1" applyBorder="1" applyAlignment="1">
      <alignment horizontal="right" vertical="center" wrapText="1"/>
    </xf>
    <xf numFmtId="0" fontId="24" fillId="0" borderId="0" xfId="0" applyFont="1" applyAlignment="1">
      <alignment horizontal="center" vertical="center"/>
    </xf>
    <xf numFmtId="14" fontId="24" fillId="0" borderId="0" xfId="0" applyNumberFormat="1" applyFont="1" applyAlignment="1">
      <alignment horizontal="center" vertical="center"/>
    </xf>
    <xf numFmtId="0" fontId="25" fillId="0" borderId="0" xfId="0" applyFont="1" applyAlignment="1">
      <alignment horizontal="center" vertical="center"/>
    </xf>
    <xf numFmtId="3" fontId="25" fillId="0" borderId="0" xfId="1" applyNumberFormat="1" applyFont="1" applyAlignment="1">
      <alignment horizontal="center" vertical="center"/>
    </xf>
    <xf numFmtId="0" fontId="10" fillId="0" borderId="0" xfId="0" applyFont="1" applyAlignment="1">
      <alignment horizontal="right" vertical="center" wrapText="1"/>
    </xf>
    <xf numFmtId="0" fontId="26" fillId="0" borderId="0" xfId="0" applyFont="1" applyAlignment="1">
      <alignment horizontal="center" vertical="center"/>
    </xf>
    <xf numFmtId="3" fontId="27" fillId="0" borderId="0" xfId="1" applyNumberFormat="1"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3" fontId="29" fillId="0" borderId="0" xfId="1" applyNumberFormat="1" applyFont="1" applyAlignment="1">
      <alignment horizontal="center" vertical="center"/>
    </xf>
    <xf numFmtId="14" fontId="28" fillId="0" borderId="0" xfId="0" applyNumberFormat="1" applyFont="1" applyAlignment="1">
      <alignment horizontal="center" vertical="center"/>
    </xf>
    <xf numFmtId="167" fontId="2" fillId="0" borderId="0" xfId="1" applyNumberFormat="1" applyFont="1" applyFill="1" applyAlignment="1">
      <alignment horizontal="right" vertical="center"/>
    </xf>
    <xf numFmtId="0" fontId="31" fillId="0" borderId="0" xfId="0" applyFont="1" applyAlignment="1">
      <alignment horizontal="center" vertical="center"/>
    </xf>
    <xf numFmtId="3" fontId="31" fillId="0" borderId="0" xfId="1" applyNumberFormat="1" applyFont="1" applyAlignment="1">
      <alignment horizontal="center" vertical="center"/>
    </xf>
    <xf numFmtId="0" fontId="32" fillId="0" borderId="0" xfId="0" applyFont="1" applyAlignment="1">
      <alignment horizontal="center" vertical="center"/>
    </xf>
    <xf numFmtId="14" fontId="32" fillId="0" borderId="0" xfId="0" applyNumberFormat="1" applyFont="1" applyAlignment="1">
      <alignment horizontal="center" vertical="center"/>
    </xf>
    <xf numFmtId="167" fontId="33" fillId="0" borderId="0" xfId="1" applyNumberFormat="1" applyFont="1" applyFill="1" applyAlignment="1">
      <alignment horizontal="center" vertical="center"/>
    </xf>
    <xf numFmtId="3" fontId="33" fillId="0" borderId="0" xfId="1" applyNumberFormat="1" applyFont="1" applyAlignment="1">
      <alignment horizontal="center" vertical="center"/>
    </xf>
    <xf numFmtId="0" fontId="0" fillId="0" borderId="0" xfId="0" applyAlignment="1">
      <alignment horizontal="center" vertical="center"/>
    </xf>
    <xf numFmtId="167" fontId="34" fillId="0" borderId="0" xfId="1" applyNumberFormat="1" applyFont="1" applyAlignment="1">
      <alignment horizontal="center" vertical="center"/>
    </xf>
    <xf numFmtId="167" fontId="36" fillId="0" borderId="0" xfId="1" applyNumberFormat="1" applyFont="1" applyFill="1" applyAlignment="1">
      <alignment horizontal="center" vertical="center"/>
    </xf>
    <xf numFmtId="3" fontId="37" fillId="0" borderId="0" xfId="1" applyNumberFormat="1" applyFont="1" applyAlignment="1">
      <alignment horizontal="center" vertical="center"/>
    </xf>
    <xf numFmtId="167" fontId="38" fillId="0" borderId="0" xfId="1" applyNumberFormat="1" applyFont="1" applyAlignment="1">
      <alignment horizontal="center" vertical="center"/>
    </xf>
    <xf numFmtId="167" fontId="39" fillId="0" borderId="0" xfId="1" applyNumberFormat="1" applyFont="1" applyFill="1" applyAlignment="1">
      <alignment horizontal="center" vertical="center"/>
    </xf>
    <xf numFmtId="0" fontId="39" fillId="0" borderId="0" xfId="0" applyFont="1" applyAlignment="1">
      <alignment horizontal="right" vertical="center" wrapText="1"/>
    </xf>
    <xf numFmtId="3" fontId="39" fillId="0" borderId="0" xfId="1" applyNumberFormat="1" applyFont="1" applyAlignment="1">
      <alignment horizontal="center" vertical="center"/>
    </xf>
    <xf numFmtId="167" fontId="40" fillId="0" borderId="0" xfId="1" applyNumberFormat="1" applyFont="1" applyFill="1" applyAlignment="1">
      <alignment horizontal="center" vertical="center"/>
    </xf>
    <xf numFmtId="3" fontId="40" fillId="0" borderId="0" xfId="1" applyNumberFormat="1" applyFont="1" applyAlignment="1">
      <alignment horizontal="center" vertical="center"/>
    </xf>
    <xf numFmtId="167" fontId="41" fillId="0" borderId="0" xfId="1" applyNumberFormat="1" applyFont="1" applyAlignment="1">
      <alignment horizontal="center" vertical="center"/>
    </xf>
    <xf numFmtId="3" fontId="42" fillId="0" borderId="0" xfId="1" applyNumberFormat="1" applyFont="1" applyAlignment="1">
      <alignment horizontal="center" vertical="center"/>
    </xf>
    <xf numFmtId="167" fontId="43" fillId="0" borderId="0" xfId="1" applyNumberFormat="1" applyFont="1" applyAlignment="1">
      <alignment horizontal="center" vertical="center"/>
    </xf>
    <xf numFmtId="0" fontId="44" fillId="0" borderId="0" xfId="0" applyFont="1" applyAlignment="1">
      <alignment horizontal="center" vertical="center"/>
    </xf>
    <xf numFmtId="3" fontId="42" fillId="0" borderId="0" xfId="1" applyNumberFormat="1" applyFont="1" applyFill="1" applyAlignment="1">
      <alignment horizontal="center" vertical="center"/>
    </xf>
    <xf numFmtId="0" fontId="45" fillId="0" borderId="0" xfId="0" applyFont="1" applyAlignment="1">
      <alignment horizontal="center" vertical="center"/>
    </xf>
    <xf numFmtId="3" fontId="46" fillId="0" borderId="0" xfId="1" applyNumberFormat="1" applyFont="1" applyAlignment="1">
      <alignment horizontal="center" vertical="center"/>
    </xf>
    <xf numFmtId="167" fontId="47" fillId="0" borderId="0" xfId="1" applyNumberFormat="1" applyFont="1" applyAlignment="1">
      <alignment horizontal="center" vertical="center"/>
    </xf>
    <xf numFmtId="14" fontId="10" fillId="0" borderId="0" xfId="0" applyNumberFormat="1" applyFont="1" applyAlignment="1">
      <alignment horizontal="center" vertical="center"/>
    </xf>
    <xf numFmtId="3" fontId="48" fillId="0" borderId="0" xfId="1" applyNumberFormat="1" applyFont="1" applyAlignment="1">
      <alignment horizontal="center" vertical="center"/>
    </xf>
    <xf numFmtId="167" fontId="49" fillId="0" borderId="0" xfId="1" applyNumberFormat="1" applyFont="1" applyAlignment="1">
      <alignment horizontal="center" vertical="center"/>
    </xf>
    <xf numFmtId="14" fontId="50" fillId="4" borderId="13" xfId="0" applyNumberFormat="1" applyFont="1" applyFill="1" applyBorder="1" applyAlignment="1">
      <alignment horizontal="center" vertical="center"/>
    </xf>
    <xf numFmtId="0" fontId="50" fillId="4" borderId="13" xfId="0" applyFont="1" applyFill="1" applyBorder="1" applyAlignment="1">
      <alignment horizontal="center" vertical="center"/>
    </xf>
    <xf numFmtId="167" fontId="51" fillId="4" borderId="13" xfId="1" applyNumberFormat="1" applyFont="1" applyFill="1" applyBorder="1" applyAlignment="1">
      <alignment horizontal="center" vertical="center"/>
    </xf>
    <xf numFmtId="0" fontId="51" fillId="4" borderId="13" xfId="0" applyFont="1" applyFill="1" applyBorder="1" applyAlignment="1">
      <alignment horizontal="right" vertical="center" wrapText="1"/>
    </xf>
    <xf numFmtId="3" fontId="51" fillId="4" borderId="13" xfId="1" applyNumberFormat="1" applyFont="1" applyFill="1" applyBorder="1" applyAlignment="1">
      <alignment horizontal="center" vertical="center"/>
    </xf>
    <xf numFmtId="14" fontId="50" fillId="3" borderId="13" xfId="0" applyNumberFormat="1" applyFont="1" applyFill="1" applyBorder="1" applyAlignment="1">
      <alignment horizontal="center" vertical="center"/>
    </xf>
    <xf numFmtId="0" fontId="50" fillId="3" borderId="13" xfId="0" applyFont="1" applyFill="1" applyBorder="1" applyAlignment="1">
      <alignment horizontal="center" vertical="center"/>
    </xf>
    <xf numFmtId="167" fontId="51" fillId="3" borderId="13" xfId="1" applyNumberFormat="1" applyFont="1" applyFill="1" applyBorder="1" applyAlignment="1">
      <alignment horizontal="center" vertical="center"/>
    </xf>
    <xf numFmtId="0" fontId="51" fillId="3" borderId="13" xfId="0" applyFont="1" applyFill="1" applyBorder="1" applyAlignment="1">
      <alignment horizontal="right" vertical="center" wrapText="1"/>
    </xf>
    <xf numFmtId="3" fontId="51" fillId="3" borderId="13" xfId="1" applyNumberFormat="1" applyFont="1" applyFill="1" applyBorder="1" applyAlignment="1">
      <alignment horizontal="center" vertical="center"/>
    </xf>
    <xf numFmtId="0" fontId="50" fillId="0" borderId="0" xfId="0" applyFont="1" applyAlignment="1">
      <alignment horizontal="center" vertical="center"/>
    </xf>
    <xf numFmtId="14" fontId="39" fillId="0" borderId="0" xfId="0" applyNumberFormat="1" applyFont="1" applyAlignment="1">
      <alignment horizontal="center" vertical="center"/>
    </xf>
    <xf numFmtId="0" fontId="39" fillId="0" borderId="0" xfId="0" applyFont="1" applyAlignment="1">
      <alignment horizontal="center" vertical="center"/>
    </xf>
    <xf numFmtId="14" fontId="51" fillId="3" borderId="13" xfId="0" applyNumberFormat="1" applyFont="1" applyFill="1" applyBorder="1" applyAlignment="1">
      <alignment horizontal="center" vertical="center"/>
    </xf>
    <xf numFmtId="169" fontId="10" fillId="0" borderId="0" xfId="0" applyNumberFormat="1" applyFont="1" applyAlignment="1">
      <alignment horizontal="center" vertical="center"/>
    </xf>
    <xf numFmtId="3" fontId="52" fillId="0" borderId="0" xfId="1" applyNumberFormat="1" applyFont="1" applyAlignment="1">
      <alignment horizontal="center" vertical="center"/>
    </xf>
    <xf numFmtId="167" fontId="53" fillId="0" borderId="0" xfId="1" applyNumberFormat="1" applyFont="1" applyAlignment="1">
      <alignment horizontal="center" vertical="center"/>
    </xf>
    <xf numFmtId="14" fontId="50" fillId="4" borderId="15" xfId="0" applyNumberFormat="1" applyFont="1" applyFill="1" applyBorder="1" applyAlignment="1">
      <alignment horizontal="center" vertical="center"/>
    </xf>
    <xf numFmtId="0" fontId="50" fillId="4" borderId="15" xfId="0" applyFont="1" applyFill="1" applyBorder="1" applyAlignment="1">
      <alignment horizontal="center" vertical="center"/>
    </xf>
    <xf numFmtId="167" fontId="51" fillId="4" borderId="15" xfId="1" applyNumberFormat="1" applyFont="1" applyFill="1" applyBorder="1" applyAlignment="1">
      <alignment horizontal="center" vertical="center"/>
    </xf>
    <xf numFmtId="0" fontId="51" fillId="4" borderId="15" xfId="0" applyFont="1" applyFill="1" applyBorder="1" applyAlignment="1">
      <alignment horizontal="right" vertical="center" wrapText="1"/>
    </xf>
    <xf numFmtId="3" fontId="51" fillId="4" borderId="15" xfId="1" applyNumberFormat="1" applyFont="1" applyFill="1" applyBorder="1" applyAlignment="1">
      <alignment horizontal="center" vertical="center"/>
    </xf>
    <xf numFmtId="0" fontId="3" fillId="0" borderId="14" xfId="0" applyFont="1" applyBorder="1" applyAlignment="1">
      <alignment horizontal="center" vertical="center"/>
    </xf>
    <xf numFmtId="3" fontId="2" fillId="0" borderId="14" xfId="0" applyNumberFormat="1" applyFont="1" applyBorder="1" applyAlignment="1">
      <alignment horizontal="center" vertical="center"/>
    </xf>
    <xf numFmtId="0" fontId="2" fillId="0" borderId="0" xfId="0" applyFont="1" applyAlignment="1">
      <alignment horizontal="right" vertical="center"/>
    </xf>
    <xf numFmtId="167" fontId="52" fillId="0" borderId="0" xfId="1" applyNumberFormat="1" applyFont="1" applyFill="1" applyAlignment="1">
      <alignment horizontal="center" vertical="center"/>
    </xf>
    <xf numFmtId="169" fontId="2" fillId="0" borderId="0" xfId="0" applyNumberFormat="1" applyFont="1" applyAlignment="1">
      <alignment horizontal="center" vertical="center"/>
    </xf>
    <xf numFmtId="169" fontId="3"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0" xfId="1" applyNumberFormat="1" applyFont="1" applyFill="1" applyAlignment="1">
      <alignment horizontal="center" vertical="center"/>
    </xf>
    <xf numFmtId="49" fontId="39" fillId="0" borderId="0" xfId="1" applyNumberFormat="1" applyFont="1" applyFill="1" applyAlignment="1">
      <alignment horizontal="center" vertical="center"/>
    </xf>
    <xf numFmtId="49" fontId="39" fillId="0" borderId="0" xfId="0" applyNumberFormat="1" applyFont="1" applyAlignment="1">
      <alignment horizontal="center" vertical="center"/>
    </xf>
    <xf numFmtId="49" fontId="52" fillId="0" borderId="0" xfId="1" applyNumberFormat="1" applyFont="1" applyFill="1" applyAlignment="1">
      <alignment horizontal="center" vertical="center"/>
    </xf>
    <xf numFmtId="49" fontId="33" fillId="0" borderId="0" xfId="1" applyNumberFormat="1" applyFont="1" applyFill="1" applyAlignment="1">
      <alignment horizontal="center" vertical="center"/>
    </xf>
    <xf numFmtId="49" fontId="29" fillId="0" borderId="0" xfId="0" applyNumberFormat="1" applyFont="1" applyAlignment="1">
      <alignment horizontal="center" vertical="center"/>
    </xf>
    <xf numFmtId="49" fontId="10" fillId="0" borderId="0" xfId="0" applyNumberFormat="1" applyFont="1" applyAlignment="1">
      <alignment horizontal="center" vertical="center"/>
    </xf>
    <xf numFmtId="49" fontId="2" fillId="0" borderId="0" xfId="0" applyNumberFormat="1" applyFont="1" applyAlignment="1">
      <alignment horizontal="center" vertical="center"/>
    </xf>
    <xf numFmtId="49" fontId="51" fillId="4" borderId="15" xfId="1" applyNumberFormat="1" applyFont="1" applyFill="1" applyBorder="1" applyAlignment="1">
      <alignment horizontal="center" vertical="center"/>
    </xf>
    <xf numFmtId="49" fontId="51" fillId="3" borderId="13" xfId="1" applyNumberFormat="1" applyFont="1" applyFill="1" applyBorder="1" applyAlignment="1">
      <alignment horizontal="center" vertical="center"/>
    </xf>
    <xf numFmtId="49" fontId="51" fillId="4" borderId="13" xfId="1" applyNumberFormat="1" applyFont="1" applyFill="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8" fillId="0" borderId="9" xfId="0" applyFont="1" applyBorder="1" applyAlignment="1">
      <alignment horizontal="center" vertical="top"/>
    </xf>
    <xf numFmtId="0" fontId="8" fillId="0" borderId="11" xfId="0" applyFont="1" applyBorder="1" applyAlignment="1">
      <alignment horizontal="center" vertical="top"/>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67" fontId="12" fillId="0" borderId="10" xfId="1" applyNumberFormat="1" applyFont="1" applyBorder="1" applyAlignment="1">
      <alignment horizontal="right" vertical="center" wrapText="1"/>
    </xf>
    <xf numFmtId="167" fontId="12" fillId="0" borderId="11" xfId="1" applyNumberFormat="1" applyFont="1" applyBorder="1" applyAlignment="1">
      <alignment horizontal="right" vertical="center" wrapText="1"/>
    </xf>
    <xf numFmtId="0" fontId="16" fillId="0" borderId="0" xfId="0" applyFont="1" applyAlignment="1">
      <alignment horizontal="right" vertical="center" wrapText="1"/>
    </xf>
    <xf numFmtId="0" fontId="16" fillId="0" borderId="5" xfId="0" applyFont="1" applyBorder="1" applyAlignment="1">
      <alignment horizontal="right" vertical="center" wrapText="1"/>
    </xf>
    <xf numFmtId="49" fontId="56" fillId="0" borderId="7" xfId="0" applyNumberFormat="1" applyFont="1" applyBorder="1" applyAlignment="1">
      <alignment horizontal="center" vertical="center"/>
    </xf>
    <xf numFmtId="0" fontId="56" fillId="0" borderId="8" xfId="0" applyFont="1" applyBorder="1" applyAlignment="1">
      <alignment horizontal="center" vertical="center"/>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8" fillId="0" borderId="2" xfId="0" applyFont="1" applyBorder="1" applyAlignment="1">
      <alignment horizontal="center"/>
    </xf>
    <xf numFmtId="0" fontId="8" fillId="0" borderId="3" xfId="0" applyFont="1" applyBorder="1" applyAlignment="1">
      <alignment horizontal="center"/>
    </xf>
    <xf numFmtId="0" fontId="5"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14" fontId="10" fillId="2" borderId="5" xfId="0" applyNumberFormat="1" applyFont="1" applyFill="1" applyBorder="1" applyAlignment="1">
      <alignment horizontal="center" vertical="center"/>
    </xf>
    <xf numFmtId="0" fontId="5" fillId="2" borderId="5" xfId="0" applyFont="1" applyFill="1" applyBorder="1" applyAlignment="1">
      <alignment horizont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65" fontId="16" fillId="0" borderId="0" xfId="0" applyNumberFormat="1" applyFont="1" applyAlignment="1">
      <alignment horizontal="right" vertical="center" wrapText="1"/>
    </xf>
    <xf numFmtId="165" fontId="16" fillId="0" borderId="5" xfId="0" applyNumberFormat="1" applyFont="1" applyBorder="1" applyAlignment="1">
      <alignment horizontal="right" vertical="center" wrapText="1"/>
    </xf>
    <xf numFmtId="165" fontId="20" fillId="0" borderId="0" xfId="0" applyNumberFormat="1" applyFont="1" applyAlignment="1">
      <alignment horizontal="right" vertical="center" wrapText="1"/>
    </xf>
    <xf numFmtId="165" fontId="20" fillId="0" borderId="5" xfId="0" applyNumberFormat="1" applyFont="1" applyBorder="1" applyAlignment="1">
      <alignment horizontal="right" vertical="center" wrapText="1"/>
    </xf>
    <xf numFmtId="0" fontId="17" fillId="0" borderId="0" xfId="0" applyFont="1" applyAlignment="1">
      <alignment horizontal="right" vertical="center" wrapText="1"/>
    </xf>
    <xf numFmtId="0" fontId="17" fillId="0" borderId="5" xfId="0" applyFont="1" applyBorder="1" applyAlignment="1">
      <alignment horizontal="right" vertical="center" wrapText="1"/>
    </xf>
    <xf numFmtId="14" fontId="5" fillId="2" borderId="5" xfId="0" applyNumberFormat="1" applyFont="1" applyFill="1" applyBorder="1" applyAlignment="1">
      <alignment horizontal="center"/>
    </xf>
  </cellXfs>
  <cellStyles count="23">
    <cellStyle name="Comma" xfId="1" builtinId="3"/>
    <cellStyle name="Comma [0] 2" xfId="5" xr:uid="{CBFDFBE0-E034-4546-9881-B5D31527B3F4}"/>
    <cellStyle name="Comma 10" xfId="6" xr:uid="{8FC711B3-4D7A-4268-942E-89AFC1B06459}"/>
    <cellStyle name="Comma 11" xfId="7" xr:uid="{6607B398-960C-407C-8529-8AD008C13B8A}"/>
    <cellStyle name="Comma 12" xfId="4" xr:uid="{D8BB1DAD-F962-4BFE-97F8-9E1A58E9EA00}"/>
    <cellStyle name="Comma 2" xfId="2" xr:uid="{03342C2C-5681-4776-B784-F06F367126CB}"/>
    <cellStyle name="Comma 3" xfId="8" xr:uid="{32793178-3286-4C73-ABBB-AA56A103CD04}"/>
    <cellStyle name="Comma 3 2" xfId="9" xr:uid="{160D7E3D-DAE7-4A08-AE7D-3CCBA338093F}"/>
    <cellStyle name="Comma 4" xfId="10" xr:uid="{B8D9A881-0C3B-4D20-8240-5BD7573DD67C}"/>
    <cellStyle name="Comma 4 2" xfId="11" xr:uid="{77B1B2E0-384B-4BAB-9569-9AA33CF7AB3D}"/>
    <cellStyle name="Comma 5" xfId="12" xr:uid="{AFBE3479-62C7-43C9-BE47-644EFB33837D}"/>
    <cellStyle name="Comma 5 2" xfId="13" xr:uid="{A04A145F-483F-453E-AA2D-9BF137E6102B}"/>
    <cellStyle name="Comma 6" xfId="14" xr:uid="{AA77F728-9DDF-46E4-AC69-C190A6A30C4E}"/>
    <cellStyle name="Comma 6 2" xfId="15" xr:uid="{FBB7BFB5-C178-4BCF-8E50-A8FDEFAD2945}"/>
    <cellStyle name="Comma 7" xfId="16" xr:uid="{3619A235-5C3D-467C-A174-A81B0581C9D9}"/>
    <cellStyle name="Comma 7 2" xfId="17" xr:uid="{C14451B1-D955-4C21-8013-3256744464E1}"/>
    <cellStyle name="Comma 8" xfId="18" xr:uid="{3024F883-6EF3-4508-8C47-0264E50F8160}"/>
    <cellStyle name="Comma 9" xfId="19" xr:uid="{2FB73205-620B-41A4-B6BB-208752A62A92}"/>
    <cellStyle name="Normal" xfId="0" builtinId="0"/>
    <cellStyle name="Normal 2" xfId="20" xr:uid="{55E55337-C38D-4D45-96FD-51123FEC9611}"/>
    <cellStyle name="Normal 3" xfId="21" xr:uid="{7C5FC15B-FEEB-4CA6-8346-74AAC8B4F677}"/>
    <cellStyle name="Normal 4" xfId="22" xr:uid="{5D35AD0E-931D-4DE1-BA32-8787BBCB835C}"/>
    <cellStyle name="Normal 5" xfId="3" xr:uid="{09BE24F3-DBBB-4D8B-B3E8-860F1AE8DCE7}"/>
  </cellStyles>
  <dxfs count="65">
    <dxf>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dd/mm/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dd/mm/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12"/>
        <color theme="1"/>
        <name val="B Nazanin"/>
        <charset val="178"/>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sz val="12"/>
        <color auto="1"/>
        <name val="B Nazanin"/>
        <charset val="178"/>
        <scheme val="none"/>
      </font>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7" formatCode="_-* #,##0_-;_-* #,##0\-;_-* &quot;-&quot;??_-;_-@_-"/>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dd/mm/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7" formatCode="_-* #,##0_-;_-* #,##0\-;_-* &quot;-&quot;??_-;_-@_-"/>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7"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71"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71" formatCode="m/d/yyyy"/>
      <alignment horizontal="center" vertical="center" textRotation="0" wrapText="0" indent="0" justifyLastLine="0" shrinkToFit="0" readingOrder="0"/>
    </dxf>
    <dxf>
      <font>
        <sz val="12"/>
        <name val="B Nazanin"/>
        <scheme val="none"/>
      </font>
      <numFmt numFmtId="169"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7"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7"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japalaghi\Desktop\Professor-Excel-Tools.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japalaghi/Desktop/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084FAD-6CE5-4CF1-9872-6CFED3B47E21}" name="Table142" displayName="Table142" ref="A3:I130" totalsRowCount="1" headerRowDxfId="64" dataDxfId="63" totalsRowDxfId="62" headerRowCellStyle="Comma" dataCellStyle="Comma">
  <autoFilter ref="A3:I129" xr:uid="{00000000-0009-0000-0100-000001000000}"/>
  <sortState xmlns:xlrd2="http://schemas.microsoft.com/office/spreadsheetml/2017/richdata2" ref="A4:H4">
    <sortCondition ref="B4"/>
  </sortState>
  <tableColumns count="9">
    <tableColumn id="1" xr3:uid="{276D0FE3-F7AA-4558-89DF-1DC64B3C7331}" name="ردیف" totalsRowLabel="." dataDxfId="61" totalsRowDxfId="60"/>
    <tableColumn id="2" xr3:uid="{1CC6FFD5-ED24-48E8-B413-A885AF13028B}" name="تاریخ" dataDxfId="59" totalsRowDxfId="58"/>
    <tableColumn id="3" xr3:uid="{8A02CF64-B8F5-469C-8967-C608BD4CDF5A}" name="شماره چک" dataDxfId="57" totalsRowDxfId="56"/>
    <tableColumn id="8" xr3:uid="{B3EE94BE-F114-449B-B530-0CED48EFF117}" name="در وجه" dataDxfId="55" totalsRowDxfId="54"/>
    <tableColumn id="4" xr3:uid="{2651E06D-5E01-49B4-8736-7880568F4263}" name="بابت" dataDxfId="53" totalsRowDxfId="52"/>
    <tableColumn id="5" xr3:uid="{264C722A-D208-4AF8-942B-D2FCDD75620D}" name="مبلغ ورود" totalsRowFunction="sum" dataDxfId="51" totalsRowDxfId="50" dataCellStyle="Comma">
      <calculatedColumnFormula>48778899246+50000000-4000000000</calculatedColumnFormula>
    </tableColumn>
    <tableColumn id="6" xr3:uid="{31A162B0-A18A-45C1-B9A4-A3D85CE7CFA8}" name="مبلغ خروج" totalsRowFunction="sum" dataDxfId="49" totalsRowDxfId="48" dataCellStyle="Comma"/>
    <tableColumn id="7" xr3:uid="{9543410D-A7B4-4BF5-88ED-DEC1970776A6}" name="مانده" dataDxfId="47" totalsRowDxfId="46" dataCellStyle="Comma"/>
    <tableColumn id="9" xr3:uid="{7D48BF47-AA97-478A-B8C7-D965638FB960}" name="Column1" dataDxfId="45" totalsRowDxfId="44" dataCellStyle="Comma"/>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41F651-C61F-4EE6-8D3E-80F1EBF72AD6}" name="Table14" displayName="Table14" ref="A3:I109" totalsRowCount="1" headerRowDxfId="43" dataDxfId="42" totalsRowDxfId="41" headerRowCellStyle="Comma" dataCellStyle="Comma">
  <autoFilter ref="A3:I108" xr:uid="{00000000-0009-0000-0100-000001000000}"/>
  <sortState xmlns:xlrd2="http://schemas.microsoft.com/office/spreadsheetml/2017/richdata2" ref="A4:H4">
    <sortCondition ref="B4"/>
  </sortState>
  <tableColumns count="9">
    <tableColumn id="1" xr3:uid="{A408269D-FDBD-4D82-9654-B4B0C55855CF}" name="ردیف" totalsRowLabel="." dataDxfId="40" totalsRowDxfId="39"/>
    <tableColumn id="2" xr3:uid="{43EA95A7-43C3-4D6A-ADB9-C1BE50226B00}" name="تاریخ" dataDxfId="38" totalsRowDxfId="37"/>
    <tableColumn id="3" xr3:uid="{414D4802-1391-4F74-A887-8EB47043A6B4}" name="شماره چک" dataDxfId="36" totalsRowDxfId="35"/>
    <tableColumn id="8" xr3:uid="{534D62A0-7DED-4C70-9B07-5D758733F958}" name="در وجه" dataDxfId="34" totalsRowDxfId="33"/>
    <tableColumn id="4" xr3:uid="{954A4D95-DD72-4C12-A836-8956B02AF5E3}" name="بابت" dataDxfId="32" totalsRowDxfId="31"/>
    <tableColumn id="5" xr3:uid="{956E7FA1-72DD-43FC-AD03-FAD90F9FE4D8}" name="مبلغ ورود" totalsRowFunction="sum" dataDxfId="30" totalsRowDxfId="29" dataCellStyle="Comma">
      <calculatedColumnFormula>48778899246+50000000-4000000000</calculatedColumnFormula>
    </tableColumn>
    <tableColumn id="6" xr3:uid="{BADA7F4C-4105-476D-BCD3-BABDD1015A8C}" name="مبلغ خروج" totalsRowFunction="sum" dataDxfId="28" totalsRowDxfId="27" dataCellStyle="Comma"/>
    <tableColumn id="7" xr3:uid="{F77A3B07-0D3A-48D0-9DD3-35134FD5BF42}" name="مانده" dataDxfId="26" totalsRowDxfId="25" dataCellStyle="Comma"/>
    <tableColumn id="9" xr3:uid="{125AA6E6-EBC3-4FCC-81A9-1C7A621EF204}" name="Column1" dataDxfId="24" totalsRowDxfId="23" dataCellStyle="Comma"/>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9048BC-289A-4C55-BAE3-4B46A25657B1}" name="Table143" displayName="Table143" ref="A3:J109" totalsRowCount="1" headerRowDxfId="22" dataDxfId="21" totalsRowDxfId="20" headerRowCellStyle="Comma" dataCellStyle="Comma">
  <autoFilter ref="A3:J108" xr:uid="{00000000-0009-0000-0100-000001000000}"/>
  <sortState xmlns:xlrd2="http://schemas.microsoft.com/office/spreadsheetml/2017/richdata2" ref="A4:I4">
    <sortCondition ref="B4"/>
  </sortState>
  <tableColumns count="10">
    <tableColumn id="1" xr3:uid="{D3D93C00-EF12-4FC2-8066-A5B3E01DA46A}" name="ردیف" totalsRowLabel="." dataDxfId="19" totalsRowDxfId="9"/>
    <tableColumn id="2" xr3:uid="{CC4ADEBE-D6CD-4263-9E6E-6F6C5693ED4B}" name="تاریخ" dataDxfId="18" totalsRowDxfId="8"/>
    <tableColumn id="3" xr3:uid="{3AAED378-F6FE-45F2-8356-695872AB1B3F}" name="شماره چک" dataDxfId="17" totalsRowDxfId="7"/>
    <tableColumn id="8" xr3:uid="{E10CEA03-F4E3-4A8B-88B8-770CD7A7A850}" name="در وجه" dataDxfId="16" totalsRowDxfId="6"/>
    <tableColumn id="10" xr3:uid="{3CD4A514-C6F9-4799-A89E-7D27A4CC4DA7}" name="Column" dataDxfId="15" totalsRowDxfId="5"/>
    <tableColumn id="4" xr3:uid="{D1A22F03-E66F-40C0-A919-CC77DED3406F}" name="بابت" dataDxfId="14" totalsRowDxfId="4"/>
    <tableColumn id="5" xr3:uid="{AAC2DCA4-1D8E-46E8-9D3A-6ECC539A1D84}" name="مبلغ ورود" totalsRowFunction="sum" dataDxfId="13" totalsRowDxfId="3" dataCellStyle="Comma">
      <calculatedColumnFormula>48778899246+50000000-4000000000</calculatedColumnFormula>
    </tableColumn>
    <tableColumn id="6" xr3:uid="{92B8E0F6-48E2-4637-A48C-F285EA60E35A}" name="مبلغ خروج" totalsRowFunction="sum" dataDxfId="12" totalsRowDxfId="2" dataCellStyle="Comma"/>
    <tableColumn id="7" xr3:uid="{D664F5BF-AE52-4E38-8F38-ADDAC231F944}" name="مانده" dataDxfId="11" totalsRowDxfId="1" dataCellStyle="Comma"/>
    <tableColumn id="9" xr3:uid="{D82F26D3-2112-4FA3-BFD0-6D388D9BFA7F}" name="Column1" dataDxfId="10" totalsRowDxfId="0" dataCellStyle="Comma"/>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7F7A-EC1D-4BB9-AB76-18C2D528AC75}">
  <sheetPr>
    <tabColor theme="9" tint="-0.249977111117893"/>
    <pageSetUpPr fitToPage="1"/>
  </sheetPr>
  <dimension ref="A1:I142"/>
  <sheetViews>
    <sheetView rightToLeft="1" view="pageBreakPreview" topLeftCell="A114" zoomScaleNormal="100" zoomScaleSheetLayoutView="100" workbookViewId="0">
      <selection activeCell="B122" sqref="B122"/>
    </sheetView>
  </sheetViews>
  <sheetFormatPr defaultColWidth="9.140625" defaultRowHeight="42.75" customHeight="1"/>
  <cols>
    <col min="1" max="1" width="5.42578125" style="17" customWidth="1"/>
    <col min="2" max="2" width="13.28515625" style="17" customWidth="1"/>
    <col min="3" max="3" width="12.85546875" style="17" bestFit="1" customWidth="1"/>
    <col min="4" max="4" width="16.42578125" style="17" customWidth="1"/>
    <col min="5" max="5" width="83.5703125" style="17" customWidth="1"/>
    <col min="6" max="6" width="20.28515625" style="21" customWidth="1"/>
    <col min="7" max="7" width="18" style="18" bestFit="1" customWidth="1"/>
    <col min="8" max="8" width="20.28515625" style="18" customWidth="1"/>
    <col min="9" max="9" width="40.140625" style="17" customWidth="1"/>
    <col min="10" max="16384" width="9.140625" style="17"/>
  </cols>
  <sheetData>
    <row r="1" spans="1:9" ht="42.75" customHeight="1">
      <c r="A1" s="139" t="s">
        <v>6</v>
      </c>
      <c r="B1" s="139"/>
      <c r="C1" s="139"/>
      <c r="D1" s="139"/>
      <c r="E1" s="139"/>
      <c r="F1" s="139"/>
      <c r="G1" s="139"/>
      <c r="H1" s="139"/>
    </row>
    <row r="2" spans="1:9" ht="42.75" customHeight="1">
      <c r="A2" s="139" t="s">
        <v>35</v>
      </c>
      <c r="B2" s="139"/>
      <c r="C2" s="139"/>
      <c r="D2" s="139"/>
      <c r="E2" s="139"/>
      <c r="F2" s="139"/>
      <c r="G2" s="139"/>
      <c r="H2" s="139"/>
    </row>
    <row r="3" spans="1:9" ht="42.75" customHeight="1">
      <c r="A3" s="1" t="s">
        <v>0</v>
      </c>
      <c r="B3" s="1" t="s">
        <v>1</v>
      </c>
      <c r="C3" s="1" t="s">
        <v>2</v>
      </c>
      <c r="D3" s="1" t="s">
        <v>18</v>
      </c>
      <c r="E3" s="1" t="s">
        <v>19</v>
      </c>
      <c r="F3" s="20" t="s">
        <v>3</v>
      </c>
      <c r="G3" s="2" t="s">
        <v>4</v>
      </c>
      <c r="H3" s="2" t="s">
        <v>5</v>
      </c>
      <c r="I3" s="2" t="s">
        <v>155</v>
      </c>
    </row>
    <row r="4" spans="1:9" ht="42.75" customHeight="1">
      <c r="A4" s="1">
        <v>1</v>
      </c>
      <c r="B4" s="1" t="s">
        <v>32</v>
      </c>
      <c r="C4" s="1"/>
      <c r="E4" s="22" t="s">
        <v>26</v>
      </c>
      <c r="F4" s="53">
        <v>10000000</v>
      </c>
      <c r="G4" s="54"/>
      <c r="H4" s="18">
        <f>Table142[[#This Row],[مبلغ ورود]]-Table142[[#This Row],[مبلغ خروج]]</f>
        <v>10000000</v>
      </c>
      <c r="I4" s="79"/>
    </row>
    <row r="5" spans="1:9" ht="42.75" customHeight="1">
      <c r="A5" s="1">
        <v>2</v>
      </c>
      <c r="B5" s="1" t="s">
        <v>33</v>
      </c>
      <c r="C5" s="1"/>
      <c r="D5" s="51" t="s">
        <v>49</v>
      </c>
      <c r="E5" s="22" t="s">
        <v>36</v>
      </c>
      <c r="F5" s="53">
        <v>10000000000</v>
      </c>
      <c r="G5" s="54"/>
      <c r="H5" s="18">
        <f>H4+Table142[[#This Row],[مبلغ ورود]]-Table142[[#This Row],[مبلغ خروج]]</f>
        <v>10010000000</v>
      </c>
      <c r="I5" s="79"/>
    </row>
    <row r="6" spans="1:9" ht="42.75" customHeight="1">
      <c r="A6" s="1">
        <v>3</v>
      </c>
      <c r="B6" s="1" t="s">
        <v>34</v>
      </c>
      <c r="C6" s="51">
        <v>541501</v>
      </c>
      <c r="D6" s="51" t="s">
        <v>49</v>
      </c>
      <c r="E6" s="22" t="s">
        <v>37</v>
      </c>
      <c r="F6" s="53"/>
      <c r="G6" s="54">
        <v>5000000000</v>
      </c>
      <c r="H6" s="18">
        <f>H5+Table142[[#This Row],[مبلغ ورود]]-Table142[[#This Row],[مبلغ خروج]]</f>
        <v>5010000000</v>
      </c>
      <c r="I6" s="79"/>
    </row>
    <row r="7" spans="1:9" ht="37.5">
      <c r="A7" s="1">
        <v>4</v>
      </c>
      <c r="B7" s="1" t="s">
        <v>34</v>
      </c>
      <c r="C7" s="51">
        <v>541502</v>
      </c>
      <c r="D7" s="51" t="s">
        <v>49</v>
      </c>
      <c r="E7" s="22" t="s">
        <v>38</v>
      </c>
      <c r="F7" s="55"/>
      <c r="G7" s="56">
        <v>5000000000</v>
      </c>
      <c r="H7" s="18">
        <f>H6+Table142[[#This Row],[مبلغ ورود]]-Table142[[#This Row],[مبلغ خروج]]</f>
        <v>10000000</v>
      </c>
      <c r="I7" s="79"/>
    </row>
    <row r="8" spans="1:9" ht="21">
      <c r="A8" s="1">
        <v>6</v>
      </c>
      <c r="B8" s="1" t="s">
        <v>40</v>
      </c>
      <c r="C8" s="1"/>
      <c r="D8" s="51" t="s">
        <v>49</v>
      </c>
      <c r="E8" s="22" t="s">
        <v>41</v>
      </c>
      <c r="F8" s="53">
        <v>21600000000</v>
      </c>
      <c r="G8" s="56"/>
      <c r="H8" s="18">
        <f>H7+Table142[[#This Row],[مبلغ ورود]]-Table142[[#This Row],[مبلغ خروج]]</f>
        <v>21610000000</v>
      </c>
      <c r="I8" s="79"/>
    </row>
    <row r="9" spans="1:9" ht="21">
      <c r="A9" s="1">
        <v>7</v>
      </c>
      <c r="B9" s="1" t="s">
        <v>42</v>
      </c>
      <c r="C9" s="1"/>
      <c r="D9" s="51" t="s">
        <v>49</v>
      </c>
      <c r="E9" s="22" t="s">
        <v>43</v>
      </c>
      <c r="F9" s="53">
        <v>50000000000</v>
      </c>
      <c r="G9" s="54"/>
      <c r="H9" s="18">
        <f>H8+Table142[[#This Row],[مبلغ ورود]]-Table142[[#This Row],[مبلغ خروج]]</f>
        <v>71610000000</v>
      </c>
      <c r="I9" s="79"/>
    </row>
    <row r="10" spans="1:9" ht="21">
      <c r="A10" s="1">
        <v>8</v>
      </c>
      <c r="B10" s="1" t="s">
        <v>47</v>
      </c>
      <c r="C10" s="1"/>
      <c r="D10" s="51" t="s">
        <v>49</v>
      </c>
      <c r="E10" s="22" t="s">
        <v>46</v>
      </c>
      <c r="F10" s="53"/>
      <c r="G10" s="54">
        <v>2575890090</v>
      </c>
      <c r="H10" s="18">
        <f>H9+Table142[[#This Row],[مبلغ ورود]]-Table142[[#This Row],[مبلغ خروج]]</f>
        <v>69034109910</v>
      </c>
      <c r="I10" s="79"/>
    </row>
    <row r="11" spans="1:9" ht="21">
      <c r="A11" s="1">
        <v>9</v>
      </c>
      <c r="B11" s="1"/>
      <c r="C11" s="1"/>
      <c r="E11" s="22" t="s">
        <v>55</v>
      </c>
      <c r="F11" s="53"/>
      <c r="G11" s="54">
        <v>676000</v>
      </c>
      <c r="H11" s="18">
        <f>H10+Table142[[#This Row],[مبلغ ورود]]-Table142[[#This Row],[مبلغ خروج]]</f>
        <v>69033433910</v>
      </c>
      <c r="I11" s="79"/>
    </row>
    <row r="12" spans="1:9" ht="37.5">
      <c r="A12" s="1">
        <v>10</v>
      </c>
      <c r="B12" s="1" t="s">
        <v>44</v>
      </c>
      <c r="C12" s="51">
        <v>541503</v>
      </c>
      <c r="D12" s="51" t="s">
        <v>49</v>
      </c>
      <c r="E12" s="22" t="s">
        <v>45</v>
      </c>
      <c r="F12" s="53"/>
      <c r="G12" s="54">
        <v>3311608500</v>
      </c>
      <c r="H12" s="18">
        <f>H11+Table142[[#This Row],[مبلغ ورود]]-Table142[[#This Row],[مبلغ خروج]]</f>
        <v>65721825410</v>
      </c>
      <c r="I12" s="79"/>
    </row>
    <row r="13" spans="1:9" ht="37.5">
      <c r="A13" s="1">
        <v>11</v>
      </c>
      <c r="B13" s="1" t="s">
        <v>50</v>
      </c>
      <c r="C13" s="51">
        <v>541504</v>
      </c>
      <c r="D13" s="51" t="s">
        <v>49</v>
      </c>
      <c r="E13" s="22" t="s">
        <v>53</v>
      </c>
      <c r="F13" s="53"/>
      <c r="G13" s="54">
        <v>7063524000</v>
      </c>
      <c r="H13" s="18">
        <f>H12+Table142[[#This Row],[مبلغ ورود]]-Table142[[#This Row],[مبلغ خروج]]</f>
        <v>58658301410</v>
      </c>
      <c r="I13" s="79"/>
    </row>
    <row r="14" spans="1:9" ht="56.25">
      <c r="A14" s="1">
        <v>12</v>
      </c>
      <c r="B14" s="1" t="s">
        <v>56</v>
      </c>
      <c r="C14" s="51">
        <v>541507</v>
      </c>
      <c r="D14" s="51" t="s">
        <v>49</v>
      </c>
      <c r="E14" s="22" t="s">
        <v>57</v>
      </c>
      <c r="F14" s="53"/>
      <c r="G14" s="54">
        <v>507353000</v>
      </c>
      <c r="H14" s="18">
        <f>H13+Table142[[#This Row],[مبلغ ورود]]-Table142[[#This Row],[مبلغ خروج]]</f>
        <v>58150948410</v>
      </c>
      <c r="I14" s="79"/>
    </row>
    <row r="15" spans="1:9" ht="37.5">
      <c r="A15" s="1">
        <v>13</v>
      </c>
      <c r="B15" s="1" t="s">
        <v>58</v>
      </c>
      <c r="C15" s="49">
        <v>541508</v>
      </c>
      <c r="D15" s="51" t="s">
        <v>49</v>
      </c>
      <c r="E15" s="22" t="s">
        <v>59</v>
      </c>
      <c r="F15" s="53"/>
      <c r="G15" s="54">
        <v>107621000</v>
      </c>
      <c r="H15" s="18">
        <f>H14+Table142[[#This Row],[مبلغ ورود]]-Table142[[#This Row],[مبلغ خروج]]</f>
        <v>58043327410</v>
      </c>
      <c r="I15" s="79"/>
    </row>
    <row r="16" spans="1:9" ht="21">
      <c r="A16" s="1">
        <v>14</v>
      </c>
      <c r="B16" s="58" t="s">
        <v>44</v>
      </c>
      <c r="C16" s="1"/>
      <c r="D16" s="51" t="s">
        <v>49</v>
      </c>
      <c r="E16" s="22" t="s">
        <v>60</v>
      </c>
      <c r="F16" s="53">
        <v>10000000000</v>
      </c>
      <c r="G16" s="54"/>
      <c r="H16" s="18">
        <f>H15+Table142[[#This Row],[مبلغ ورود]]-Table142[[#This Row],[مبلغ خروج]]</f>
        <v>68043327410</v>
      </c>
      <c r="I16" s="79"/>
    </row>
    <row r="17" spans="1:9" ht="56.25">
      <c r="A17" s="1">
        <v>15</v>
      </c>
      <c r="B17" s="58" t="s">
        <v>61</v>
      </c>
      <c r="C17" s="49">
        <v>541509</v>
      </c>
      <c r="D17" s="51" t="s">
        <v>49</v>
      </c>
      <c r="E17" s="22" t="s">
        <v>62</v>
      </c>
      <c r="F17" s="57"/>
      <c r="G17" s="54">
        <v>42000000</v>
      </c>
      <c r="H17" s="18">
        <f>H16+Table142[[#This Row],[مبلغ ورود]]-Table142[[#This Row],[مبلغ خروج]]</f>
        <v>68001327410</v>
      </c>
      <c r="I17" s="79"/>
    </row>
    <row r="18" spans="1:9" ht="56.25">
      <c r="A18" s="1">
        <v>16</v>
      </c>
      <c r="B18" s="58" t="s">
        <v>61</v>
      </c>
      <c r="C18" s="49">
        <v>541510</v>
      </c>
      <c r="D18" s="51" t="s">
        <v>49</v>
      </c>
      <c r="E18" s="59" t="s">
        <v>63</v>
      </c>
      <c r="F18" s="57"/>
      <c r="G18" s="54">
        <v>88297299</v>
      </c>
      <c r="H18" s="18">
        <f>H17+Table142[[#This Row],[مبلغ ورود]]-Table142[[#This Row],[مبلغ خروج]]</f>
        <v>67913030111</v>
      </c>
      <c r="I18" s="79"/>
    </row>
    <row r="19" spans="1:9" ht="56.25">
      <c r="A19" s="1">
        <v>17</v>
      </c>
      <c r="B19" s="58" t="s">
        <v>61</v>
      </c>
      <c r="C19" s="49">
        <v>541511</v>
      </c>
      <c r="D19" s="51" t="s">
        <v>49</v>
      </c>
      <c r="E19" s="59" t="s">
        <v>64</v>
      </c>
      <c r="F19" s="57"/>
      <c r="G19" s="54">
        <v>40000000</v>
      </c>
      <c r="H19" s="18">
        <f>H18+Table142[[#This Row],[مبلغ ورود]]-Table142[[#This Row],[مبلغ خروج]]</f>
        <v>67873030111</v>
      </c>
      <c r="I19" s="79"/>
    </row>
    <row r="20" spans="1:9" ht="21">
      <c r="A20" s="1">
        <v>18</v>
      </c>
      <c r="B20" s="58" t="s">
        <v>66</v>
      </c>
      <c r="C20" s="49"/>
      <c r="D20" s="51" t="s">
        <v>49</v>
      </c>
      <c r="E20" s="59" t="s">
        <v>65</v>
      </c>
      <c r="F20" s="57">
        <v>150000000000</v>
      </c>
      <c r="G20" s="54"/>
      <c r="H20" s="18">
        <f>H19+Table142[[#This Row],[مبلغ ورود]]-Table142[[#This Row],[مبلغ خروج]]</f>
        <v>217873030111</v>
      </c>
      <c r="I20" s="79"/>
    </row>
    <row r="21" spans="1:9" ht="37.5">
      <c r="A21" s="1">
        <v>19</v>
      </c>
      <c r="B21" s="58" t="s">
        <v>66</v>
      </c>
      <c r="C21" s="49">
        <v>541512</v>
      </c>
      <c r="D21" s="51" t="s">
        <v>49</v>
      </c>
      <c r="E21" s="22" t="s">
        <v>67</v>
      </c>
      <c r="F21" s="57"/>
      <c r="G21" s="54">
        <v>384345449</v>
      </c>
      <c r="H21" s="18">
        <f>H20+Table142[[#This Row],[مبلغ ورود]]-Table142[[#This Row],[مبلغ خروج]]</f>
        <v>217488684662</v>
      </c>
      <c r="I21" s="79"/>
    </row>
    <row r="22" spans="1:9" ht="56.25">
      <c r="A22" s="1">
        <v>20</v>
      </c>
      <c r="B22" s="58" t="s">
        <v>66</v>
      </c>
      <c r="C22" s="49">
        <v>541513</v>
      </c>
      <c r="D22" s="51" t="s">
        <v>49</v>
      </c>
      <c r="E22" s="22" t="s">
        <v>68</v>
      </c>
      <c r="F22" s="57"/>
      <c r="G22" s="54">
        <v>10050005613</v>
      </c>
      <c r="H22" s="18">
        <f>H21+Table142[[#This Row],[مبلغ ورود]]-Table142[[#This Row],[مبلغ خروج]]</f>
        <v>207438679049</v>
      </c>
      <c r="I22" s="79"/>
    </row>
    <row r="23" spans="1:9" ht="56.25">
      <c r="A23" s="1">
        <v>21</v>
      </c>
      <c r="B23" s="58" t="s">
        <v>66</v>
      </c>
      <c r="C23" s="49">
        <v>541514</v>
      </c>
      <c r="D23" s="51" t="s">
        <v>49</v>
      </c>
      <c r="E23" s="22" t="s">
        <v>69</v>
      </c>
      <c r="F23" s="57"/>
      <c r="G23" s="54">
        <v>712115842</v>
      </c>
      <c r="H23" s="18">
        <f>H22+Table142[[#This Row],[مبلغ ورود]]-Table142[[#This Row],[مبلغ خروج]]</f>
        <v>206726563207</v>
      </c>
      <c r="I23" s="79"/>
    </row>
    <row r="24" spans="1:9" ht="37.5">
      <c r="A24" s="1">
        <v>21</v>
      </c>
      <c r="B24" s="58" t="s">
        <v>66</v>
      </c>
      <c r="C24" s="49">
        <v>541515</v>
      </c>
      <c r="D24" s="51" t="s">
        <v>49</v>
      </c>
      <c r="E24" s="22" t="s">
        <v>70</v>
      </c>
      <c r="F24" s="57"/>
      <c r="G24" s="54">
        <v>133814000</v>
      </c>
      <c r="H24" s="18">
        <f>H23+Table142[[#This Row],[مبلغ ورود]]-Table142[[#This Row],[مبلغ خروج]]</f>
        <v>206592749207</v>
      </c>
      <c r="I24" s="79"/>
    </row>
    <row r="25" spans="1:9" ht="37.5">
      <c r="A25" s="1">
        <v>22</v>
      </c>
      <c r="B25" s="58" t="s">
        <v>66</v>
      </c>
      <c r="C25" s="49">
        <v>541516</v>
      </c>
      <c r="D25" s="51" t="s">
        <v>49</v>
      </c>
      <c r="E25" s="22" t="s">
        <v>71</v>
      </c>
      <c r="F25" s="57"/>
      <c r="G25" s="54">
        <v>997820540</v>
      </c>
      <c r="H25" s="18">
        <f>H24+Table142[[#This Row],[مبلغ ورود]]-Table142[[#This Row],[مبلغ خروج]]</f>
        <v>205594928667</v>
      </c>
      <c r="I25" s="79"/>
    </row>
    <row r="26" spans="1:9" ht="21">
      <c r="A26" s="1">
        <v>23</v>
      </c>
      <c r="B26" s="58" t="s">
        <v>66</v>
      </c>
      <c r="C26" s="49">
        <v>541517</v>
      </c>
      <c r="D26" s="51"/>
      <c r="E26" s="22" t="s">
        <v>72</v>
      </c>
      <c r="F26" s="53"/>
      <c r="G26" s="54"/>
      <c r="H26" s="18">
        <f>H25+Table142[[#This Row],[مبلغ ورود]]-Table142[[#This Row],[مبلغ خروج]]</f>
        <v>205594928667</v>
      </c>
      <c r="I26" s="79"/>
    </row>
    <row r="27" spans="1:9" ht="37.5">
      <c r="A27" s="1">
        <v>24</v>
      </c>
      <c r="B27" s="58" t="s">
        <v>66</v>
      </c>
      <c r="C27" s="49">
        <v>541518</v>
      </c>
      <c r="D27" s="51" t="s">
        <v>49</v>
      </c>
      <c r="E27" s="22" t="s">
        <v>73</v>
      </c>
      <c r="F27" s="57"/>
      <c r="G27" s="54">
        <v>2458100000</v>
      </c>
      <c r="H27" s="18">
        <f>H26+Table142[[#This Row],[مبلغ ورود]]-Table142[[#This Row],[مبلغ خروج]]</f>
        <v>203136828667</v>
      </c>
      <c r="I27" s="79"/>
    </row>
    <row r="28" spans="1:9" ht="37.5">
      <c r="A28" s="1">
        <v>25</v>
      </c>
      <c r="B28" s="58" t="s">
        <v>66</v>
      </c>
      <c r="C28" s="49">
        <v>541519</v>
      </c>
      <c r="D28" s="51" t="s">
        <v>49</v>
      </c>
      <c r="E28" s="22" t="s">
        <v>74</v>
      </c>
      <c r="F28" s="57"/>
      <c r="G28" s="54">
        <v>558540000</v>
      </c>
      <c r="H28" s="18">
        <f>H27+Table142[[#This Row],[مبلغ ورود]]-Table142[[#This Row],[مبلغ خروج]]</f>
        <v>202578288667</v>
      </c>
      <c r="I28" s="79"/>
    </row>
    <row r="29" spans="1:9" ht="56.25">
      <c r="A29" s="1">
        <v>26</v>
      </c>
      <c r="B29" s="58" t="s">
        <v>75</v>
      </c>
      <c r="C29" s="49">
        <v>541520</v>
      </c>
      <c r="D29" s="51" t="s">
        <v>49</v>
      </c>
      <c r="E29" s="22" t="s">
        <v>76</v>
      </c>
      <c r="F29" s="52"/>
      <c r="G29" s="54">
        <v>206900000</v>
      </c>
      <c r="H29" s="18">
        <f>H28+Table142[[#This Row],[مبلغ ورود]]-Table142[[#This Row],[مبلغ خروج]]</f>
        <v>202371388667</v>
      </c>
      <c r="I29" s="79"/>
    </row>
    <row r="30" spans="1:9" ht="37.5">
      <c r="A30" s="1">
        <v>27</v>
      </c>
      <c r="B30" s="58" t="s">
        <v>75</v>
      </c>
      <c r="C30" s="49">
        <v>541521</v>
      </c>
      <c r="D30" s="51" t="s">
        <v>49</v>
      </c>
      <c r="E30" s="59" t="s">
        <v>77</v>
      </c>
      <c r="F30" s="52"/>
      <c r="G30" s="54">
        <v>5000000000</v>
      </c>
      <c r="H30" s="18">
        <f>H29+Table142[[#This Row],[مبلغ ورود]]-Table142[[#This Row],[مبلغ خروج]]</f>
        <v>197371388667</v>
      </c>
      <c r="I30" s="79"/>
    </row>
    <row r="31" spans="1:9" ht="42">
      <c r="A31" s="1">
        <v>28</v>
      </c>
      <c r="B31" s="58" t="s">
        <v>75</v>
      </c>
      <c r="C31" s="49">
        <v>541522</v>
      </c>
      <c r="D31" s="51" t="s">
        <v>49</v>
      </c>
      <c r="E31" s="64" t="s">
        <v>78</v>
      </c>
      <c r="F31" s="52"/>
      <c r="G31" s="54">
        <v>1735770141</v>
      </c>
      <c r="H31" s="18">
        <f>H30+Table142[[#This Row],[مبلغ ورود]]-Table142[[#This Row],[مبلغ خروج]]</f>
        <v>195635618526</v>
      </c>
      <c r="I31" s="79"/>
    </row>
    <row r="32" spans="1:9" ht="42">
      <c r="A32" s="1">
        <v>29</v>
      </c>
      <c r="B32" s="61"/>
      <c r="C32" s="60"/>
      <c r="D32" s="62"/>
      <c r="E32" s="64" t="s">
        <v>89</v>
      </c>
      <c r="F32" s="63">
        <v>1735770141</v>
      </c>
      <c r="G32" s="54"/>
      <c r="H32" s="18">
        <f>H31+Table142[[#This Row],[مبلغ ورود]]-Table142[[#This Row],[مبلغ خروج]]</f>
        <v>197371388667</v>
      </c>
      <c r="I32" s="79"/>
    </row>
    <row r="33" spans="1:9" ht="37.5">
      <c r="A33" s="1">
        <v>30</v>
      </c>
      <c r="B33" s="58" t="s">
        <v>75</v>
      </c>
      <c r="C33" s="1">
        <v>541523</v>
      </c>
      <c r="D33" s="51" t="s">
        <v>49</v>
      </c>
      <c r="E33" s="22" t="s">
        <v>79</v>
      </c>
      <c r="G33" s="54">
        <v>170174786</v>
      </c>
      <c r="H33" s="18">
        <f>H32+Table142[[#This Row],[مبلغ ورود]]-Table142[[#This Row],[مبلغ خروج]]</f>
        <v>197201213881</v>
      </c>
      <c r="I33" s="79"/>
    </row>
    <row r="34" spans="1:9" ht="56.25">
      <c r="A34" s="1">
        <v>31</v>
      </c>
      <c r="B34" s="58" t="s">
        <v>75</v>
      </c>
      <c r="C34" s="1">
        <v>541524</v>
      </c>
      <c r="D34" s="51" t="s">
        <v>49</v>
      </c>
      <c r="E34" s="22" t="s">
        <v>80</v>
      </c>
      <c r="G34" s="54">
        <v>27800557</v>
      </c>
      <c r="H34" s="18">
        <f>H33+Table142[[#This Row],[مبلغ ورود]]-Table142[[#This Row],[مبلغ خروج]]</f>
        <v>197173413324</v>
      </c>
      <c r="I34" s="79"/>
    </row>
    <row r="35" spans="1:9" ht="56.25">
      <c r="A35" s="1">
        <v>32</v>
      </c>
      <c r="B35" s="58" t="s">
        <v>75</v>
      </c>
      <c r="C35" s="1">
        <v>541525</v>
      </c>
      <c r="D35" s="51" t="s">
        <v>49</v>
      </c>
      <c r="E35" s="22" t="s">
        <v>81</v>
      </c>
      <c r="G35" s="54">
        <v>48748328</v>
      </c>
      <c r="H35" s="18">
        <f>H34+Table142[[#This Row],[مبلغ ورود]]-Table142[[#This Row],[مبلغ خروج]]</f>
        <v>197124664996</v>
      </c>
      <c r="I35" s="79"/>
    </row>
    <row r="36" spans="1:9" ht="37.5">
      <c r="A36" s="1">
        <v>33</v>
      </c>
      <c r="B36" s="58" t="s">
        <v>75</v>
      </c>
      <c r="C36" s="1">
        <v>541526</v>
      </c>
      <c r="D36" s="51" t="s">
        <v>49</v>
      </c>
      <c r="E36" s="22" t="s">
        <v>82</v>
      </c>
      <c r="G36" s="54">
        <v>333500000</v>
      </c>
      <c r="H36" s="18">
        <f>H35+Table142[[#This Row],[مبلغ ورود]]-Table142[[#This Row],[مبلغ خروج]]</f>
        <v>196791164996</v>
      </c>
      <c r="I36" s="79"/>
    </row>
    <row r="37" spans="1:9" ht="37.5">
      <c r="A37" s="1">
        <v>34</v>
      </c>
      <c r="B37" s="58" t="s">
        <v>75</v>
      </c>
      <c r="C37" s="1">
        <v>541527</v>
      </c>
      <c r="D37" s="51" t="s">
        <v>49</v>
      </c>
      <c r="E37" s="22" t="s">
        <v>83</v>
      </c>
      <c r="G37" s="54">
        <v>108047440</v>
      </c>
      <c r="H37" s="18">
        <f>H36+Table142[[#This Row],[مبلغ ورود]]-Table142[[#This Row],[مبلغ خروج]]</f>
        <v>196683117556</v>
      </c>
      <c r="I37" s="79"/>
    </row>
    <row r="38" spans="1:9" ht="37.5">
      <c r="A38" s="1">
        <v>35</v>
      </c>
      <c r="B38" s="58" t="s">
        <v>75</v>
      </c>
      <c r="C38" s="1">
        <v>541528</v>
      </c>
      <c r="D38" s="51" t="s">
        <v>49</v>
      </c>
      <c r="E38" s="59" t="s">
        <v>77</v>
      </c>
      <c r="G38" s="54">
        <v>5000000000</v>
      </c>
      <c r="H38" s="18">
        <f>H37+Table142[[#This Row],[مبلغ ورود]]-Table142[[#This Row],[مبلغ خروج]]</f>
        <v>191683117556</v>
      </c>
      <c r="I38" s="79"/>
    </row>
    <row r="39" spans="1:9" ht="37.5">
      <c r="A39" s="1">
        <v>36</v>
      </c>
      <c r="B39" s="58" t="s">
        <v>85</v>
      </c>
      <c r="C39" s="1">
        <v>541529</v>
      </c>
      <c r="D39" s="51" t="s">
        <v>49</v>
      </c>
      <c r="E39" s="22" t="s">
        <v>84</v>
      </c>
      <c r="G39" s="54">
        <v>49666257</v>
      </c>
      <c r="H39" s="18">
        <f>H38+Table142[[#This Row],[مبلغ ورود]]-Table142[[#This Row],[مبلغ خروج]]</f>
        <v>191633451299</v>
      </c>
      <c r="I39" s="79"/>
    </row>
    <row r="40" spans="1:9" ht="37.5">
      <c r="A40" s="1">
        <v>37</v>
      </c>
      <c r="B40" s="58" t="s">
        <v>85</v>
      </c>
      <c r="C40" s="1">
        <v>541530</v>
      </c>
      <c r="D40" s="51" t="s">
        <v>49</v>
      </c>
      <c r="E40" s="59" t="s">
        <v>77</v>
      </c>
      <c r="G40" s="54">
        <v>10000000000</v>
      </c>
      <c r="H40" s="18">
        <f>H39+Table142[[#This Row],[مبلغ ورود]]-Table142[[#This Row],[مبلغ خروج]]</f>
        <v>181633451299</v>
      </c>
      <c r="I40" s="79"/>
    </row>
    <row r="41" spans="1:9" ht="56.25">
      <c r="A41" s="1">
        <v>38</v>
      </c>
      <c r="B41" s="58" t="s">
        <v>85</v>
      </c>
      <c r="C41" s="1">
        <v>541531</v>
      </c>
      <c r="D41" s="51" t="s">
        <v>49</v>
      </c>
      <c r="E41" s="22" t="s">
        <v>86</v>
      </c>
      <c r="G41" s="54">
        <v>1903748040</v>
      </c>
      <c r="H41" s="18">
        <f>H40+Table142[[#This Row],[مبلغ ورود]]-Table142[[#This Row],[مبلغ خروج]]</f>
        <v>179729703259</v>
      </c>
      <c r="I41" s="79"/>
    </row>
    <row r="42" spans="1:9" ht="37.5">
      <c r="A42" s="1">
        <v>39</v>
      </c>
      <c r="B42" s="58" t="s">
        <v>87</v>
      </c>
      <c r="C42" s="1">
        <v>541532</v>
      </c>
      <c r="D42" s="51" t="s">
        <v>49</v>
      </c>
      <c r="E42" s="22" t="s">
        <v>37</v>
      </c>
      <c r="G42" s="54">
        <v>2000000000</v>
      </c>
      <c r="H42" s="18">
        <f>H41+Table142[[#This Row],[مبلغ ورود]]-Table142[[#This Row],[مبلغ خروج]]</f>
        <v>177729703259</v>
      </c>
      <c r="I42" s="79"/>
    </row>
    <row r="43" spans="1:9" ht="37.5">
      <c r="A43" s="1">
        <v>40</v>
      </c>
      <c r="B43" s="61" t="s">
        <v>50</v>
      </c>
      <c r="C43" s="60">
        <v>541533</v>
      </c>
      <c r="D43" s="51" t="s">
        <v>49</v>
      </c>
      <c r="E43" s="22" t="s">
        <v>88</v>
      </c>
      <c r="F43" s="63"/>
      <c r="G43" s="54">
        <v>1735770141</v>
      </c>
      <c r="H43" s="18">
        <f>H42+Table142[[#This Row],[مبلغ ورود]]-Table142[[#This Row],[مبلغ خروج]]</f>
        <v>175993933118</v>
      </c>
      <c r="I43" s="79"/>
    </row>
    <row r="44" spans="1:9" ht="37.5">
      <c r="A44" s="1">
        <v>41</v>
      </c>
      <c r="B44" s="61" t="s">
        <v>50</v>
      </c>
      <c r="C44" s="60">
        <v>541534</v>
      </c>
      <c r="D44" s="51" t="s">
        <v>49</v>
      </c>
      <c r="E44" s="22" t="s">
        <v>90</v>
      </c>
      <c r="F44" s="63"/>
      <c r="G44" s="54">
        <v>81780000</v>
      </c>
      <c r="H44" s="18">
        <f>H43+Table142[[#This Row],[مبلغ ورود]]-Table142[[#This Row],[مبلغ خروج]]</f>
        <v>175912153118</v>
      </c>
      <c r="I44" s="79"/>
    </row>
    <row r="45" spans="1:9" ht="37.5">
      <c r="A45" s="1">
        <v>42</v>
      </c>
      <c r="B45" s="58" t="s">
        <v>91</v>
      </c>
      <c r="C45" s="60">
        <v>541535</v>
      </c>
      <c r="D45" s="51" t="s">
        <v>49</v>
      </c>
      <c r="E45" s="22" t="s">
        <v>92</v>
      </c>
      <c r="F45" s="63"/>
      <c r="G45" s="54">
        <v>777419500</v>
      </c>
      <c r="H45" s="18">
        <f>H44+Table142[[#This Row],[مبلغ ورود]]-Table142[[#This Row],[مبلغ خروج]]</f>
        <v>175134733618</v>
      </c>
      <c r="I45" s="79"/>
    </row>
    <row r="46" spans="1:9" ht="37.5">
      <c r="A46" s="1">
        <v>43</v>
      </c>
      <c r="B46" s="58" t="s">
        <v>91</v>
      </c>
      <c r="C46" s="65">
        <v>541536</v>
      </c>
      <c r="D46" s="51" t="s">
        <v>49</v>
      </c>
      <c r="E46" s="22" t="s">
        <v>93</v>
      </c>
      <c r="F46" s="66"/>
      <c r="G46" s="54">
        <v>532277808</v>
      </c>
      <c r="H46" s="18">
        <f>H45+Table142[[#This Row],[مبلغ ورود]]-Table142[[#This Row],[مبلغ خروج]]</f>
        <v>174602455810</v>
      </c>
      <c r="I46" s="79"/>
    </row>
    <row r="47" spans="1:9" ht="37.5">
      <c r="A47" s="1">
        <v>44</v>
      </c>
      <c r="B47" s="58" t="s">
        <v>91</v>
      </c>
      <c r="C47" s="65">
        <v>541537</v>
      </c>
      <c r="D47" s="51" t="s">
        <v>49</v>
      </c>
      <c r="E47" s="22" t="s">
        <v>94</v>
      </c>
      <c r="F47" s="66"/>
      <c r="G47" s="54">
        <v>1199000000</v>
      </c>
      <c r="H47" s="18">
        <f>H46+Table142[[#This Row],[مبلغ ورود]]-Table142[[#This Row],[مبلغ خروج]]</f>
        <v>173403455810</v>
      </c>
      <c r="I47" s="79"/>
    </row>
    <row r="48" spans="1:9" ht="63">
      <c r="A48" s="1">
        <v>45</v>
      </c>
      <c r="B48" s="58" t="s">
        <v>97</v>
      </c>
      <c r="C48" s="1"/>
      <c r="E48" s="64" t="s">
        <v>96</v>
      </c>
      <c r="F48" s="18">
        <v>1199000000</v>
      </c>
      <c r="G48" s="54"/>
      <c r="H48" s="18">
        <f>H47+Table142[[#This Row],[مبلغ ورود]]-Table142[[#This Row],[مبلغ خروج]]</f>
        <v>174602455810</v>
      </c>
      <c r="I48" s="79"/>
    </row>
    <row r="49" spans="1:9" ht="21">
      <c r="A49" s="1">
        <v>46</v>
      </c>
      <c r="B49" s="58" t="s">
        <v>95</v>
      </c>
      <c r="C49" s="65">
        <v>541538</v>
      </c>
      <c r="D49" s="51" t="s">
        <v>49</v>
      </c>
      <c r="E49" s="59" t="s">
        <v>102</v>
      </c>
      <c r="F49" s="66"/>
      <c r="G49" s="54">
        <v>10000000000</v>
      </c>
      <c r="H49" s="18">
        <f>H48+Table142[[#This Row],[مبلغ ورود]]-Table142[[#This Row],[مبلغ خروج]]</f>
        <v>164602455810</v>
      </c>
      <c r="I49" s="79"/>
    </row>
    <row r="50" spans="1:9" ht="37.5">
      <c r="A50" s="1">
        <v>47</v>
      </c>
      <c r="B50" s="58" t="s">
        <v>95</v>
      </c>
      <c r="C50" s="65">
        <v>541539</v>
      </c>
      <c r="D50" s="51" t="s">
        <v>49</v>
      </c>
      <c r="E50" s="22" t="s">
        <v>94</v>
      </c>
      <c r="F50" s="66"/>
      <c r="G50" s="54">
        <v>1199000000</v>
      </c>
      <c r="H50" s="18">
        <f>H49+Table142[[#This Row],[مبلغ ورود]]-Table142[[#This Row],[مبلغ خروج]]</f>
        <v>163403455810</v>
      </c>
      <c r="I50" s="79"/>
    </row>
    <row r="51" spans="1:9" ht="63">
      <c r="A51" s="67"/>
      <c r="B51" s="70"/>
      <c r="C51" s="67"/>
      <c r="D51" s="68"/>
      <c r="E51" s="64" t="s">
        <v>96</v>
      </c>
      <c r="F51" s="18">
        <v>1199000000</v>
      </c>
      <c r="G51" s="54"/>
      <c r="H51" s="18">
        <f>H50+Table142[[#This Row],[مبلغ ورود]]-Table142[[#This Row],[مبلغ خروج]]</f>
        <v>164602455810</v>
      </c>
      <c r="I51" s="79"/>
    </row>
    <row r="52" spans="1:9" ht="37.5">
      <c r="A52" s="1">
        <v>48</v>
      </c>
      <c r="B52" s="58" t="s">
        <v>95</v>
      </c>
      <c r="C52" s="65">
        <v>541540</v>
      </c>
      <c r="D52" s="51" t="s">
        <v>49</v>
      </c>
      <c r="E52" s="22" t="s">
        <v>98</v>
      </c>
      <c r="F52" s="66"/>
      <c r="G52" s="54">
        <v>9970990000</v>
      </c>
      <c r="H52" s="18">
        <f>H51+Table142[[#This Row],[مبلغ ورود]]-Table142[[#This Row],[مبلغ خروج]]</f>
        <v>154631465810</v>
      </c>
      <c r="I52" s="79"/>
    </row>
    <row r="53" spans="1:9" ht="37.5">
      <c r="A53" s="1">
        <v>49</v>
      </c>
      <c r="B53" s="58" t="s">
        <v>99</v>
      </c>
      <c r="C53" s="65">
        <v>541541</v>
      </c>
      <c r="D53" s="51" t="s">
        <v>49</v>
      </c>
      <c r="E53" s="22" t="s">
        <v>100</v>
      </c>
      <c r="F53" s="66"/>
      <c r="G53" s="54">
        <v>240802800</v>
      </c>
      <c r="H53" s="18">
        <f>H52+Table142[[#This Row],[مبلغ ورود]]-Table142[[#This Row],[مبلغ خروج]]</f>
        <v>154390663010</v>
      </c>
      <c r="I53" s="79"/>
    </row>
    <row r="54" spans="1:9" ht="37.5">
      <c r="A54" s="60">
        <v>50</v>
      </c>
      <c r="B54" s="58" t="s">
        <v>99</v>
      </c>
      <c r="C54" s="60">
        <v>541542</v>
      </c>
      <c r="D54" s="51" t="s">
        <v>49</v>
      </c>
      <c r="E54" s="22" t="s">
        <v>101</v>
      </c>
      <c r="F54" s="63"/>
      <c r="G54" s="54">
        <v>2287280000</v>
      </c>
      <c r="H54" s="18">
        <f>H53+Table142[[#This Row],[مبلغ ورود]]-Table142[[#This Row],[مبلغ خروج]]</f>
        <v>152103383010</v>
      </c>
      <c r="I54" s="79"/>
    </row>
    <row r="55" spans="1:9" ht="21">
      <c r="A55" s="60">
        <v>51</v>
      </c>
      <c r="B55" s="58" t="s">
        <v>99</v>
      </c>
      <c r="C55" s="60">
        <v>541543</v>
      </c>
      <c r="D55" s="51" t="s">
        <v>49</v>
      </c>
      <c r="E55" s="59" t="s">
        <v>102</v>
      </c>
      <c r="F55" s="63"/>
      <c r="G55" s="54">
        <v>10000000000</v>
      </c>
      <c r="H55" s="18">
        <f>H54+Table142[[#This Row],[مبلغ ورود]]-Table142[[#This Row],[مبلغ خروج]]</f>
        <v>142103383010</v>
      </c>
      <c r="I55" s="79"/>
    </row>
    <row r="56" spans="1:9" ht="56.25">
      <c r="A56" s="60">
        <v>52</v>
      </c>
      <c r="B56" s="58" t="s">
        <v>103</v>
      </c>
      <c r="C56" s="60">
        <v>541544</v>
      </c>
      <c r="D56" s="51" t="s">
        <v>49</v>
      </c>
      <c r="E56" s="22" t="s">
        <v>104</v>
      </c>
      <c r="F56" s="63"/>
      <c r="G56" s="54">
        <v>140345000</v>
      </c>
      <c r="H56" s="18">
        <f>H55+Table142[[#This Row],[مبلغ ورود]]-Table142[[#This Row],[مبلغ خروج]]</f>
        <v>141963038010</v>
      </c>
      <c r="I56" s="79"/>
    </row>
    <row r="57" spans="1:9" ht="56.25">
      <c r="A57" s="60">
        <v>53</v>
      </c>
      <c r="B57" s="58" t="s">
        <v>103</v>
      </c>
      <c r="C57" s="60">
        <v>541545</v>
      </c>
      <c r="D57" s="51" t="s">
        <v>49</v>
      </c>
      <c r="E57" s="22" t="s">
        <v>109</v>
      </c>
      <c r="F57" s="63"/>
      <c r="G57" s="54">
        <v>301533540</v>
      </c>
      <c r="H57" s="18">
        <f>H56+Table142[[#This Row],[مبلغ ورود]]-Table142[[#This Row],[مبلغ خروج]]</f>
        <v>141661504470</v>
      </c>
      <c r="I57" s="79"/>
    </row>
    <row r="58" spans="1:9" ht="37.5">
      <c r="A58" s="1">
        <v>54</v>
      </c>
      <c r="B58" s="58" t="s">
        <v>103</v>
      </c>
      <c r="C58" s="1">
        <v>541546</v>
      </c>
      <c r="D58" s="51" t="s">
        <v>49</v>
      </c>
      <c r="E58" s="22" t="s">
        <v>105</v>
      </c>
      <c r="G58" s="54">
        <v>245980000</v>
      </c>
      <c r="H58" s="18">
        <f>H57+Table142[[#This Row],[مبلغ ورود]]-Table142[[#This Row],[مبلغ خروج]]</f>
        <v>141415524470</v>
      </c>
      <c r="I58" s="79"/>
    </row>
    <row r="59" spans="1:9" ht="56.25">
      <c r="A59" s="1">
        <v>55</v>
      </c>
      <c r="B59" s="58" t="s">
        <v>103</v>
      </c>
      <c r="C59" s="1">
        <v>541547</v>
      </c>
      <c r="D59" s="51" t="s">
        <v>49</v>
      </c>
      <c r="E59" s="22" t="s">
        <v>106</v>
      </c>
      <c r="G59" s="54">
        <v>1065597210</v>
      </c>
      <c r="H59" s="18">
        <f>H58+Table142[[#This Row],[مبلغ ورود]]-Table142[[#This Row],[مبلغ خروج]]</f>
        <v>140349927260</v>
      </c>
      <c r="I59" s="79"/>
    </row>
    <row r="60" spans="1:9" ht="21">
      <c r="A60" s="1">
        <v>56</v>
      </c>
      <c r="B60" s="58"/>
      <c r="C60" s="1"/>
      <c r="E60" s="22" t="s">
        <v>107</v>
      </c>
      <c r="G60" s="54">
        <v>130000</v>
      </c>
      <c r="H60" s="18">
        <f>H59+Table142[[#This Row],[مبلغ ورود]]-Table142[[#This Row],[مبلغ خروج]]</f>
        <v>140349797260</v>
      </c>
      <c r="I60" s="79"/>
    </row>
    <row r="61" spans="1:9" ht="37.5">
      <c r="A61" s="1">
        <v>57</v>
      </c>
      <c r="B61" s="58" t="s">
        <v>103</v>
      </c>
      <c r="C61" s="1">
        <v>541548</v>
      </c>
      <c r="D61" s="51" t="s">
        <v>49</v>
      </c>
      <c r="E61" s="22" t="s">
        <v>108</v>
      </c>
      <c r="G61" s="54">
        <v>1199000000</v>
      </c>
      <c r="H61" s="18">
        <f>H60+Table142[[#This Row],[مبلغ ورود]]-Table142[[#This Row],[مبلغ خروج]]</f>
        <v>139150797260</v>
      </c>
      <c r="I61" s="79"/>
    </row>
    <row r="62" spans="1:9" ht="21">
      <c r="A62" s="1">
        <v>58</v>
      </c>
      <c r="B62" s="58" t="s">
        <v>103</v>
      </c>
      <c r="C62" s="1">
        <v>541549</v>
      </c>
      <c r="D62" s="51" t="s">
        <v>49</v>
      </c>
      <c r="E62" s="59" t="s">
        <v>102</v>
      </c>
      <c r="G62" s="54">
        <v>10000000000</v>
      </c>
      <c r="H62" s="18">
        <f>H61+Table142[[#This Row],[مبلغ ورود]]-Table142[[#This Row],[مبلغ خروج]]</f>
        <v>129150797260</v>
      </c>
      <c r="I62" s="79"/>
    </row>
    <row r="63" spans="1:9" ht="56.25">
      <c r="A63" s="1">
        <v>59</v>
      </c>
      <c r="B63" s="58" t="s">
        <v>110</v>
      </c>
      <c r="C63" s="60">
        <v>541550</v>
      </c>
      <c r="D63" s="51" t="s">
        <v>49</v>
      </c>
      <c r="E63" s="22" t="s">
        <v>112</v>
      </c>
      <c r="F63" s="63"/>
      <c r="G63" s="54">
        <v>146201217</v>
      </c>
      <c r="H63" s="18">
        <f>H62+Table142[[#This Row],[مبلغ ورود]]-Table142[[#This Row],[مبلغ خروج]]</f>
        <v>129004596043</v>
      </c>
      <c r="I63" s="79"/>
    </row>
    <row r="64" spans="1:9" ht="37.5">
      <c r="A64" s="1">
        <v>60</v>
      </c>
      <c r="B64" s="58" t="s">
        <v>110</v>
      </c>
      <c r="C64" s="60">
        <v>462201</v>
      </c>
      <c r="D64" s="51" t="s">
        <v>49</v>
      </c>
      <c r="E64" s="22" t="s">
        <v>113</v>
      </c>
      <c r="F64" s="63"/>
      <c r="G64" s="18">
        <v>300000000</v>
      </c>
      <c r="H64" s="18">
        <f>H63+Table142[[#This Row],[مبلغ ورود]]-Table142[[#This Row],[مبلغ خروج]]</f>
        <v>128704596043</v>
      </c>
      <c r="I64" s="79"/>
    </row>
    <row r="65" spans="1:9" ht="37.5">
      <c r="A65" s="1">
        <v>61</v>
      </c>
      <c r="B65" s="58" t="s">
        <v>110</v>
      </c>
      <c r="C65" s="60">
        <v>462202</v>
      </c>
      <c r="D65" s="51" t="s">
        <v>49</v>
      </c>
      <c r="E65" s="22" t="s">
        <v>114</v>
      </c>
      <c r="F65" s="69"/>
      <c r="G65" s="18">
        <v>397083572</v>
      </c>
      <c r="H65" s="18">
        <f>H64+Table142[[#This Row],[مبلغ ورود]]-Table142[[#This Row],[مبلغ خروج]]</f>
        <v>128307512471</v>
      </c>
      <c r="I65" s="79"/>
    </row>
    <row r="66" spans="1:9" ht="63">
      <c r="A66" s="1">
        <v>62</v>
      </c>
      <c r="B66" s="70"/>
      <c r="C66" s="67"/>
      <c r="D66" s="68"/>
      <c r="E66" s="64" t="s">
        <v>96</v>
      </c>
      <c r="F66" s="18">
        <v>1199000000</v>
      </c>
      <c r="H66" s="18">
        <f>H65+Table142[[#This Row],[مبلغ ورود]]-Table142[[#This Row],[مبلغ خروج]]</f>
        <v>129506512471</v>
      </c>
      <c r="I66" s="79"/>
    </row>
    <row r="67" spans="1:9" ht="37.5">
      <c r="A67" s="1">
        <v>63</v>
      </c>
      <c r="B67" s="58" t="s">
        <v>110</v>
      </c>
      <c r="C67" s="1">
        <v>462203</v>
      </c>
      <c r="D67" s="51" t="s">
        <v>49</v>
      </c>
      <c r="E67" s="22" t="s">
        <v>108</v>
      </c>
      <c r="G67" s="54">
        <v>1199000000</v>
      </c>
      <c r="H67" s="18">
        <f>H66+Table142[[#This Row],[مبلغ ورود]]-Table142[[#This Row],[مبلغ خروج]]</f>
        <v>128307512471</v>
      </c>
      <c r="I67" s="79"/>
    </row>
    <row r="68" spans="1:9" ht="21">
      <c r="A68" s="1"/>
      <c r="B68" s="58" t="s">
        <v>110</v>
      </c>
      <c r="C68" s="1"/>
      <c r="D68" s="54"/>
      <c r="E68" s="71" t="s">
        <v>130</v>
      </c>
      <c r="F68" s="54"/>
      <c r="G68" s="54">
        <v>6000</v>
      </c>
      <c r="H68" s="18">
        <f>H67+Table142[[#This Row],[مبلغ ورود]]-Table142[[#This Row],[مبلغ خروج]]</f>
        <v>128307506471</v>
      </c>
      <c r="I68" s="79"/>
    </row>
    <row r="69" spans="1:9" ht="21">
      <c r="A69" s="1"/>
      <c r="B69" s="58" t="s">
        <v>129</v>
      </c>
      <c r="C69" s="1"/>
      <c r="E69" s="22" t="s">
        <v>127</v>
      </c>
      <c r="G69" s="54">
        <v>36172131</v>
      </c>
      <c r="H69" s="18">
        <f>H68+Table142[[#This Row],[مبلغ ورود]]-Table142[[#This Row],[مبلغ خروج]]</f>
        <v>128271334340</v>
      </c>
      <c r="I69" s="79"/>
    </row>
    <row r="70" spans="1:9" ht="37.5">
      <c r="A70" s="1">
        <v>64</v>
      </c>
      <c r="B70" s="58" t="s">
        <v>115</v>
      </c>
      <c r="C70" s="1">
        <v>462204</v>
      </c>
      <c r="D70" s="51" t="s">
        <v>49</v>
      </c>
      <c r="E70" s="22" t="s">
        <v>116</v>
      </c>
      <c r="G70" s="54">
        <v>10000000000</v>
      </c>
      <c r="H70" s="18">
        <f>H69+Table142[[#This Row],[مبلغ ورود]]-Table142[[#This Row],[مبلغ خروج]]</f>
        <v>118271334340</v>
      </c>
      <c r="I70" s="79"/>
    </row>
    <row r="71" spans="1:9" ht="37.5">
      <c r="A71" s="1">
        <v>65</v>
      </c>
      <c r="B71" s="58" t="s">
        <v>117</v>
      </c>
      <c r="C71" s="1">
        <v>462205</v>
      </c>
      <c r="D71" s="51" t="s">
        <v>49</v>
      </c>
      <c r="E71" s="22" t="s">
        <v>118</v>
      </c>
      <c r="G71" s="54">
        <v>9859233486</v>
      </c>
      <c r="H71" s="18">
        <f>H70+Table142[[#This Row],[مبلغ ورود]]-Table142[[#This Row],[مبلغ خروج]]</f>
        <v>108412100854</v>
      </c>
      <c r="I71" s="79"/>
    </row>
    <row r="72" spans="1:9" ht="37.5">
      <c r="A72" s="1">
        <v>66</v>
      </c>
      <c r="B72" s="58" t="s">
        <v>119</v>
      </c>
      <c r="C72" s="1">
        <v>462206</v>
      </c>
      <c r="D72" s="51" t="s">
        <v>49</v>
      </c>
      <c r="E72" s="22" t="s">
        <v>120</v>
      </c>
      <c r="G72" s="54">
        <v>168557600</v>
      </c>
      <c r="H72" s="18">
        <f>H71+Table142[[#This Row],[مبلغ ورود]]-Table142[[#This Row],[مبلغ خروج]]</f>
        <v>108243543254</v>
      </c>
      <c r="I72" s="79"/>
    </row>
    <row r="73" spans="1:9" ht="37.5">
      <c r="A73" s="1">
        <v>67</v>
      </c>
      <c r="B73" s="58" t="s">
        <v>119</v>
      </c>
      <c r="C73" s="1">
        <v>462207</v>
      </c>
      <c r="D73" s="51" t="s">
        <v>49</v>
      </c>
      <c r="E73" s="22" t="s">
        <v>121</v>
      </c>
      <c r="G73" s="54">
        <v>1641860000</v>
      </c>
      <c r="H73" s="18">
        <f>H72+Table142[[#This Row],[مبلغ ورود]]-Table142[[#This Row],[مبلغ خروج]]</f>
        <v>106601683254</v>
      </c>
      <c r="I73" s="79"/>
    </row>
    <row r="74" spans="1:9" ht="37.5">
      <c r="A74" s="1">
        <v>68</v>
      </c>
      <c r="B74" s="58" t="s">
        <v>119</v>
      </c>
      <c r="C74" s="1">
        <v>462208</v>
      </c>
      <c r="D74" s="51" t="s">
        <v>49</v>
      </c>
      <c r="E74" s="22" t="s">
        <v>122</v>
      </c>
      <c r="G74" s="54">
        <v>6394640000</v>
      </c>
      <c r="H74" s="18">
        <f>H73+Table142[[#This Row],[مبلغ ورود]]-Table142[[#This Row],[مبلغ خروج]]</f>
        <v>100207043254</v>
      </c>
      <c r="I74" s="79"/>
    </row>
    <row r="75" spans="1:9" ht="56.25">
      <c r="A75" s="1">
        <v>69</v>
      </c>
      <c r="B75" s="58" t="s">
        <v>119</v>
      </c>
      <c r="C75" s="1">
        <v>462209</v>
      </c>
      <c r="D75" s="51" t="s">
        <v>49</v>
      </c>
      <c r="E75" s="22" t="s">
        <v>123</v>
      </c>
      <c r="G75" s="54">
        <v>306367608</v>
      </c>
      <c r="H75" s="18">
        <f>H74+Table142[[#This Row],[مبلغ ورود]]-Table142[[#This Row],[مبلغ خروج]]</f>
        <v>99900675646</v>
      </c>
      <c r="I75" s="79"/>
    </row>
    <row r="76" spans="1:9" ht="58.5">
      <c r="A76" s="1">
        <v>70</v>
      </c>
      <c r="B76" s="58" t="s">
        <v>133</v>
      </c>
      <c r="C76" s="1"/>
      <c r="D76" s="51" t="s">
        <v>49</v>
      </c>
      <c r="E76" s="22" t="s">
        <v>132</v>
      </c>
      <c r="F76" s="54">
        <v>306367608</v>
      </c>
      <c r="G76" s="54"/>
      <c r="H76" s="18">
        <f>H75+Table142[[#This Row],[مبلغ ورود]]-Table142[[#This Row],[مبلغ خروج]]</f>
        <v>100207043254</v>
      </c>
      <c r="I76" s="79"/>
    </row>
    <row r="77" spans="1:9" ht="56.25">
      <c r="A77" s="1">
        <v>71</v>
      </c>
      <c r="B77" s="58" t="s">
        <v>133</v>
      </c>
      <c r="C77" s="1">
        <v>462209</v>
      </c>
      <c r="D77" s="51" t="s">
        <v>49</v>
      </c>
      <c r="E77" s="22" t="s">
        <v>123</v>
      </c>
      <c r="G77" s="54">
        <v>306367608</v>
      </c>
      <c r="H77" s="18">
        <f>H76+Table142[[#This Row],[مبلغ ورود]]-Table142[[#This Row],[مبلغ خروج]]</f>
        <v>99900675646</v>
      </c>
      <c r="I77" s="79"/>
    </row>
    <row r="78" spans="1:9" ht="56.25">
      <c r="A78" s="1">
        <v>72</v>
      </c>
      <c r="B78" s="58" t="s">
        <v>119</v>
      </c>
      <c r="C78" s="1">
        <v>462210</v>
      </c>
      <c r="D78" s="51" t="s">
        <v>49</v>
      </c>
      <c r="E78" s="22" t="s">
        <v>124</v>
      </c>
      <c r="G78" s="54">
        <v>77297567</v>
      </c>
      <c r="H78" s="18">
        <f>H77+Table142[[#This Row],[مبلغ ورود]]-Table142[[#This Row],[مبلغ خروج]]</f>
        <v>99823378079</v>
      </c>
      <c r="I78" s="79"/>
    </row>
    <row r="79" spans="1:9" ht="21">
      <c r="A79" s="1">
        <v>73</v>
      </c>
      <c r="B79" s="58" t="s">
        <v>119</v>
      </c>
      <c r="C79" s="1">
        <v>462211</v>
      </c>
      <c r="D79" s="51" t="s">
        <v>49</v>
      </c>
      <c r="E79" s="59" t="s">
        <v>102</v>
      </c>
      <c r="G79" s="54">
        <v>15000000000</v>
      </c>
      <c r="H79" s="18">
        <f>H78+Table142[[#This Row],[مبلغ ورود]]-Table142[[#This Row],[مبلغ خروج]]</f>
        <v>84823378079</v>
      </c>
      <c r="I79" s="79"/>
    </row>
    <row r="80" spans="1:9" ht="37.5">
      <c r="A80" s="1">
        <v>74</v>
      </c>
      <c r="B80" s="58" t="s">
        <v>119</v>
      </c>
      <c r="C80" s="1">
        <v>462212</v>
      </c>
      <c r="D80" s="51" t="s">
        <v>49</v>
      </c>
      <c r="E80" s="22" t="s">
        <v>125</v>
      </c>
      <c r="F80" s="69"/>
      <c r="G80" s="54">
        <v>1866219500</v>
      </c>
      <c r="H80" s="18">
        <f>H79+Table142[[#This Row],[مبلغ ورود]]-Table142[[#This Row],[مبلغ خروج]]</f>
        <v>82957158579</v>
      </c>
      <c r="I80" s="79"/>
    </row>
    <row r="81" spans="1:9" ht="21">
      <c r="A81" s="1">
        <v>75</v>
      </c>
      <c r="B81" s="58" t="s">
        <v>119</v>
      </c>
      <c r="C81" s="1"/>
      <c r="D81" s="54"/>
      <c r="E81" s="71" t="s">
        <v>128</v>
      </c>
      <c r="F81" s="54"/>
      <c r="G81" s="54">
        <v>36572550</v>
      </c>
      <c r="H81" s="18">
        <f>H80+Table142[[#This Row],[مبلغ ورود]]-Table142[[#This Row],[مبلغ خروج]]</f>
        <v>82920586029</v>
      </c>
      <c r="I81" s="79"/>
    </row>
    <row r="82" spans="1:9" ht="56.25">
      <c r="A82" s="1">
        <v>76</v>
      </c>
      <c r="B82" s="58" t="s">
        <v>126</v>
      </c>
      <c r="C82" s="1">
        <v>462213</v>
      </c>
      <c r="D82" s="54" t="s">
        <v>49</v>
      </c>
      <c r="E82" s="22" t="s">
        <v>131</v>
      </c>
      <c r="F82" s="54"/>
      <c r="G82" s="54">
        <v>1550000000</v>
      </c>
      <c r="H82" s="18">
        <f>H81+Table142[[#This Row],[مبلغ ورود]]-Table142[[#This Row],[مبلغ خروج]]</f>
        <v>81370586029</v>
      </c>
      <c r="I82" s="79"/>
    </row>
    <row r="83" spans="1:9" ht="21">
      <c r="A83" s="1">
        <v>77</v>
      </c>
      <c r="B83" s="58" t="s">
        <v>134</v>
      </c>
      <c r="C83" s="1"/>
      <c r="D83" s="54" t="s">
        <v>49</v>
      </c>
      <c r="E83" s="22" t="s">
        <v>136</v>
      </c>
      <c r="F83" s="69">
        <v>20000000000</v>
      </c>
      <c r="G83" s="54"/>
      <c r="H83" s="18">
        <f>H82+Table142[[#This Row],[مبلغ ورود]]-Table142[[#This Row],[مبلغ خروج]]</f>
        <v>101370586029</v>
      </c>
      <c r="I83" s="79"/>
    </row>
    <row r="84" spans="1:9" ht="37.5">
      <c r="A84" s="67">
        <v>78</v>
      </c>
      <c r="B84" s="58" t="s">
        <v>134</v>
      </c>
      <c r="C84" s="1">
        <v>462214</v>
      </c>
      <c r="D84" s="83" t="s">
        <v>49</v>
      </c>
      <c r="E84" s="84" t="s">
        <v>135</v>
      </c>
      <c r="F84" s="85"/>
      <c r="G84" s="83">
        <v>90000000000</v>
      </c>
      <c r="H84" s="18">
        <f>H83+Table142[[#This Row],[مبلغ ورود]]-Table142[[#This Row],[مبلغ خروج]]</f>
        <v>11370586029</v>
      </c>
      <c r="I84" s="79"/>
    </row>
    <row r="85" spans="1:9" ht="21">
      <c r="A85" s="67">
        <v>79</v>
      </c>
      <c r="B85" s="58" t="s">
        <v>146</v>
      </c>
      <c r="C85" s="1"/>
      <c r="D85" s="83"/>
      <c r="E85" s="84" t="s">
        <v>145</v>
      </c>
      <c r="F85" s="85"/>
      <c r="G85" s="83">
        <v>35431500</v>
      </c>
      <c r="H85" s="18">
        <f>H84+Table142[[#This Row],[مبلغ ورود]]-Table142[[#This Row],[مبلغ خروج]]</f>
        <v>11335154529</v>
      </c>
      <c r="I85" s="79"/>
    </row>
    <row r="86" spans="1:9" ht="21">
      <c r="A86" s="67">
        <v>80</v>
      </c>
      <c r="B86" s="1" t="s">
        <v>51</v>
      </c>
      <c r="C86" s="1">
        <v>541505</v>
      </c>
      <c r="D86" s="83" t="s">
        <v>49</v>
      </c>
      <c r="E86" s="84" t="s">
        <v>111</v>
      </c>
      <c r="F86" s="85"/>
      <c r="G86" s="83">
        <v>8240778000</v>
      </c>
      <c r="H86" s="18">
        <f>H85+Table142[[#This Row],[مبلغ ورود]]-Table142[[#This Row],[مبلغ خروج]]</f>
        <v>3094376529</v>
      </c>
      <c r="I86" s="79"/>
    </row>
    <row r="87" spans="1:9" ht="37.5">
      <c r="A87" s="67">
        <v>81</v>
      </c>
      <c r="B87" s="58" t="s">
        <v>137</v>
      </c>
      <c r="C87" s="1">
        <v>462215</v>
      </c>
      <c r="D87" s="83" t="s">
        <v>49</v>
      </c>
      <c r="E87" s="84" t="s">
        <v>138</v>
      </c>
      <c r="F87" s="85"/>
      <c r="G87" s="83">
        <v>381268800</v>
      </c>
      <c r="H87" s="18">
        <f>H86+Table142[[#This Row],[مبلغ ورود]]-Table142[[#This Row],[مبلغ خروج]]</f>
        <v>2713107729</v>
      </c>
      <c r="I87" s="79"/>
    </row>
    <row r="88" spans="1:9" ht="37.5">
      <c r="A88" s="67">
        <v>82</v>
      </c>
      <c r="B88" s="58" t="s">
        <v>137</v>
      </c>
      <c r="C88" s="1">
        <v>462216</v>
      </c>
      <c r="D88" s="54" t="s">
        <v>49</v>
      </c>
      <c r="E88" s="22" t="s">
        <v>139</v>
      </c>
      <c r="F88" s="73"/>
      <c r="G88" s="54">
        <v>1735770141</v>
      </c>
      <c r="H88" s="18">
        <f>H87+Table142[[#This Row],[مبلغ ورود]]-Table142[[#This Row],[مبلغ خروج]]</f>
        <v>977337588</v>
      </c>
      <c r="I88" s="79"/>
    </row>
    <row r="89" spans="1:9" ht="37.5">
      <c r="A89" s="67">
        <v>83</v>
      </c>
      <c r="B89" s="58" t="s">
        <v>137</v>
      </c>
      <c r="C89" s="1">
        <v>462217</v>
      </c>
      <c r="D89" s="54" t="s">
        <v>49</v>
      </c>
      <c r="E89" s="22" t="s">
        <v>140</v>
      </c>
      <c r="F89" s="73"/>
      <c r="G89" s="54">
        <v>1199000000</v>
      </c>
      <c r="H89" s="18">
        <f>H88+Table142[[#This Row],[مبلغ ورود]]-Table142[[#This Row],[مبلغ خروج]]</f>
        <v>-221662412</v>
      </c>
      <c r="I89" s="79"/>
    </row>
    <row r="90" spans="1:9" ht="56.25">
      <c r="A90" s="67">
        <v>84</v>
      </c>
      <c r="B90" s="58" t="s">
        <v>137</v>
      </c>
      <c r="C90" s="1">
        <v>462218</v>
      </c>
      <c r="D90" s="54" t="s">
        <v>49</v>
      </c>
      <c r="E90" s="22" t="s">
        <v>141</v>
      </c>
      <c r="F90" s="73"/>
      <c r="G90" s="54">
        <v>111123028</v>
      </c>
      <c r="H90" s="18">
        <f>H89+Table142[[#This Row],[مبلغ ورود]]-Table142[[#This Row],[مبلغ خروج]]</f>
        <v>-332785440</v>
      </c>
      <c r="I90" s="79"/>
    </row>
    <row r="91" spans="1:9" ht="21">
      <c r="A91" s="67">
        <v>85</v>
      </c>
      <c r="B91" s="58" t="s">
        <v>137</v>
      </c>
      <c r="C91" s="1"/>
      <c r="D91" s="72"/>
      <c r="E91" s="22" t="s">
        <v>36</v>
      </c>
      <c r="F91" s="18">
        <v>90000000000</v>
      </c>
      <c r="G91" s="54"/>
      <c r="H91" s="18">
        <f>H90+Table142[[#This Row],[مبلغ ورود]]-Table142[[#This Row],[مبلغ خروج]]</f>
        <v>89667214560</v>
      </c>
      <c r="I91" s="79"/>
    </row>
    <row r="92" spans="1:9" ht="56.25">
      <c r="A92" s="67">
        <v>86</v>
      </c>
      <c r="B92" s="58" t="s">
        <v>137</v>
      </c>
      <c r="C92" s="1">
        <v>462219</v>
      </c>
      <c r="D92" s="54" t="s">
        <v>49</v>
      </c>
      <c r="E92" s="22" t="s">
        <v>142</v>
      </c>
      <c r="F92" s="73"/>
      <c r="G92" s="54">
        <v>20165000</v>
      </c>
      <c r="H92" s="18">
        <f>H91+Table142[[#This Row],[مبلغ ورود]]-Table142[[#This Row],[مبلغ خروج]]</f>
        <v>89647049560</v>
      </c>
      <c r="I92" s="79"/>
    </row>
    <row r="93" spans="1:9" ht="56.25">
      <c r="A93" s="67">
        <v>87</v>
      </c>
      <c r="B93" s="58" t="s">
        <v>137</v>
      </c>
      <c r="C93" s="1">
        <v>462220</v>
      </c>
      <c r="D93" s="54" t="s">
        <v>49</v>
      </c>
      <c r="E93" s="22" t="s">
        <v>143</v>
      </c>
      <c r="F93" s="73"/>
      <c r="G93" s="54">
        <v>207765540</v>
      </c>
      <c r="H93" s="18">
        <f>H92+Table142[[#This Row],[مبلغ ورود]]-Table142[[#This Row],[مبلغ خروج]]</f>
        <v>89439284020</v>
      </c>
      <c r="I93" s="79"/>
    </row>
    <row r="94" spans="1:9" ht="37.5">
      <c r="A94" s="67">
        <v>88</v>
      </c>
      <c r="B94" s="58" t="s">
        <v>137</v>
      </c>
      <c r="C94" s="1">
        <v>462221</v>
      </c>
      <c r="D94" s="54" t="s">
        <v>49</v>
      </c>
      <c r="E94" s="22" t="s">
        <v>144</v>
      </c>
      <c r="F94" s="73"/>
      <c r="G94" s="54">
        <v>402663966</v>
      </c>
      <c r="H94" s="18">
        <f>H93+Table142[[#This Row],[مبلغ ورود]]-Table142[[#This Row],[مبلغ خروج]]</f>
        <v>89036620054</v>
      </c>
      <c r="I94" s="79"/>
    </row>
    <row r="95" spans="1:9" ht="37.5">
      <c r="A95" s="67">
        <v>89</v>
      </c>
      <c r="B95" s="58" t="s">
        <v>137</v>
      </c>
      <c r="C95" s="1">
        <v>462222</v>
      </c>
      <c r="D95" s="54" t="s">
        <v>49</v>
      </c>
      <c r="E95" s="22" t="s">
        <v>153</v>
      </c>
      <c r="F95" s="77"/>
      <c r="G95" s="54">
        <v>5000000000</v>
      </c>
      <c r="H95" s="18">
        <f>H94+Table142[[#This Row],[مبلغ ورود]]-Table142[[#This Row],[مبلغ خروج]]</f>
        <v>84036620054</v>
      </c>
      <c r="I95" s="79"/>
    </row>
    <row r="96" spans="1:9" ht="37.5">
      <c r="A96" s="67">
        <v>90</v>
      </c>
      <c r="B96" s="58" t="s">
        <v>148</v>
      </c>
      <c r="C96" s="1">
        <v>462223</v>
      </c>
      <c r="D96" s="54" t="s">
        <v>49</v>
      </c>
      <c r="E96" s="22" t="s">
        <v>147</v>
      </c>
      <c r="F96" s="77"/>
      <c r="G96" s="54">
        <v>124208000</v>
      </c>
      <c r="H96" s="18">
        <f>H95+Table142[[#This Row],[مبلغ ورود]]-Table142[[#This Row],[مبلغ خروج]]</f>
        <v>83912412054</v>
      </c>
      <c r="I96" s="79"/>
    </row>
    <row r="97" spans="1:9" ht="37.5">
      <c r="A97" s="67">
        <v>91</v>
      </c>
      <c r="B97" s="58" t="s">
        <v>148</v>
      </c>
      <c r="C97" s="1">
        <v>462224</v>
      </c>
      <c r="D97" s="54" t="s">
        <v>49</v>
      </c>
      <c r="E97" s="22" t="s">
        <v>149</v>
      </c>
      <c r="F97" s="77"/>
      <c r="G97" s="54">
        <v>30282800</v>
      </c>
      <c r="H97" s="18">
        <f>H96+Table142[[#This Row],[مبلغ ورود]]-Table142[[#This Row],[مبلغ خروج]]</f>
        <v>83882129254</v>
      </c>
      <c r="I97" s="79"/>
    </row>
    <row r="98" spans="1:9" ht="56.25">
      <c r="A98" s="67">
        <v>92</v>
      </c>
      <c r="B98" s="58" t="s">
        <v>148</v>
      </c>
      <c r="C98" s="1">
        <v>462225</v>
      </c>
      <c r="D98" s="54" t="s">
        <v>49</v>
      </c>
      <c r="E98" s="22" t="s">
        <v>150</v>
      </c>
      <c r="F98" s="77"/>
      <c r="G98" s="54">
        <v>7876672</v>
      </c>
      <c r="H98" s="18">
        <f>H97+Table142[[#This Row],[مبلغ ورود]]-Table142[[#This Row],[مبلغ خروج]]</f>
        <v>83874252582</v>
      </c>
      <c r="I98" s="79"/>
    </row>
    <row r="99" spans="1:9" ht="37.5">
      <c r="A99" s="74">
        <v>93</v>
      </c>
      <c r="B99" s="58" t="s">
        <v>151</v>
      </c>
      <c r="C99" s="1">
        <v>462226</v>
      </c>
      <c r="D99" s="54" t="s">
        <v>49</v>
      </c>
      <c r="E99" s="22" t="s">
        <v>153</v>
      </c>
      <c r="F99" s="77"/>
      <c r="G99" s="54">
        <v>15000000000</v>
      </c>
      <c r="H99" s="18">
        <f>H98+Table142[[#This Row],[مبلغ ورود]]-Table142[[#This Row],[مبلغ خروج]]</f>
        <v>68874252582</v>
      </c>
      <c r="I99" s="79" t="s">
        <v>154</v>
      </c>
    </row>
    <row r="100" spans="1:9" ht="37.5">
      <c r="A100" s="74">
        <v>94</v>
      </c>
      <c r="B100" s="58" t="s">
        <v>151</v>
      </c>
      <c r="C100" s="1">
        <v>462227</v>
      </c>
      <c r="D100" s="54" t="s">
        <v>49</v>
      </c>
      <c r="E100" s="22" t="s">
        <v>152</v>
      </c>
      <c r="F100" s="77"/>
      <c r="G100" s="54">
        <v>60000000</v>
      </c>
      <c r="H100" s="18">
        <f>H99+Table142[[#This Row],[مبلغ ورود]]-Table142[[#This Row],[مبلغ خروج]]</f>
        <v>68814252582</v>
      </c>
      <c r="I100" s="79"/>
    </row>
    <row r="101" spans="1:9" ht="37.5">
      <c r="A101" s="74">
        <v>95</v>
      </c>
      <c r="B101" s="58" t="s">
        <v>156</v>
      </c>
      <c r="C101" s="1">
        <v>462228</v>
      </c>
      <c r="D101" s="54" t="s">
        <v>49</v>
      </c>
      <c r="E101" s="22" t="s">
        <v>157</v>
      </c>
      <c r="F101" s="77"/>
      <c r="G101" s="54">
        <v>1199000000</v>
      </c>
      <c r="H101" s="18">
        <f>H100+Table142[[#This Row],[مبلغ ورود]]-Table142[[#This Row],[مبلغ خروج]]</f>
        <v>67615252582</v>
      </c>
      <c r="I101" s="79"/>
    </row>
    <row r="102" spans="1:9" ht="39.75">
      <c r="A102" s="1"/>
      <c r="B102" s="58"/>
      <c r="C102" s="1"/>
      <c r="D102" s="54"/>
      <c r="E102" s="22" t="s">
        <v>160</v>
      </c>
      <c r="F102" s="21">
        <v>1199000000</v>
      </c>
      <c r="G102" s="54"/>
      <c r="H102" s="18">
        <f>H101+Table142[[#This Row],[مبلغ ورود]]-Table142[[#This Row],[مبلغ خروج]]</f>
        <v>68814252582</v>
      </c>
      <c r="I102" s="79"/>
    </row>
    <row r="103" spans="1:9" ht="37.5">
      <c r="A103" s="74">
        <v>96</v>
      </c>
      <c r="B103" s="58" t="s">
        <v>156</v>
      </c>
      <c r="C103" s="1">
        <v>462229</v>
      </c>
      <c r="D103" s="54" t="s">
        <v>49</v>
      </c>
      <c r="E103" s="22" t="s">
        <v>38</v>
      </c>
      <c r="F103" s="77"/>
      <c r="G103" s="54">
        <v>5000000000</v>
      </c>
      <c r="H103" s="18">
        <f>H102+Table142[[#This Row],[مبلغ ورود]]-Table142[[#This Row],[مبلغ خروج]]</f>
        <v>63814252582</v>
      </c>
      <c r="I103" s="79"/>
    </row>
    <row r="104" spans="1:9" ht="37.5">
      <c r="A104" s="74">
        <v>97</v>
      </c>
      <c r="B104" s="58" t="s">
        <v>156</v>
      </c>
      <c r="C104" s="1">
        <v>462230</v>
      </c>
      <c r="D104" s="54" t="s">
        <v>49</v>
      </c>
      <c r="E104" s="22" t="s">
        <v>38</v>
      </c>
      <c r="F104" s="77"/>
      <c r="G104" s="54">
        <v>45000000000</v>
      </c>
      <c r="H104" s="18">
        <f>H103+Table142[[#This Row],[مبلغ ورود]]-Table142[[#This Row],[مبلغ خروج]]</f>
        <v>18814252582</v>
      </c>
      <c r="I104" s="79"/>
    </row>
    <row r="105" spans="1:9" ht="21">
      <c r="A105" s="1">
        <v>98</v>
      </c>
      <c r="B105" s="58"/>
      <c r="C105" s="1"/>
      <c r="D105" s="54" t="s">
        <v>49</v>
      </c>
      <c r="E105" s="22" t="s">
        <v>159</v>
      </c>
      <c r="F105" s="21">
        <v>137959140</v>
      </c>
      <c r="G105" s="54"/>
      <c r="H105" s="18">
        <f>H104+Table142[[#This Row],[مبلغ ورود]]-Table142[[#This Row],[مبلغ خروج]]</f>
        <v>18952211722</v>
      </c>
      <c r="I105" s="79"/>
    </row>
    <row r="106" spans="1:9" ht="21">
      <c r="A106" s="1"/>
      <c r="B106" s="58" t="s">
        <v>51</v>
      </c>
      <c r="C106" s="1"/>
      <c r="D106" s="54"/>
      <c r="E106" s="22" t="s">
        <v>161</v>
      </c>
      <c r="G106" s="54">
        <v>10000</v>
      </c>
      <c r="H106" s="18">
        <f>H105+Table142[[#This Row],[مبلغ ورود]]-Table142[[#This Row],[مبلغ خروج]]</f>
        <v>18952201722</v>
      </c>
      <c r="I106" s="79"/>
    </row>
    <row r="107" spans="1:9" ht="54" customHeight="1">
      <c r="A107" s="74">
        <v>99</v>
      </c>
      <c r="B107" s="58" t="s">
        <v>158</v>
      </c>
      <c r="C107" s="1">
        <v>462231</v>
      </c>
      <c r="D107" s="54" t="s">
        <v>49</v>
      </c>
      <c r="E107" s="22" t="s">
        <v>165</v>
      </c>
      <c r="F107" s="77"/>
      <c r="G107" s="54">
        <v>61070000</v>
      </c>
      <c r="H107" s="18">
        <f>H106+Table142[[#This Row],[مبلغ ورود]]-Table142[[#This Row],[مبلغ خروج]]</f>
        <v>18891131722</v>
      </c>
      <c r="I107" s="80" t="s">
        <v>164</v>
      </c>
    </row>
    <row r="108" spans="1:9" ht="56.25">
      <c r="A108" s="1">
        <v>100</v>
      </c>
      <c r="B108" s="58" t="s">
        <v>158</v>
      </c>
      <c r="C108" s="1">
        <v>462232</v>
      </c>
      <c r="D108" s="54" t="s">
        <v>49</v>
      </c>
      <c r="E108" s="22" t="s">
        <v>162</v>
      </c>
      <c r="G108" s="54">
        <v>19403366</v>
      </c>
      <c r="H108" s="18">
        <f>H107+Table142[[#This Row],[مبلغ ورود]]-Table142[[#This Row],[مبلغ خروج]]</f>
        <v>18871728356</v>
      </c>
      <c r="I108" s="79"/>
    </row>
    <row r="109" spans="1:9" ht="37.5">
      <c r="A109" s="1">
        <v>101</v>
      </c>
      <c r="B109" s="58" t="s">
        <v>158</v>
      </c>
      <c r="C109" s="1">
        <v>462233</v>
      </c>
      <c r="D109" s="54" t="s">
        <v>49</v>
      </c>
      <c r="E109" s="22" t="s">
        <v>163</v>
      </c>
      <c r="G109" s="54">
        <v>21603800</v>
      </c>
      <c r="H109" s="18">
        <f>H108+Table142[[#This Row],[مبلغ ورود]]-Table142[[#This Row],[مبلغ خروج]]</f>
        <v>18850124556</v>
      </c>
      <c r="I109" s="79"/>
    </row>
    <row r="110" spans="1:9" ht="37.5">
      <c r="A110" s="1">
        <v>102</v>
      </c>
      <c r="B110" s="58" t="s">
        <v>158</v>
      </c>
      <c r="C110" s="1">
        <v>462234</v>
      </c>
      <c r="D110" s="54" t="s">
        <v>49</v>
      </c>
      <c r="E110" s="22" t="s">
        <v>157</v>
      </c>
      <c r="G110" s="54">
        <v>1199000000</v>
      </c>
      <c r="H110" s="18">
        <f>H109+Table142[[#This Row],[مبلغ ورود]]-Table142[[#This Row],[مبلغ خروج]]</f>
        <v>17651124556</v>
      </c>
      <c r="I110" s="79"/>
    </row>
    <row r="111" spans="1:9" ht="37.5">
      <c r="A111" s="1">
        <v>103</v>
      </c>
      <c r="B111" s="58" t="s">
        <v>166</v>
      </c>
      <c r="C111" s="1">
        <v>462235</v>
      </c>
      <c r="D111" s="54" t="s">
        <v>49</v>
      </c>
      <c r="E111" s="22" t="s">
        <v>167</v>
      </c>
      <c r="G111" s="54">
        <v>33750000</v>
      </c>
      <c r="H111" s="18">
        <f>H110+Table142[[#This Row],[مبلغ ورود]]-Table142[[#This Row],[مبلغ خروج]]</f>
        <v>17617374556</v>
      </c>
      <c r="I111" s="79"/>
    </row>
    <row r="112" spans="1:9" ht="21">
      <c r="A112" s="1">
        <v>104</v>
      </c>
      <c r="B112" s="58" t="s">
        <v>166</v>
      </c>
      <c r="C112" s="1"/>
      <c r="D112" s="54" t="s">
        <v>49</v>
      </c>
      <c r="E112" s="22" t="s">
        <v>170</v>
      </c>
      <c r="F112" s="81"/>
      <c r="G112" s="54">
        <v>233053</v>
      </c>
      <c r="H112" s="18">
        <f>H111+Table142[[#This Row],[مبلغ ورود]]-Table142[[#This Row],[مبلغ خروج]]</f>
        <v>17617141503</v>
      </c>
      <c r="I112" s="82"/>
    </row>
    <row r="113" spans="1:9" ht="21">
      <c r="A113" s="1">
        <v>105</v>
      </c>
      <c r="B113" s="58" t="s">
        <v>166</v>
      </c>
      <c r="C113" s="1"/>
      <c r="D113" s="54" t="s">
        <v>49</v>
      </c>
      <c r="E113" s="22" t="s">
        <v>171</v>
      </c>
      <c r="F113" s="81"/>
      <c r="G113" s="54">
        <v>466106274</v>
      </c>
      <c r="H113" s="18">
        <f>H112+Table142[[#This Row],[مبلغ ورود]]-Table142[[#This Row],[مبلغ خروج]]</f>
        <v>17151035229</v>
      </c>
      <c r="I113" s="82"/>
    </row>
    <row r="114" spans="1:9" ht="56.25">
      <c r="A114" s="1">
        <v>106</v>
      </c>
      <c r="B114" s="58" t="s">
        <v>169</v>
      </c>
      <c r="C114" s="1">
        <v>462236</v>
      </c>
      <c r="D114" s="54" t="s">
        <v>49</v>
      </c>
      <c r="E114" s="22" t="s">
        <v>168</v>
      </c>
      <c r="G114" s="54">
        <v>519462630</v>
      </c>
      <c r="H114" s="18">
        <f>H113+Table142[[#This Row],[مبلغ ورود]]-Table142[[#This Row],[مبلغ خروج]]</f>
        <v>16631572599</v>
      </c>
      <c r="I114" s="79"/>
    </row>
    <row r="115" spans="1:9" ht="21">
      <c r="A115" s="1">
        <v>107</v>
      </c>
      <c r="B115" s="58" t="s">
        <v>172</v>
      </c>
      <c r="C115" s="1"/>
      <c r="D115" s="54"/>
      <c r="E115" s="22" t="s">
        <v>174</v>
      </c>
      <c r="G115" s="54">
        <v>110000</v>
      </c>
      <c r="H115" s="18">
        <f>H114+Table142[[#This Row],[مبلغ ورود]]-Table142[[#This Row],[مبلغ خروج]]</f>
        <v>16631462599</v>
      </c>
      <c r="I115" s="79"/>
    </row>
    <row r="116" spans="1:9" ht="21">
      <c r="A116" s="1">
        <v>108</v>
      </c>
      <c r="B116" s="58" t="s">
        <v>172</v>
      </c>
      <c r="C116" s="1"/>
      <c r="D116" s="54" t="s">
        <v>49</v>
      </c>
      <c r="E116" s="22" t="s">
        <v>173</v>
      </c>
      <c r="G116" s="54">
        <v>20000</v>
      </c>
      <c r="H116" s="18">
        <f>H115+Table142[[#This Row],[مبلغ ورود]]-Table142[[#This Row],[مبلغ خروج]]</f>
        <v>16631442599</v>
      </c>
      <c r="I116" s="79"/>
    </row>
    <row r="117" spans="1:9" ht="21">
      <c r="A117" s="1">
        <v>109</v>
      </c>
      <c r="B117" s="58" t="s">
        <v>175</v>
      </c>
      <c r="C117" s="1"/>
      <c r="D117" s="54" t="s">
        <v>49</v>
      </c>
      <c r="E117" s="22" t="s">
        <v>176</v>
      </c>
      <c r="G117" s="54">
        <v>400000000</v>
      </c>
      <c r="H117" s="18">
        <f>H116+Table142[[#This Row],[مبلغ ورود]]-Table142[[#This Row],[مبلغ خروج]]</f>
        <v>16231442599</v>
      </c>
      <c r="I117" s="79"/>
    </row>
    <row r="118" spans="1:9" ht="21">
      <c r="A118" s="1">
        <v>110</v>
      </c>
      <c r="B118" s="58" t="s">
        <v>180</v>
      </c>
      <c r="C118" s="1"/>
      <c r="D118" s="86"/>
      <c r="E118" s="22" t="s">
        <v>179</v>
      </c>
      <c r="F118" s="87"/>
      <c r="G118" s="54">
        <v>10250420</v>
      </c>
      <c r="H118" s="18">
        <f>H117+Table142[[#This Row],[مبلغ ورود]]-Table142[[#This Row],[مبلغ خروج]]</f>
        <v>16221192179</v>
      </c>
      <c r="I118" s="88"/>
    </row>
    <row r="119" spans="1:9" ht="21">
      <c r="A119" s="1">
        <v>111</v>
      </c>
      <c r="B119" s="58" t="s">
        <v>180</v>
      </c>
      <c r="C119" s="1"/>
      <c r="D119" s="86"/>
      <c r="E119" s="22" t="s">
        <v>181</v>
      </c>
      <c r="F119" s="54">
        <v>4655</v>
      </c>
      <c r="G119" s="54"/>
      <c r="H119" s="18">
        <f>H118+Table142[[#This Row],[مبلغ ورود]]-Table142[[#This Row],[مبلغ خروج]]</f>
        <v>16221196834</v>
      </c>
      <c r="I119" s="88"/>
    </row>
    <row r="120" spans="1:9" ht="37.5">
      <c r="A120" s="1">
        <v>112</v>
      </c>
      <c r="B120" s="58" t="s">
        <v>52</v>
      </c>
      <c r="C120" s="83">
        <v>541506</v>
      </c>
      <c r="D120" s="83" t="s">
        <v>49</v>
      </c>
      <c r="E120" s="84" t="s">
        <v>54</v>
      </c>
      <c r="F120" s="85"/>
      <c r="G120" s="83">
        <v>8240778000</v>
      </c>
      <c r="H120" s="18">
        <f>H119+Table142[[#This Row],[مبلغ ورود]]-Table142[[#This Row],[مبلغ خروج]]</f>
        <v>7980418834</v>
      </c>
      <c r="I120" s="79"/>
    </row>
    <row r="121" spans="1:9" ht="37.5">
      <c r="A121" s="1">
        <v>113</v>
      </c>
      <c r="B121" s="58" t="s">
        <v>177</v>
      </c>
      <c r="C121" s="1">
        <v>462237</v>
      </c>
      <c r="D121" s="83" t="s">
        <v>49</v>
      </c>
      <c r="E121" s="84" t="s">
        <v>178</v>
      </c>
      <c r="F121" s="85"/>
      <c r="G121" s="83">
        <v>7900000000</v>
      </c>
      <c r="H121" s="18">
        <f>H120+Table142[[#This Row],[مبلغ ورود]]-Table142[[#This Row],[مبلغ خروج]]</f>
        <v>80418834</v>
      </c>
      <c r="I121" s="79"/>
    </row>
    <row r="122" spans="1:9" ht="21">
      <c r="A122" s="1">
        <v>114</v>
      </c>
      <c r="B122" s="58"/>
      <c r="C122" s="1"/>
      <c r="D122" s="54"/>
      <c r="E122" s="22"/>
      <c r="G122" s="54"/>
      <c r="H122" s="18">
        <f>H121+Table142[[#This Row],[مبلغ ورود]]-Table142[[#This Row],[مبلغ خروج]]</f>
        <v>80418834</v>
      </c>
      <c r="I122" s="79"/>
    </row>
    <row r="123" spans="1:9" ht="21">
      <c r="A123" s="1">
        <v>115</v>
      </c>
      <c r="B123" s="58"/>
      <c r="C123" s="1"/>
      <c r="D123" s="54"/>
      <c r="E123" s="22"/>
      <c r="G123" s="54"/>
      <c r="H123" s="18">
        <f>H122+Table142[[#This Row],[مبلغ ورود]]-Table142[[#This Row],[مبلغ خروج]]</f>
        <v>80418834</v>
      </c>
      <c r="I123" s="79"/>
    </row>
    <row r="124" spans="1:9" ht="21">
      <c r="A124" s="1"/>
      <c r="B124" s="58"/>
      <c r="C124" s="1"/>
      <c r="D124" s="54"/>
      <c r="E124" s="22"/>
      <c r="G124" s="54"/>
      <c r="H124" s="18">
        <f>H123+Table142[[#This Row],[مبلغ ورود]]-Table142[[#This Row],[مبلغ خروج]]</f>
        <v>80418834</v>
      </c>
      <c r="I124" s="79"/>
    </row>
    <row r="125" spans="1:9" ht="21">
      <c r="A125" s="1"/>
      <c r="B125" s="75"/>
      <c r="C125" s="1"/>
      <c r="D125" s="76"/>
      <c r="E125" s="22"/>
      <c r="F125" s="77"/>
      <c r="G125" s="54"/>
      <c r="H125" s="18">
        <f>H124+Table142[[#This Row],[مبلغ ورود]]-Table142[[#This Row],[مبلغ خروج]]</f>
        <v>80418834</v>
      </c>
      <c r="I125" s="79"/>
    </row>
    <row r="126" spans="1:9" ht="21">
      <c r="A126" s="1"/>
      <c r="B126" s="70"/>
      <c r="C126" s="1"/>
      <c r="D126" s="68"/>
      <c r="E126" s="22"/>
      <c r="F126" s="69"/>
      <c r="G126" s="54"/>
      <c r="H126" s="18">
        <f>H125+Table142[[#This Row],[مبلغ ورود]]-Table142[[#This Row],[مبلغ خروج]]</f>
        <v>80418834</v>
      </c>
      <c r="I126" s="79"/>
    </row>
    <row r="127" spans="1:9" ht="21">
      <c r="A127" s="1"/>
      <c r="B127" s="58"/>
      <c r="C127" s="1"/>
      <c r="D127" s="51"/>
      <c r="E127" s="22"/>
      <c r="G127" s="54"/>
      <c r="H127" s="18">
        <f>H126+Table142[[#This Row],[مبلغ ورود]]-Table142[[#This Row],[مبلغ خروج]]</f>
        <v>80418834</v>
      </c>
      <c r="I127" s="79"/>
    </row>
    <row r="128" spans="1:9" ht="21">
      <c r="A128" s="1"/>
      <c r="B128" s="58"/>
      <c r="C128" s="1"/>
      <c r="D128" s="51"/>
      <c r="E128" s="22"/>
      <c r="G128" s="54"/>
      <c r="H128" s="18">
        <f>H127+Table142[[#This Row],[مبلغ ورود]]-Table142[[#This Row],[مبلغ خروج]]</f>
        <v>80418834</v>
      </c>
      <c r="I128" s="79"/>
    </row>
    <row r="129" spans="1:9" ht="21">
      <c r="A129" s="1"/>
      <c r="B129" s="58"/>
      <c r="C129" s="1"/>
      <c r="D129" s="51"/>
      <c r="E129" s="22"/>
      <c r="G129" s="54"/>
      <c r="H129" s="18">
        <f>H128+Table142[[#This Row],[مبلغ ورود]]-Table142[[#This Row],[مبلغ خروج]]</f>
        <v>80418834</v>
      </c>
      <c r="I129" s="79"/>
    </row>
    <row r="130" spans="1:9" ht="42.75" customHeight="1">
      <c r="A130" s="1" t="s">
        <v>27</v>
      </c>
      <c r="B130" s="19"/>
      <c r="C130" s="1"/>
      <c r="D130" s="19"/>
      <c r="E130" s="23"/>
      <c r="F130" s="24">
        <f>SUBTOTAL(109,Table142[مبلغ ورود])</f>
        <v>358586101544</v>
      </c>
      <c r="G130" s="24">
        <f>SUBTOTAL(109,Table142[مبلغ خروج])</f>
        <v>358505682710</v>
      </c>
      <c r="H130" s="48"/>
      <c r="I130" s="78"/>
    </row>
    <row r="131" spans="1:9" ht="42.75" customHeight="1">
      <c r="F131" s="17"/>
      <c r="G131" s="17"/>
      <c r="H131" s="17"/>
    </row>
    <row r="132" spans="1:9" ht="42.75" customHeight="1">
      <c r="F132" s="17"/>
      <c r="G132" s="17"/>
      <c r="H132" s="17"/>
    </row>
    <row r="133" spans="1:9" ht="42.75" customHeight="1">
      <c r="F133" s="17"/>
      <c r="G133" s="17"/>
      <c r="H133" s="17"/>
    </row>
    <row r="134" spans="1:9" ht="42.75" customHeight="1">
      <c r="F134" s="17"/>
      <c r="G134" s="17"/>
      <c r="H134" s="17"/>
    </row>
    <row r="135" spans="1:9" ht="42.75" customHeight="1">
      <c r="F135" s="17"/>
      <c r="G135" s="17"/>
      <c r="H135" s="17"/>
    </row>
    <row r="136" spans="1:9" ht="42.75" customHeight="1">
      <c r="F136" s="17"/>
      <c r="G136" s="17"/>
      <c r="H136" s="17"/>
    </row>
    <row r="137" spans="1:9" ht="42.75" customHeight="1">
      <c r="F137" s="17"/>
      <c r="G137" s="17"/>
      <c r="H137" s="17"/>
    </row>
    <row r="138" spans="1:9" ht="42.75" customHeight="1">
      <c r="F138" s="17"/>
      <c r="G138" s="17"/>
      <c r="H138" s="17"/>
    </row>
    <row r="139" spans="1:9" ht="42.75" customHeight="1">
      <c r="F139" s="17"/>
      <c r="G139" s="17"/>
      <c r="H139" s="17"/>
    </row>
    <row r="140" spans="1:9" ht="42.75" customHeight="1">
      <c r="F140" s="17"/>
      <c r="G140" s="17"/>
      <c r="H140" s="17"/>
    </row>
    <row r="141" spans="1:9" ht="42.75" customHeight="1">
      <c r="F141" s="17"/>
      <c r="G141" s="17"/>
      <c r="H141" s="17"/>
    </row>
    <row r="142" spans="1:9" ht="42.75" customHeight="1">
      <c r="F142" s="17"/>
      <c r="G142" s="17"/>
      <c r="H142" s="17"/>
    </row>
  </sheetData>
  <mergeCells count="2">
    <mergeCell ref="A1:H1"/>
    <mergeCell ref="A2:H2"/>
  </mergeCells>
  <printOptions horizontalCentered="1"/>
  <pageMargins left="0.7" right="0.7" top="0.75" bottom="0.75" header="0.3" footer="0.3"/>
  <pageSetup paperSize="9" scale="15" orientation="portrait" r:id="rId1"/>
  <headerFooter>
    <oddFooter>&amp;L&amp;P of&amp;N&amp;C&amp;"B Nazanin,Bold"&amp;10زینب امین زاده&amp;R&amp;D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8C6C-280D-41D4-AD39-FDF2B36E0283}">
  <sheetPr>
    <tabColor theme="9" tint="-0.249977111117893"/>
    <pageSetUpPr fitToPage="1"/>
  </sheetPr>
  <dimension ref="A1:I121"/>
  <sheetViews>
    <sheetView rightToLeft="1" view="pageBreakPreview" topLeftCell="A58" zoomScaleNormal="100" zoomScaleSheetLayoutView="100" workbookViewId="0">
      <selection activeCell="E32" sqref="E32"/>
    </sheetView>
  </sheetViews>
  <sheetFormatPr defaultColWidth="9.140625" defaultRowHeight="42.75" customHeight="1"/>
  <cols>
    <col min="1" max="1" width="5.42578125" style="17" customWidth="1"/>
    <col min="2" max="2" width="13.28515625" style="17" customWidth="1"/>
    <col min="3" max="3" width="12.85546875" style="17" bestFit="1" customWidth="1"/>
    <col min="4" max="4" width="16.42578125" style="17" customWidth="1"/>
    <col min="5" max="5" width="89" style="17" customWidth="1"/>
    <col min="6" max="6" width="20.28515625" style="21" customWidth="1"/>
    <col min="7" max="7" width="18" style="18" bestFit="1" customWidth="1"/>
    <col min="8" max="8" width="20.28515625" style="18" customWidth="1"/>
    <col min="9" max="9" width="40.140625" style="17" customWidth="1"/>
    <col min="10" max="16384" width="9.140625" style="17"/>
  </cols>
  <sheetData>
    <row r="1" spans="1:9" ht="42.75" customHeight="1">
      <c r="A1" s="139" t="s">
        <v>6</v>
      </c>
      <c r="B1" s="139"/>
      <c r="C1" s="139"/>
      <c r="D1" s="139"/>
      <c r="E1" s="139"/>
      <c r="F1" s="139"/>
      <c r="G1" s="139"/>
      <c r="H1" s="139"/>
    </row>
    <row r="2" spans="1:9" ht="42.75" customHeight="1">
      <c r="A2" s="139" t="s">
        <v>35</v>
      </c>
      <c r="B2" s="139"/>
      <c r="C2" s="139"/>
      <c r="D2" s="139"/>
      <c r="E2" s="139"/>
      <c r="F2" s="139"/>
      <c r="G2" s="139"/>
      <c r="H2" s="139"/>
    </row>
    <row r="3" spans="1:9" ht="42.75" customHeight="1">
      <c r="A3" s="1" t="s">
        <v>0</v>
      </c>
      <c r="B3" s="1" t="s">
        <v>1</v>
      </c>
      <c r="C3" s="1" t="s">
        <v>2</v>
      </c>
      <c r="D3" s="1" t="s">
        <v>18</v>
      </c>
      <c r="E3" s="1" t="s">
        <v>19</v>
      </c>
      <c r="F3" s="20" t="s">
        <v>3</v>
      </c>
      <c r="G3" s="2" t="s">
        <v>4</v>
      </c>
      <c r="H3" s="2" t="s">
        <v>5</v>
      </c>
      <c r="I3" s="2" t="s">
        <v>155</v>
      </c>
    </row>
    <row r="4" spans="1:9" ht="42.75" customHeight="1">
      <c r="A4" s="1">
        <v>1</v>
      </c>
      <c r="B4" s="1" t="s">
        <v>183</v>
      </c>
      <c r="C4" s="1"/>
      <c r="D4" s="54" t="s">
        <v>49</v>
      </c>
      <c r="E4" s="22" t="s">
        <v>26</v>
      </c>
      <c r="F4" s="53">
        <v>80418834</v>
      </c>
      <c r="G4" s="54"/>
      <c r="H4" s="18">
        <f>Table14[[#This Row],[مبلغ ورود]]-Table14[[#This Row],[مبلغ خروج]]</f>
        <v>80418834</v>
      </c>
      <c r="I4" s="79"/>
    </row>
    <row r="5" spans="1:9" ht="21">
      <c r="A5" s="1">
        <v>2</v>
      </c>
      <c r="B5" s="58" t="s">
        <v>184</v>
      </c>
      <c r="C5" s="1"/>
      <c r="D5" s="54" t="s">
        <v>49</v>
      </c>
      <c r="E5" s="22" t="s">
        <v>182</v>
      </c>
      <c r="G5" s="54">
        <v>350000</v>
      </c>
      <c r="H5" s="18">
        <f>H4+Table14[[#This Row],[مبلغ ورود]]-Table14[[#This Row],[مبلغ خروج]]</f>
        <v>80068834</v>
      </c>
      <c r="I5" s="79"/>
    </row>
    <row r="6" spans="1:9" ht="37.5">
      <c r="A6" s="1">
        <v>3</v>
      </c>
      <c r="B6" s="58" t="s">
        <v>185</v>
      </c>
      <c r="C6" s="1"/>
      <c r="D6" s="54" t="s">
        <v>49</v>
      </c>
      <c r="E6" s="22" t="s">
        <v>191</v>
      </c>
      <c r="F6" s="54">
        <v>7700000000</v>
      </c>
      <c r="G6" s="54"/>
      <c r="H6" s="18">
        <f>H5+Table14[[#This Row],[مبلغ ورود]]-Table14[[#This Row],[مبلغ خروج]]</f>
        <v>7780068834</v>
      </c>
      <c r="I6" s="79"/>
    </row>
    <row r="7" spans="1:9" ht="37.5">
      <c r="A7" s="1">
        <v>4</v>
      </c>
      <c r="B7" s="58" t="s">
        <v>185</v>
      </c>
      <c r="C7" s="1">
        <v>462238</v>
      </c>
      <c r="D7" s="54" t="s">
        <v>49</v>
      </c>
      <c r="E7" s="22" t="s">
        <v>186</v>
      </c>
      <c r="G7" s="18">
        <v>92164427</v>
      </c>
      <c r="H7" s="18">
        <f>H6+Table14[[#This Row],[مبلغ ورود]]-Table14[[#This Row],[مبلغ خروج]]</f>
        <v>7687904407</v>
      </c>
      <c r="I7" s="79"/>
    </row>
    <row r="8" spans="1:9" ht="56.25">
      <c r="A8" s="1">
        <v>5</v>
      </c>
      <c r="B8" s="58" t="s">
        <v>185</v>
      </c>
      <c r="C8" s="1">
        <v>462239</v>
      </c>
      <c r="D8" s="54" t="s">
        <v>49</v>
      </c>
      <c r="E8" s="22" t="s">
        <v>193</v>
      </c>
      <c r="G8" s="54">
        <v>8000000</v>
      </c>
      <c r="H8" s="18">
        <f>H7+Table14[[#This Row],[مبلغ ورود]]-Table14[[#This Row],[مبلغ خروج]]</f>
        <v>7679904407</v>
      </c>
      <c r="I8" s="79"/>
    </row>
    <row r="9" spans="1:9" ht="37.5">
      <c r="A9" s="1">
        <v>6</v>
      </c>
      <c r="B9" s="58" t="s">
        <v>185</v>
      </c>
      <c r="C9" s="1">
        <v>462240</v>
      </c>
      <c r="D9" s="54" t="s">
        <v>49</v>
      </c>
      <c r="E9" s="22" t="s">
        <v>187</v>
      </c>
      <c r="G9" s="54">
        <v>73459632</v>
      </c>
      <c r="H9" s="18">
        <f>H8+Table14[[#This Row],[مبلغ ورود]]-Table14[[#This Row],[مبلغ خروج]]</f>
        <v>7606444775</v>
      </c>
      <c r="I9" s="79"/>
    </row>
    <row r="10" spans="1:9" ht="37.5">
      <c r="A10" s="1">
        <v>7</v>
      </c>
      <c r="B10" s="58" t="s">
        <v>185</v>
      </c>
      <c r="C10" s="1">
        <v>462241</v>
      </c>
      <c r="D10" s="54" t="s">
        <v>49</v>
      </c>
      <c r="E10" s="22" t="s">
        <v>190</v>
      </c>
      <c r="G10" s="54">
        <v>268000000</v>
      </c>
      <c r="H10" s="18">
        <f>H9+Table14[[#This Row],[مبلغ ورود]]-Table14[[#This Row],[مبلغ خروج]]</f>
        <v>7338444775</v>
      </c>
      <c r="I10" s="79"/>
    </row>
    <row r="11" spans="1:9" ht="56.25">
      <c r="A11" s="1">
        <v>8</v>
      </c>
      <c r="B11" s="58" t="s">
        <v>185</v>
      </c>
      <c r="C11" s="1">
        <v>462242</v>
      </c>
      <c r="D11" s="54" t="s">
        <v>49</v>
      </c>
      <c r="E11" s="22" t="s">
        <v>188</v>
      </c>
      <c r="G11" s="54">
        <v>41214152</v>
      </c>
      <c r="H11" s="18">
        <f>H10+Table14[[#This Row],[مبلغ ورود]]-Table14[[#This Row],[مبلغ خروج]]</f>
        <v>7297230623</v>
      </c>
      <c r="I11" s="79"/>
    </row>
    <row r="12" spans="1:9" ht="56.25">
      <c r="A12" s="1">
        <v>9</v>
      </c>
      <c r="B12" s="58" t="s">
        <v>185</v>
      </c>
      <c r="C12" s="1">
        <v>462243</v>
      </c>
      <c r="D12" s="54" t="s">
        <v>49</v>
      </c>
      <c r="E12" s="22" t="s">
        <v>189</v>
      </c>
      <c r="G12" s="54">
        <v>36530817</v>
      </c>
      <c r="H12" s="18">
        <f>H11+Table14[[#This Row],[مبلغ ورود]]-Table14[[#This Row],[مبلغ خروج]]</f>
        <v>7260699806</v>
      </c>
      <c r="I12" s="79"/>
    </row>
    <row r="13" spans="1:9" ht="37.5">
      <c r="A13" s="1">
        <v>10</v>
      </c>
      <c r="B13" s="58" t="s">
        <v>185</v>
      </c>
      <c r="C13" s="1">
        <v>462244</v>
      </c>
      <c r="D13" s="54" t="s">
        <v>49</v>
      </c>
      <c r="E13" s="22" t="s">
        <v>192</v>
      </c>
      <c r="G13" s="54">
        <v>293185006</v>
      </c>
      <c r="H13" s="18">
        <f>H12+Table14[[#This Row],[مبلغ ورود]]-Table14[[#This Row],[مبلغ خروج]]</f>
        <v>6967514800</v>
      </c>
      <c r="I13" s="79"/>
    </row>
    <row r="14" spans="1:9" ht="37.5">
      <c r="A14" s="1">
        <v>11</v>
      </c>
      <c r="B14" s="58" t="s">
        <v>194</v>
      </c>
      <c r="C14" s="1">
        <v>462245</v>
      </c>
      <c r="D14" s="54" t="s">
        <v>49</v>
      </c>
      <c r="E14" s="22" t="s">
        <v>195</v>
      </c>
      <c r="G14" s="54">
        <v>154560000</v>
      </c>
      <c r="H14" s="18">
        <f>H13+Table14[[#This Row],[مبلغ ورود]]-Table14[[#This Row],[مبلغ خروج]]</f>
        <v>6812954800</v>
      </c>
      <c r="I14" s="79"/>
    </row>
    <row r="15" spans="1:9" ht="37.5">
      <c r="A15" s="1">
        <v>12</v>
      </c>
      <c r="B15" s="58" t="s">
        <v>194</v>
      </c>
      <c r="C15" s="1">
        <v>462246</v>
      </c>
      <c r="D15" s="54" t="s">
        <v>49</v>
      </c>
      <c r="E15" s="22" t="s">
        <v>196</v>
      </c>
      <c r="G15" s="54">
        <v>3000000000</v>
      </c>
      <c r="H15" s="18">
        <f>H14+Table14[[#This Row],[مبلغ ورود]]-Table14[[#This Row],[مبلغ خروج]]</f>
        <v>3812954800</v>
      </c>
      <c r="I15" s="79"/>
    </row>
    <row r="16" spans="1:9" ht="56.25">
      <c r="A16" s="1">
        <v>13</v>
      </c>
      <c r="B16" s="58" t="s">
        <v>197</v>
      </c>
      <c r="C16" s="1">
        <v>462247</v>
      </c>
      <c r="D16" s="54" t="s">
        <v>49</v>
      </c>
      <c r="E16" s="22" t="s">
        <v>198</v>
      </c>
      <c r="G16" s="54">
        <f>543000000+2967870000</f>
        <v>3510870000</v>
      </c>
      <c r="H16" s="18">
        <f>H15+Table14[[#This Row],[مبلغ ورود]]-Table14[[#This Row],[مبلغ خروج]]</f>
        <v>302084800</v>
      </c>
      <c r="I16" s="79"/>
    </row>
    <row r="17" spans="1:9" ht="21">
      <c r="A17" s="1">
        <v>14</v>
      </c>
      <c r="B17" s="58" t="s">
        <v>197</v>
      </c>
      <c r="C17" s="1"/>
      <c r="D17" s="54" t="s">
        <v>49</v>
      </c>
      <c r="E17" s="22" t="s">
        <v>199</v>
      </c>
      <c r="G17" s="54">
        <f>2000+15450+9210</f>
        <v>26660</v>
      </c>
      <c r="H17" s="18">
        <f>H16+Table14[[#This Row],[مبلغ ورود]]-Table14[[#This Row],[مبلغ خروج]]</f>
        <v>302058140</v>
      </c>
      <c r="I17" s="79"/>
    </row>
    <row r="18" spans="1:9" ht="21">
      <c r="A18" s="1">
        <v>15</v>
      </c>
      <c r="B18" s="58" t="s">
        <v>197</v>
      </c>
      <c r="C18" s="1"/>
      <c r="D18" s="54" t="s">
        <v>49</v>
      </c>
      <c r="E18" s="22" t="s">
        <v>199</v>
      </c>
      <c r="G18" s="54">
        <f>3650+4120+6000+250000</f>
        <v>263770</v>
      </c>
      <c r="H18" s="18">
        <f>H17+Table14[[#This Row],[مبلغ ورود]]-Table14[[#This Row],[مبلغ خروج]]</f>
        <v>301794370</v>
      </c>
      <c r="I18" s="79"/>
    </row>
    <row r="19" spans="1:9" ht="37.5">
      <c r="A19" s="1">
        <v>16</v>
      </c>
      <c r="B19" s="58" t="s">
        <v>200</v>
      </c>
      <c r="C19" s="1">
        <v>462248</v>
      </c>
      <c r="D19" s="54" t="s">
        <v>49</v>
      </c>
      <c r="E19" s="22" t="s">
        <v>202</v>
      </c>
      <c r="G19" s="54">
        <v>117971000</v>
      </c>
      <c r="H19" s="18">
        <f>H18+Table14[[#This Row],[مبلغ ورود]]-Table14[[#This Row],[مبلغ خروج]]</f>
        <v>183823370</v>
      </c>
      <c r="I19" s="79"/>
    </row>
    <row r="20" spans="1:9" ht="37.5">
      <c r="A20" s="1">
        <v>20</v>
      </c>
      <c r="B20" s="58" t="s">
        <v>200</v>
      </c>
      <c r="C20" s="1"/>
      <c r="D20" s="54" t="s">
        <v>49</v>
      </c>
      <c r="E20" s="22" t="s">
        <v>191</v>
      </c>
      <c r="F20" s="53">
        <v>100000000000</v>
      </c>
      <c r="G20" s="54"/>
      <c r="H20" s="18">
        <f>H19+Table14[[#This Row],[مبلغ ورود]]-Table14[[#This Row],[مبلغ خروج]]</f>
        <v>100183823370</v>
      </c>
      <c r="I20" s="79"/>
    </row>
    <row r="21" spans="1:9" ht="56.25">
      <c r="A21" s="1">
        <v>17</v>
      </c>
      <c r="B21" s="58" t="s">
        <v>200</v>
      </c>
      <c r="C21" s="1">
        <v>462249</v>
      </c>
      <c r="D21" s="54" t="s">
        <v>49</v>
      </c>
      <c r="E21" s="22" t="s">
        <v>201</v>
      </c>
      <c r="G21" s="54">
        <v>720322200</v>
      </c>
      <c r="H21" s="18">
        <f>H20+Table14[[#This Row],[مبلغ ورود]]-Table14[[#This Row],[مبلغ خروج]]</f>
        <v>99463501170</v>
      </c>
      <c r="I21" s="79"/>
    </row>
    <row r="22" spans="1:9" ht="37.5">
      <c r="A22" s="1">
        <v>18</v>
      </c>
      <c r="B22" s="58" t="s">
        <v>200</v>
      </c>
      <c r="C22" s="1">
        <v>462250</v>
      </c>
      <c r="D22" s="54" t="s">
        <v>49</v>
      </c>
      <c r="E22" s="22" t="s">
        <v>203</v>
      </c>
      <c r="G22" s="54">
        <v>86868964400</v>
      </c>
      <c r="H22" s="18">
        <f>H21+Table14[[#This Row],[مبلغ ورود]]-Table14[[#This Row],[مبلغ خروج]]</f>
        <v>12594536770</v>
      </c>
      <c r="I22" s="79"/>
    </row>
    <row r="23" spans="1:9" ht="37.5">
      <c r="A23" s="1">
        <v>19</v>
      </c>
      <c r="B23" s="58" t="s">
        <v>200</v>
      </c>
      <c r="C23" s="1">
        <v>469501</v>
      </c>
      <c r="D23" s="54" t="s">
        <v>49</v>
      </c>
      <c r="E23" s="22" t="s">
        <v>204</v>
      </c>
      <c r="G23" s="54">
        <v>10000000000</v>
      </c>
      <c r="H23" s="18">
        <f>H22+Table14[[#This Row],[مبلغ ورود]]-Table14[[#This Row],[مبلغ خروج]]</f>
        <v>2594536770</v>
      </c>
      <c r="I23" s="79"/>
    </row>
    <row r="24" spans="1:9" ht="37.5">
      <c r="A24" s="1">
        <v>20</v>
      </c>
      <c r="B24" s="58" t="s">
        <v>205</v>
      </c>
      <c r="C24" s="1">
        <v>469502</v>
      </c>
      <c r="D24" s="54" t="s">
        <v>49</v>
      </c>
      <c r="E24" s="22" t="s">
        <v>206</v>
      </c>
      <c r="G24" s="54">
        <v>5000000000</v>
      </c>
      <c r="H24" s="18">
        <f>H23+Table14[[#This Row],[مبلغ ورود]]-Table14[[#This Row],[مبلغ خروج]]</f>
        <v>-2405463230</v>
      </c>
      <c r="I24" s="79"/>
    </row>
    <row r="25" spans="1:9" ht="37.5">
      <c r="A25" s="1">
        <v>21</v>
      </c>
      <c r="B25" s="58" t="s">
        <v>205</v>
      </c>
      <c r="C25" s="1">
        <v>469503</v>
      </c>
      <c r="D25" s="54" t="s">
        <v>49</v>
      </c>
      <c r="E25" s="22" t="s">
        <v>207</v>
      </c>
      <c r="F25" s="89"/>
      <c r="G25" s="54">
        <v>5000000000</v>
      </c>
      <c r="H25" s="18">
        <f>H24+Table14[[#This Row],[مبلغ ورود]]-Table14[[#This Row],[مبلغ خروج]]</f>
        <v>-7405463230</v>
      </c>
      <c r="I25" s="90"/>
    </row>
    <row r="26" spans="1:9" ht="37.5">
      <c r="A26" s="1">
        <v>22</v>
      </c>
      <c r="B26" s="58" t="s">
        <v>205</v>
      </c>
      <c r="C26" s="1"/>
      <c r="D26" s="54" t="s">
        <v>49</v>
      </c>
      <c r="E26" s="22" t="s">
        <v>191</v>
      </c>
      <c r="F26" s="53">
        <v>100000000000</v>
      </c>
      <c r="G26" s="54"/>
      <c r="H26" s="18">
        <f>H25+Table14[[#This Row],[مبلغ ورود]]-Table14[[#This Row],[مبلغ خروج]]</f>
        <v>92594536770</v>
      </c>
      <c r="I26" s="79"/>
    </row>
    <row r="27" spans="1:9" ht="21">
      <c r="A27" s="1"/>
      <c r="B27" s="58" t="s">
        <v>205</v>
      </c>
      <c r="C27" s="1"/>
      <c r="D27" s="54" t="s">
        <v>49</v>
      </c>
      <c r="E27" s="22" t="s">
        <v>199</v>
      </c>
      <c r="F27" s="53"/>
      <c r="G27" s="54">
        <v>11790</v>
      </c>
      <c r="H27" s="18">
        <f>H26+Table14[[#This Row],[مبلغ ورود]]-Table14[[#This Row],[مبلغ خروج]]</f>
        <v>92594524980</v>
      </c>
      <c r="I27" s="79"/>
    </row>
    <row r="28" spans="1:9" ht="37.5">
      <c r="A28" s="1">
        <v>23</v>
      </c>
      <c r="B28" s="58" t="s">
        <v>208</v>
      </c>
      <c r="C28" s="1">
        <v>469504</v>
      </c>
      <c r="D28" s="54" t="s">
        <v>49</v>
      </c>
      <c r="E28" s="22" t="s">
        <v>196</v>
      </c>
      <c r="F28" s="92"/>
      <c r="G28" s="54">
        <v>40000000000</v>
      </c>
      <c r="H28" s="18">
        <f>H27+Table14[[#This Row],[مبلغ ورود]]-Table14[[#This Row],[مبلغ خروج]]</f>
        <v>52594524980</v>
      </c>
      <c r="I28" s="90"/>
    </row>
    <row r="29" spans="1:9" ht="37.5">
      <c r="A29" s="1">
        <v>24</v>
      </c>
      <c r="B29" s="58" t="s">
        <v>208</v>
      </c>
      <c r="C29" s="1">
        <v>469505</v>
      </c>
      <c r="D29" s="54" t="s">
        <v>49</v>
      </c>
      <c r="E29" s="22" t="s">
        <v>209</v>
      </c>
      <c r="F29" s="92"/>
      <c r="G29" s="54">
        <v>140392000</v>
      </c>
      <c r="H29" s="18">
        <f>H28+Table14[[#This Row],[مبلغ ورود]]-Table14[[#This Row],[مبلغ خروج]]</f>
        <v>52454132980</v>
      </c>
      <c r="I29" s="90"/>
    </row>
    <row r="30" spans="1:9" ht="21">
      <c r="A30" s="1"/>
      <c r="B30" s="58" t="s">
        <v>208</v>
      </c>
      <c r="C30" s="1"/>
      <c r="D30" s="54" t="s">
        <v>49</v>
      </c>
      <c r="E30" s="22" t="s">
        <v>226</v>
      </c>
      <c r="F30" s="53"/>
      <c r="G30" s="54">
        <v>250000</v>
      </c>
      <c r="H30" s="18">
        <f>H29+Table14[[#This Row],[مبلغ ورود]]-Table14[[#This Row],[مبلغ خروج]]</f>
        <v>52453882980</v>
      </c>
      <c r="I30" s="79"/>
    </row>
    <row r="31" spans="1:9" ht="37.5">
      <c r="A31" s="1">
        <v>25</v>
      </c>
      <c r="B31" s="58" t="s">
        <v>208</v>
      </c>
      <c r="C31" s="1">
        <v>469506</v>
      </c>
      <c r="D31" s="54" t="s">
        <v>49</v>
      </c>
      <c r="E31" s="22" t="s">
        <v>210</v>
      </c>
      <c r="F31" s="92"/>
      <c r="G31" s="54">
        <v>7341925075</v>
      </c>
      <c r="H31" s="18">
        <f>H30+Table14[[#This Row],[مبلغ ورود]]-Table14[[#This Row],[مبلغ خروج]]</f>
        <v>45111957905</v>
      </c>
      <c r="I31" s="90"/>
    </row>
    <row r="32" spans="1:9" ht="37.5">
      <c r="A32" s="91">
        <v>26</v>
      </c>
      <c r="B32" s="58" t="s">
        <v>208</v>
      </c>
      <c r="C32" s="1">
        <v>469507</v>
      </c>
      <c r="D32" s="54" t="s">
        <v>49</v>
      </c>
      <c r="E32" s="22" t="s">
        <v>211</v>
      </c>
      <c r="F32" s="92"/>
      <c r="G32" s="54">
        <v>300000000</v>
      </c>
      <c r="H32" s="18">
        <f>H31+Table14[[#This Row],[مبلغ ورود]]-Table14[[#This Row],[مبلغ خروج]]</f>
        <v>44811957905</v>
      </c>
      <c r="I32" s="90"/>
    </row>
    <row r="33" spans="1:9" ht="37.5">
      <c r="A33" s="91">
        <v>27</v>
      </c>
      <c r="B33" s="58" t="s">
        <v>208</v>
      </c>
      <c r="C33" s="1">
        <v>469508</v>
      </c>
      <c r="D33" s="54" t="s">
        <v>49</v>
      </c>
      <c r="E33" s="84" t="s">
        <v>212</v>
      </c>
      <c r="F33" s="92"/>
      <c r="G33" s="54">
        <v>671800000</v>
      </c>
      <c r="H33" s="18">
        <f>H32+Table14[[#This Row],[مبلغ ورود]]-Table14[[#This Row],[مبلغ خروج]]</f>
        <v>44140157905</v>
      </c>
      <c r="I33" s="90"/>
    </row>
    <row r="34" spans="1:9" ht="37.5">
      <c r="A34" s="91">
        <v>28</v>
      </c>
      <c r="B34" s="58" t="s">
        <v>208</v>
      </c>
      <c r="C34" s="1">
        <v>469509</v>
      </c>
      <c r="D34" s="54" t="s">
        <v>49</v>
      </c>
      <c r="E34" s="84" t="s">
        <v>213</v>
      </c>
      <c r="F34" s="92"/>
      <c r="G34" s="54">
        <v>100000000</v>
      </c>
      <c r="H34" s="18">
        <f>H33+Table14[[#This Row],[مبلغ ورود]]-Table14[[#This Row],[مبلغ خروج]]</f>
        <v>44040157905</v>
      </c>
      <c r="I34" s="90"/>
    </row>
    <row r="35" spans="1:9" ht="37.5">
      <c r="A35" s="1">
        <v>29</v>
      </c>
      <c r="B35" s="58" t="s">
        <v>208</v>
      </c>
      <c r="C35" s="1">
        <v>469510</v>
      </c>
      <c r="D35" s="54" t="s">
        <v>49</v>
      </c>
      <c r="E35" s="22" t="s">
        <v>214</v>
      </c>
      <c r="G35" s="54">
        <v>102858000</v>
      </c>
      <c r="H35" s="18">
        <f>H34+Table14[[#This Row],[مبلغ ورود]]-Table14[[#This Row],[مبلغ خروج]]</f>
        <v>43937299905</v>
      </c>
      <c r="I35" s="79"/>
    </row>
    <row r="36" spans="1:9" ht="21">
      <c r="A36" s="1"/>
      <c r="B36" s="58" t="s">
        <v>227</v>
      </c>
      <c r="C36" s="1"/>
      <c r="D36" s="54" t="s">
        <v>49</v>
      </c>
      <c r="E36" s="22" t="s">
        <v>226</v>
      </c>
      <c r="G36" s="54">
        <f>250000+250000+10280+250000+60000</f>
        <v>820280</v>
      </c>
      <c r="H36" s="18">
        <f>H35+Table14[[#This Row],[مبلغ ورود]]-Table14[[#This Row],[مبلغ خروج]]</f>
        <v>43936479625</v>
      </c>
      <c r="I36" s="79"/>
    </row>
    <row r="37" spans="1:9" ht="21">
      <c r="A37" s="1"/>
      <c r="B37" s="58" t="s">
        <v>228</v>
      </c>
      <c r="C37" s="1"/>
      <c r="D37" s="54" t="s">
        <v>49</v>
      </c>
      <c r="E37" s="22" t="s">
        <v>226</v>
      </c>
      <c r="G37" s="54">
        <f>144060</f>
        <v>144060</v>
      </c>
      <c r="H37" s="18">
        <f>H36+Table14[[#This Row],[مبلغ ورود]]-Table14[[#This Row],[مبلغ خروج]]</f>
        <v>43936335565</v>
      </c>
      <c r="I37" s="79"/>
    </row>
    <row r="38" spans="1:9" ht="37.5">
      <c r="A38" s="1">
        <v>30</v>
      </c>
      <c r="B38" s="58" t="s">
        <v>216</v>
      </c>
      <c r="C38" s="1">
        <v>469511</v>
      </c>
      <c r="D38" s="54" t="s">
        <v>49</v>
      </c>
      <c r="E38" s="22" t="s">
        <v>215</v>
      </c>
      <c r="F38" s="94"/>
      <c r="G38" s="54">
        <v>101200900</v>
      </c>
      <c r="H38" s="18">
        <f>H37+Table14[[#This Row],[مبلغ ورود]]-Table14[[#This Row],[مبلغ خروج]]</f>
        <v>43835134665</v>
      </c>
      <c r="I38" s="95"/>
    </row>
    <row r="39" spans="1:9" ht="37.5">
      <c r="A39" s="1">
        <v>31</v>
      </c>
      <c r="B39" s="58" t="s">
        <v>216</v>
      </c>
      <c r="C39" s="1">
        <v>469512</v>
      </c>
      <c r="D39" s="54" t="s">
        <v>49</v>
      </c>
      <c r="E39" s="22" t="s">
        <v>217</v>
      </c>
      <c r="F39" s="94"/>
      <c r="G39" s="54">
        <v>1887730760</v>
      </c>
      <c r="H39" s="18">
        <f>H38+Table14[[#This Row],[مبلغ ورود]]-Table14[[#This Row],[مبلغ خروج]]</f>
        <v>41947403905</v>
      </c>
      <c r="I39" s="95"/>
    </row>
    <row r="40" spans="1:9" ht="37.5">
      <c r="A40" s="1">
        <v>32</v>
      </c>
      <c r="B40" s="58" t="s">
        <v>216</v>
      </c>
      <c r="C40" s="1">
        <v>469513</v>
      </c>
      <c r="D40" s="54" t="s">
        <v>49</v>
      </c>
      <c r="E40" s="22" t="s">
        <v>218</v>
      </c>
      <c r="F40" s="94"/>
      <c r="G40" s="54">
        <v>494128000</v>
      </c>
      <c r="H40" s="18">
        <f>H39+Table14[[#This Row],[مبلغ ورود]]-Table14[[#This Row],[مبلغ خروج]]</f>
        <v>41453275905</v>
      </c>
      <c r="I40" s="95"/>
    </row>
    <row r="41" spans="1:9" ht="37.5">
      <c r="A41" s="1">
        <v>33</v>
      </c>
      <c r="B41" s="58" t="s">
        <v>216</v>
      </c>
      <c r="C41" s="1">
        <v>469514</v>
      </c>
      <c r="D41" s="54" t="s">
        <v>49</v>
      </c>
      <c r="E41" s="22" t="s">
        <v>219</v>
      </c>
      <c r="F41" s="94"/>
      <c r="G41" s="54">
        <v>530712000</v>
      </c>
      <c r="H41" s="18">
        <f>H40+Table14[[#This Row],[مبلغ ورود]]-Table14[[#This Row],[مبلغ خروج]]</f>
        <v>40922563905</v>
      </c>
      <c r="I41" s="95"/>
    </row>
    <row r="42" spans="1:9" ht="37.5">
      <c r="A42" s="1">
        <v>34</v>
      </c>
      <c r="B42" s="58" t="s">
        <v>220</v>
      </c>
      <c r="C42" s="1">
        <v>469515</v>
      </c>
      <c r="D42" s="54" t="s">
        <v>49</v>
      </c>
      <c r="E42" s="22" t="s">
        <v>221</v>
      </c>
      <c r="F42" s="94"/>
      <c r="G42" s="54">
        <v>51144790</v>
      </c>
      <c r="H42" s="18">
        <f>H41+Table14[[#This Row],[مبلغ ورود]]-Table14[[#This Row],[مبلغ خروج]]</f>
        <v>40871419115</v>
      </c>
      <c r="I42" s="95"/>
    </row>
    <row r="43" spans="1:9" ht="21">
      <c r="A43" s="1"/>
      <c r="B43" s="58" t="s">
        <v>220</v>
      </c>
      <c r="C43" s="1"/>
      <c r="D43" s="54" t="s">
        <v>49</v>
      </c>
      <c r="E43" s="22" t="s">
        <v>199</v>
      </c>
      <c r="G43" s="54">
        <v>10120</v>
      </c>
      <c r="H43" s="18">
        <f>H42+Table14[[#This Row],[مبلغ ورود]]-Table14[[#This Row],[مبلغ خروج]]</f>
        <v>40871408995</v>
      </c>
      <c r="I43" s="79"/>
    </row>
    <row r="44" spans="1:9" ht="37.5">
      <c r="A44" s="1">
        <v>35</v>
      </c>
      <c r="B44" s="58" t="s">
        <v>220</v>
      </c>
      <c r="C44" s="111">
        <v>469516</v>
      </c>
      <c r="D44" s="54" t="s">
        <v>49</v>
      </c>
      <c r="E44" s="22" t="s">
        <v>222</v>
      </c>
      <c r="F44" s="94"/>
      <c r="G44" s="54">
        <v>100000000</v>
      </c>
      <c r="H44" s="18">
        <f>H43+Table14[[#This Row],[مبلغ ورود]]-Table14[[#This Row],[مبلغ خروج]]</f>
        <v>40771408995</v>
      </c>
      <c r="I44" s="95"/>
    </row>
    <row r="45" spans="1:9" ht="56.25">
      <c r="A45" s="93">
        <v>36</v>
      </c>
      <c r="B45" s="58" t="s">
        <v>224</v>
      </c>
      <c r="C45" s="111">
        <v>469517</v>
      </c>
      <c r="D45" s="54" t="s">
        <v>49</v>
      </c>
      <c r="E45" s="22" t="s">
        <v>223</v>
      </c>
      <c r="F45" s="94"/>
      <c r="G45" s="54">
        <v>3000000000</v>
      </c>
      <c r="H45" s="18">
        <f>H44+Table14[[#This Row],[مبلغ ورود]]-Table14[[#This Row],[مبلغ خروج]]</f>
        <v>37771408995</v>
      </c>
      <c r="I45" s="95"/>
    </row>
    <row r="46" spans="1:9" ht="37.5">
      <c r="A46" s="93">
        <v>37</v>
      </c>
      <c r="B46" s="58" t="s">
        <v>224</v>
      </c>
      <c r="C46" s="111">
        <v>469518</v>
      </c>
      <c r="D46" s="54" t="s">
        <v>49</v>
      </c>
      <c r="E46" s="22" t="s">
        <v>225</v>
      </c>
      <c r="F46" s="94"/>
      <c r="G46" s="54">
        <v>3120000000</v>
      </c>
      <c r="H46" s="18">
        <f>H45+Table14[[#This Row],[مبلغ ورود]]-Table14[[#This Row],[مبلغ خروج]]</f>
        <v>34651408995</v>
      </c>
      <c r="I46" s="95"/>
    </row>
    <row r="47" spans="1:9" ht="21">
      <c r="A47" s="93">
        <v>38</v>
      </c>
      <c r="B47" s="58" t="s">
        <v>224</v>
      </c>
      <c r="C47" s="1"/>
      <c r="D47" s="54" t="s">
        <v>49</v>
      </c>
      <c r="E47" s="22" t="s">
        <v>173</v>
      </c>
      <c r="F47" s="94"/>
      <c r="G47" s="54">
        <f>6000+12000</f>
        <v>18000</v>
      </c>
      <c r="H47" s="18">
        <f>H46+Table14[[#This Row],[مبلغ ورود]]-Table14[[#This Row],[مبلغ خروج]]</f>
        <v>34651390995</v>
      </c>
      <c r="I47" s="95"/>
    </row>
    <row r="48" spans="1:9" ht="21">
      <c r="A48" s="1"/>
      <c r="B48" s="58" t="s">
        <v>247</v>
      </c>
      <c r="C48" s="1"/>
      <c r="D48" s="54" t="s">
        <v>49</v>
      </c>
      <c r="E48" s="22" t="s">
        <v>248</v>
      </c>
      <c r="G48" s="54">
        <f>250000+10000+5110</f>
        <v>265110</v>
      </c>
      <c r="H48" s="18">
        <f>H47+Table14[[#This Row],[مبلغ ورود]]-Table14[[#This Row],[مبلغ خروج]]</f>
        <v>34651125885</v>
      </c>
      <c r="I48" s="79"/>
    </row>
    <row r="49" spans="1:9" ht="21">
      <c r="A49" s="1"/>
      <c r="B49" s="58" t="s">
        <v>249</v>
      </c>
      <c r="C49" s="1"/>
      <c r="D49" s="54" t="s">
        <v>49</v>
      </c>
      <c r="E49" s="22" t="s">
        <v>248</v>
      </c>
      <c r="G49" s="54">
        <v>250000</v>
      </c>
      <c r="H49" s="18">
        <f>H48+Table14[[#This Row],[مبلغ ورود]]-Table14[[#This Row],[مبلغ خروج]]</f>
        <v>34650875885</v>
      </c>
      <c r="I49" s="79"/>
    </row>
    <row r="50" spans="1:9" ht="21">
      <c r="A50" s="1"/>
      <c r="B50" s="58" t="s">
        <v>246</v>
      </c>
      <c r="C50" s="1"/>
      <c r="D50" s="54" t="s">
        <v>49</v>
      </c>
      <c r="E50" s="22" t="s">
        <v>173</v>
      </c>
      <c r="G50" s="54">
        <f>6000+134360+6000</f>
        <v>146360</v>
      </c>
      <c r="H50" s="18">
        <f>H49+Table14[[#This Row],[مبلغ ورود]]-Table14[[#This Row],[مبلغ خروج]]</f>
        <v>34650729525</v>
      </c>
      <c r="I50" s="79"/>
    </row>
    <row r="51" spans="1:9" ht="21">
      <c r="A51" s="93">
        <v>39</v>
      </c>
      <c r="B51" s="110" t="s">
        <v>229</v>
      </c>
      <c r="C51" s="111">
        <v>469519</v>
      </c>
      <c r="D51" s="83" t="s">
        <v>49</v>
      </c>
      <c r="E51" s="84" t="s">
        <v>72</v>
      </c>
      <c r="F51" s="94"/>
      <c r="G51" s="54">
        <v>0</v>
      </c>
      <c r="H51" s="18">
        <f>H50+Table14[[#This Row],[مبلغ ورود]]-Table14[[#This Row],[مبلغ خروج]]</f>
        <v>34650729525</v>
      </c>
      <c r="I51" s="95"/>
    </row>
    <row r="52" spans="1:9" ht="42.75" customHeight="1">
      <c r="A52" s="109"/>
      <c r="B52" s="111" t="s">
        <v>235</v>
      </c>
      <c r="C52" s="111">
        <v>469524</v>
      </c>
      <c r="D52" s="111" t="s">
        <v>49</v>
      </c>
      <c r="E52" s="84" t="s">
        <v>72</v>
      </c>
      <c r="G52" s="21">
        <v>0</v>
      </c>
      <c r="H52" s="18">
        <f>H51+Table14[[#This Row],[مبلغ ورود]]-Table14[[#This Row],[مبلغ خروج]]</f>
        <v>34650729525</v>
      </c>
    </row>
    <row r="53" spans="1:9" ht="37.5">
      <c r="A53" s="1">
        <v>40</v>
      </c>
      <c r="B53" s="96" t="s">
        <v>242</v>
      </c>
      <c r="C53" s="111">
        <v>469525</v>
      </c>
      <c r="D53" s="54" t="s">
        <v>49</v>
      </c>
      <c r="E53" s="22" t="s">
        <v>241</v>
      </c>
      <c r="G53" s="54">
        <v>317697174</v>
      </c>
      <c r="H53" s="18">
        <f>H52+Table14[[#This Row],[مبلغ ورود]]-Table14[[#This Row],[مبلغ خروج]]</f>
        <v>34333032351</v>
      </c>
      <c r="I53" s="79"/>
    </row>
    <row r="54" spans="1:9" ht="37.5">
      <c r="A54" s="1">
        <v>41</v>
      </c>
      <c r="B54" s="96" t="s">
        <v>242</v>
      </c>
      <c r="C54" s="111">
        <v>469526</v>
      </c>
      <c r="D54" s="54" t="s">
        <v>49</v>
      </c>
      <c r="E54" s="22" t="s">
        <v>243</v>
      </c>
      <c r="F54" s="94"/>
      <c r="G54" s="54">
        <v>76159632</v>
      </c>
      <c r="H54" s="18">
        <f>H53+Table14[[#This Row],[مبلغ ورود]]-Table14[[#This Row],[مبلغ خروج]]</f>
        <v>34256872719</v>
      </c>
      <c r="I54" s="79"/>
    </row>
    <row r="55" spans="1:9" ht="56.25">
      <c r="A55" s="1">
        <v>42</v>
      </c>
      <c r="B55" s="96" t="s">
        <v>242</v>
      </c>
      <c r="C55" s="111">
        <v>469527</v>
      </c>
      <c r="D55" s="54" t="s">
        <v>49</v>
      </c>
      <c r="E55" s="22" t="s">
        <v>244</v>
      </c>
      <c r="G55" s="54">
        <v>57360260</v>
      </c>
      <c r="H55" s="18">
        <f>H54+Table14[[#This Row],[مبلغ ورود]]-Table14[[#This Row],[مبلغ خروج]]</f>
        <v>34199512459</v>
      </c>
      <c r="I55" s="79"/>
    </row>
    <row r="56" spans="1:9" ht="56.25">
      <c r="A56" s="1">
        <v>43</v>
      </c>
      <c r="B56" s="96" t="s">
        <v>242</v>
      </c>
      <c r="C56" s="111">
        <v>469528</v>
      </c>
      <c r="D56" s="54" t="s">
        <v>49</v>
      </c>
      <c r="E56" s="22" t="s">
        <v>245</v>
      </c>
      <c r="G56" s="54">
        <v>51344283</v>
      </c>
      <c r="H56" s="18">
        <f>H55+Table14[[#This Row],[مبلغ ورود]]-Table14[[#This Row],[مبلغ خروج]]</f>
        <v>34148168176</v>
      </c>
      <c r="I56" s="79"/>
    </row>
    <row r="57" spans="1:9" ht="21">
      <c r="A57" s="1"/>
      <c r="B57" s="113" t="s">
        <v>229</v>
      </c>
      <c r="C57" s="111"/>
      <c r="D57" s="54" t="s">
        <v>49</v>
      </c>
      <c r="E57" s="22" t="s">
        <v>257</v>
      </c>
      <c r="G57" s="54">
        <f>5730+5130</f>
        <v>10860</v>
      </c>
      <c r="H57" s="18">
        <f>H56+Table14[[#This Row],[مبلغ ورود]]-Table14[[#This Row],[مبلغ خروج]]</f>
        <v>34148157316</v>
      </c>
      <c r="I57" s="79"/>
    </row>
    <row r="58" spans="1:9" ht="42.75" customHeight="1">
      <c r="A58" s="1">
        <v>45</v>
      </c>
      <c r="B58" s="19" t="s">
        <v>252</v>
      </c>
      <c r="C58" s="111">
        <v>469531</v>
      </c>
      <c r="D58" s="54" t="s">
        <v>49</v>
      </c>
      <c r="E58" s="22" t="s">
        <v>253</v>
      </c>
      <c r="G58" s="18">
        <v>151126520</v>
      </c>
      <c r="H58" s="18">
        <f>H57+Table14[[#This Row],[مبلغ ورود]]-Table14[[#This Row],[مبلغ خروج]]</f>
        <v>33997030796</v>
      </c>
      <c r="I58" s="79"/>
    </row>
    <row r="59" spans="1:9" ht="21">
      <c r="A59" s="1">
        <v>46</v>
      </c>
      <c r="B59" s="19" t="s">
        <v>252</v>
      </c>
      <c r="C59" s="111"/>
      <c r="D59" s="54" t="s">
        <v>49</v>
      </c>
      <c r="E59" s="22" t="s">
        <v>173</v>
      </c>
      <c r="F59" s="114"/>
      <c r="G59" s="18">
        <f>6000+6000</f>
        <v>12000</v>
      </c>
      <c r="H59" s="18">
        <f>H58+Table14[[#This Row],[مبلغ ورود]]-Table14[[#This Row],[مبلغ خروج]]</f>
        <v>33997018796</v>
      </c>
      <c r="I59" s="115"/>
    </row>
    <row r="60" spans="1:9" ht="37.5">
      <c r="A60" s="1">
        <v>47</v>
      </c>
      <c r="B60" s="19" t="s">
        <v>255</v>
      </c>
      <c r="C60" s="111">
        <v>469532</v>
      </c>
      <c r="D60" s="54" t="s">
        <v>49</v>
      </c>
      <c r="E60" s="22" t="s">
        <v>254</v>
      </c>
      <c r="G60" s="18">
        <v>59265000</v>
      </c>
      <c r="H60" s="18">
        <f>H59+Table14[[#This Row],[مبلغ ورود]]-Table14[[#This Row],[مبلغ خروج]]</f>
        <v>33937753796</v>
      </c>
      <c r="I60" s="95"/>
    </row>
    <row r="61" spans="1:9" ht="37.5">
      <c r="A61" s="1">
        <v>48</v>
      </c>
      <c r="B61" s="19" t="s">
        <v>255</v>
      </c>
      <c r="C61" s="111">
        <v>469533</v>
      </c>
      <c r="D61" s="54" t="s">
        <v>49</v>
      </c>
      <c r="E61" s="84" t="s">
        <v>256</v>
      </c>
      <c r="F61" s="97"/>
      <c r="G61" s="54">
        <v>249370000</v>
      </c>
      <c r="H61" s="18">
        <f>H60+Table14[[#This Row],[مبلغ ورود]]-Table14[[#This Row],[مبلغ خروج]]</f>
        <v>33688383796</v>
      </c>
      <c r="I61" s="98"/>
    </row>
    <row r="62" spans="1:9" ht="21">
      <c r="A62" s="1">
        <v>49</v>
      </c>
      <c r="B62" s="19" t="s">
        <v>255</v>
      </c>
      <c r="C62" s="111"/>
      <c r="D62" s="54" t="s">
        <v>49</v>
      </c>
      <c r="E62" s="22" t="s">
        <v>257</v>
      </c>
      <c r="F62" s="97"/>
      <c r="G62" s="54">
        <v>15110</v>
      </c>
      <c r="H62" s="18">
        <f>H61+Table14[[#This Row],[مبلغ ورود]]-Table14[[#This Row],[مبلغ خروج]]</f>
        <v>33688368686</v>
      </c>
      <c r="I62" s="98"/>
    </row>
    <row r="63" spans="1:9" ht="21">
      <c r="A63" s="1">
        <v>50</v>
      </c>
      <c r="B63" s="19" t="s">
        <v>258</v>
      </c>
      <c r="C63" s="111"/>
      <c r="D63" s="54" t="s">
        <v>49</v>
      </c>
      <c r="E63" s="123" t="s">
        <v>173</v>
      </c>
      <c r="F63" s="97"/>
      <c r="G63" s="54">
        <f>6000+6000</f>
        <v>12000</v>
      </c>
      <c r="H63" s="18">
        <f>H62+Table14[[#This Row],[مبلغ ورود]]-Table14[[#This Row],[مبلغ خروج]]</f>
        <v>33688356686</v>
      </c>
      <c r="I63" s="98"/>
    </row>
    <row r="64" spans="1:9" ht="21">
      <c r="A64" s="1">
        <v>51</v>
      </c>
      <c r="B64" s="125" t="s">
        <v>264</v>
      </c>
      <c r="C64" s="111"/>
      <c r="D64" s="54" t="s">
        <v>49</v>
      </c>
      <c r="E64" s="22" t="s">
        <v>173</v>
      </c>
      <c r="G64" s="54">
        <f>6000+6000</f>
        <v>12000</v>
      </c>
      <c r="H64" s="18">
        <f>H63+Table14[[#This Row],[مبلغ ورود]]-Table14[[#This Row],[مبلغ خروج]]</f>
        <v>33688344686</v>
      </c>
      <c r="I64" s="79"/>
    </row>
    <row r="65" spans="1:9" ht="37.5">
      <c r="A65" s="1">
        <v>52</v>
      </c>
      <c r="B65" s="19" t="s">
        <v>259</v>
      </c>
      <c r="C65" s="111">
        <v>469534</v>
      </c>
      <c r="D65" s="54" t="s">
        <v>49</v>
      </c>
      <c r="E65" s="22" t="s">
        <v>260</v>
      </c>
      <c r="F65" s="114"/>
      <c r="G65" s="54">
        <v>10241630330</v>
      </c>
      <c r="H65" s="18">
        <f>H64+Table14[[#This Row],[مبلغ ورود]]-Table14[[#This Row],[مبلغ خروج]]</f>
        <v>23446714356</v>
      </c>
      <c r="I65" s="115"/>
    </row>
    <row r="66" spans="1:9" ht="21">
      <c r="A66" s="1">
        <v>53</v>
      </c>
      <c r="B66" s="19"/>
      <c r="C66" s="111">
        <v>469535</v>
      </c>
      <c r="D66" s="54"/>
      <c r="E66" s="22" t="s">
        <v>261</v>
      </c>
      <c r="F66" s="114"/>
      <c r="G66" s="54">
        <v>0</v>
      </c>
      <c r="H66" s="18">
        <f>H65+Table14[[#This Row],[مبلغ ورود]]-Table14[[#This Row],[مبلغ خروج]]</f>
        <v>23446714356</v>
      </c>
      <c r="I66" s="115"/>
    </row>
    <row r="67" spans="1:9" ht="21">
      <c r="A67" s="1">
        <v>54</v>
      </c>
      <c r="B67" s="19" t="s">
        <v>259</v>
      </c>
      <c r="C67" s="111">
        <v>469536</v>
      </c>
      <c r="D67" s="54"/>
      <c r="E67" s="22" t="s">
        <v>261</v>
      </c>
      <c r="F67" s="114"/>
      <c r="G67" s="54">
        <v>0</v>
      </c>
      <c r="H67" s="18">
        <f>H66+Table14[[#This Row],[مبلغ ورود]]-Table14[[#This Row],[مبلغ خروج]]</f>
        <v>23446714356</v>
      </c>
      <c r="I67" s="115"/>
    </row>
    <row r="68" spans="1:9" ht="21">
      <c r="A68" s="1">
        <v>55</v>
      </c>
      <c r="B68" s="19" t="s">
        <v>265</v>
      </c>
      <c r="C68" s="111"/>
      <c r="D68" s="54" t="s">
        <v>49</v>
      </c>
      <c r="E68" s="22" t="s">
        <v>257</v>
      </c>
      <c r="G68" s="54">
        <v>250000</v>
      </c>
      <c r="H68" s="18">
        <f>H67+Table14[[#This Row],[مبلغ ورود]]-Table14[[#This Row],[مبلغ خروج]]</f>
        <v>23446464356</v>
      </c>
      <c r="I68" s="79"/>
    </row>
    <row r="69" spans="1:9" ht="37.5">
      <c r="A69" s="1">
        <v>56</v>
      </c>
      <c r="B69" s="19" t="s">
        <v>262</v>
      </c>
      <c r="C69" s="111">
        <v>469537</v>
      </c>
      <c r="D69" s="54" t="s">
        <v>49</v>
      </c>
      <c r="E69" s="22" t="s">
        <v>263</v>
      </c>
      <c r="F69" s="114"/>
      <c r="G69" s="54">
        <v>20000000000</v>
      </c>
      <c r="H69" s="18">
        <f>H68+Table14[[#This Row],[مبلغ ورود]]-Table14[[#This Row],[مبلغ خروج]]</f>
        <v>3446464356</v>
      </c>
      <c r="I69" s="115"/>
    </row>
    <row r="70" spans="1:9" ht="21">
      <c r="A70" s="1">
        <v>57</v>
      </c>
      <c r="B70" s="19" t="s">
        <v>262</v>
      </c>
      <c r="C70" s="111"/>
      <c r="D70" s="54" t="s">
        <v>49</v>
      </c>
      <c r="E70" s="22" t="s">
        <v>173</v>
      </c>
      <c r="F70" s="114"/>
      <c r="G70" s="54">
        <f>12000+6000</f>
        <v>18000</v>
      </c>
      <c r="H70" s="18">
        <f>H69+Table14[[#This Row],[مبلغ ورود]]-Table14[[#This Row],[مبلغ خروج]]</f>
        <v>3446446356</v>
      </c>
      <c r="I70" s="115"/>
    </row>
    <row r="71" spans="1:9" ht="56.25">
      <c r="A71" s="1">
        <v>58</v>
      </c>
      <c r="B71" s="19" t="s">
        <v>266</v>
      </c>
      <c r="C71" s="111">
        <v>469538</v>
      </c>
      <c r="D71" s="54" t="s">
        <v>49</v>
      </c>
      <c r="E71" s="22" t="s">
        <v>267</v>
      </c>
      <c r="F71" s="114"/>
      <c r="G71" s="54">
        <v>217116000</v>
      </c>
      <c r="H71" s="18">
        <f>H70+Table14[[#This Row],[مبلغ ورود]]-Table14[[#This Row],[مبلغ خروج]]</f>
        <v>3229330356</v>
      </c>
      <c r="I71" s="115"/>
    </row>
    <row r="72" spans="1:9" ht="21">
      <c r="A72" s="1">
        <v>59</v>
      </c>
      <c r="B72" s="19" t="s">
        <v>268</v>
      </c>
      <c r="C72" s="1"/>
      <c r="D72" s="54" t="s">
        <v>49</v>
      </c>
      <c r="E72" s="22" t="s">
        <v>269</v>
      </c>
      <c r="F72" s="114"/>
      <c r="G72" s="54">
        <v>250000</v>
      </c>
      <c r="H72" s="18">
        <f>H71+Table14[[#This Row],[مبلغ ورود]]-Table14[[#This Row],[مبلغ خروج]]</f>
        <v>3229080356</v>
      </c>
      <c r="I72" s="115"/>
    </row>
    <row r="73" spans="1:9" ht="21">
      <c r="A73" s="1">
        <v>60</v>
      </c>
      <c r="B73" s="19" t="s">
        <v>270</v>
      </c>
      <c r="C73" s="1"/>
      <c r="D73" s="124" t="s">
        <v>49</v>
      </c>
      <c r="E73" s="22" t="s">
        <v>173</v>
      </c>
      <c r="F73" s="114"/>
      <c r="G73" s="54">
        <f>6000</f>
        <v>6000</v>
      </c>
      <c r="H73" s="18">
        <f>H72+Table14[[#This Row],[مبلغ ورود]]-Table14[[#This Row],[مبلغ خروج]]</f>
        <v>3229074356</v>
      </c>
      <c r="I73" s="115"/>
    </row>
    <row r="74" spans="1:9" ht="37.5">
      <c r="A74" s="1">
        <v>61</v>
      </c>
      <c r="B74" s="125" t="s">
        <v>271</v>
      </c>
      <c r="C74" s="1">
        <v>469539</v>
      </c>
      <c r="D74" s="124" t="s">
        <v>49</v>
      </c>
      <c r="E74" s="22" t="s">
        <v>263</v>
      </c>
      <c r="F74" s="97"/>
      <c r="G74" s="54">
        <v>3000000000</v>
      </c>
      <c r="H74" s="18">
        <f>H73+Table14[[#This Row],[مبلغ ورود]]-Table14[[#This Row],[مبلغ خروج]]</f>
        <v>229074356</v>
      </c>
      <c r="I74" s="98"/>
    </row>
    <row r="75" spans="1:9" ht="21">
      <c r="A75" s="1">
        <v>62</v>
      </c>
      <c r="B75" s="58" t="s">
        <v>272</v>
      </c>
      <c r="C75" s="1"/>
      <c r="D75" s="124" t="s">
        <v>49</v>
      </c>
      <c r="E75" s="22" t="s">
        <v>173</v>
      </c>
      <c r="F75" s="97"/>
      <c r="G75" s="54">
        <v>6000</v>
      </c>
      <c r="H75" s="18">
        <f>H74+Table14[[#This Row],[مبلغ ورود]]-Table14[[#This Row],[مبلغ خروج]]</f>
        <v>229068356</v>
      </c>
      <c r="I75" s="98"/>
    </row>
    <row r="76" spans="1:9" ht="21">
      <c r="A76" s="1">
        <v>63</v>
      </c>
      <c r="B76" s="58" t="s">
        <v>273</v>
      </c>
      <c r="C76" s="1"/>
      <c r="D76" s="124" t="s">
        <v>49</v>
      </c>
      <c r="E76" s="22" t="s">
        <v>173</v>
      </c>
      <c r="F76" s="94"/>
      <c r="G76" s="54">
        <v>100000</v>
      </c>
      <c r="H76" s="18">
        <f>H75+Table14[[#This Row],[مبلغ ورود]]-Table14[[#This Row],[مبلغ خروج]]</f>
        <v>228968356</v>
      </c>
      <c r="I76" s="95"/>
    </row>
    <row r="77" spans="1:9" ht="21">
      <c r="A77" s="1">
        <v>64</v>
      </c>
      <c r="B77" s="58" t="s">
        <v>274</v>
      </c>
      <c r="C77" s="1"/>
      <c r="D77" s="124" t="s">
        <v>49</v>
      </c>
      <c r="E77" s="22" t="s">
        <v>269</v>
      </c>
      <c r="F77" s="94"/>
      <c r="G77" s="54">
        <v>250000</v>
      </c>
      <c r="H77" s="18">
        <f>H76+Table14[[#This Row],[مبلغ ورود]]-Table14[[#This Row],[مبلغ خروج]]</f>
        <v>228718356</v>
      </c>
      <c r="I77" s="95"/>
    </row>
    <row r="78" spans="1:9" ht="21">
      <c r="A78" s="1">
        <v>65</v>
      </c>
      <c r="B78" s="58" t="s">
        <v>275</v>
      </c>
      <c r="C78" s="1"/>
      <c r="D78" s="124" t="s">
        <v>49</v>
      </c>
      <c r="E78" s="22" t="s">
        <v>173</v>
      </c>
      <c r="F78" s="94"/>
      <c r="G78" s="54">
        <v>6000</v>
      </c>
      <c r="H78" s="18">
        <f>H77+Table14[[#This Row],[مبلغ ورود]]-Table14[[#This Row],[مبلغ خروج]]</f>
        <v>228712356</v>
      </c>
      <c r="I78" s="95"/>
    </row>
    <row r="79" spans="1:9" ht="21">
      <c r="A79" s="1">
        <v>66</v>
      </c>
      <c r="B79" s="58" t="s">
        <v>276</v>
      </c>
      <c r="C79" s="1"/>
      <c r="D79" s="124" t="s">
        <v>49</v>
      </c>
      <c r="E79" s="22" t="s">
        <v>173</v>
      </c>
      <c r="G79" s="54">
        <v>6000</v>
      </c>
      <c r="H79" s="18">
        <f>H78+Table14[[#This Row],[مبلغ ورود]]-Table14[[#This Row],[مبلغ خروج]]</f>
        <v>228706356</v>
      </c>
      <c r="I79" s="79"/>
    </row>
    <row r="80" spans="1:9" ht="21">
      <c r="A80" s="1">
        <v>67</v>
      </c>
      <c r="B80" s="126" t="s">
        <v>277</v>
      </c>
      <c r="C80" s="1"/>
      <c r="D80" s="124" t="s">
        <v>49</v>
      </c>
      <c r="E80" s="22" t="s">
        <v>173</v>
      </c>
      <c r="G80" s="54">
        <v>6000</v>
      </c>
      <c r="H80" s="18">
        <f>H79+Table14[[#This Row],[مبلغ ورود]]-Table14[[#This Row],[مبلغ خروج]]</f>
        <v>228700356</v>
      </c>
      <c r="I80" s="79"/>
    </row>
    <row r="81" spans="1:9" ht="21">
      <c r="A81" s="1">
        <v>68</v>
      </c>
      <c r="B81" s="126" t="s">
        <v>278</v>
      </c>
      <c r="C81" s="1"/>
      <c r="D81" s="124" t="s">
        <v>49</v>
      </c>
      <c r="E81" s="22" t="s">
        <v>173</v>
      </c>
      <c r="G81" s="54">
        <v>6000</v>
      </c>
      <c r="H81" s="18">
        <f>H80+Table14[[#This Row],[مبلغ ورود]]-Table14[[#This Row],[مبلغ خروج]]</f>
        <v>228694356</v>
      </c>
      <c r="I81" s="79"/>
    </row>
    <row r="82" spans="1:9" ht="37.5">
      <c r="A82" s="1">
        <v>69</v>
      </c>
      <c r="B82" s="126" t="s">
        <v>280</v>
      </c>
      <c r="C82" s="1"/>
      <c r="D82" s="124" t="s">
        <v>49</v>
      </c>
      <c r="E82" s="22" t="s">
        <v>279</v>
      </c>
      <c r="F82" s="21">
        <v>30000000000</v>
      </c>
      <c r="G82" s="54"/>
      <c r="H82" s="18">
        <f>H81+Table14[[#This Row],[مبلغ ورود]]-Table14[[#This Row],[مبلغ خروج]]</f>
        <v>30228694356</v>
      </c>
      <c r="I82" s="79"/>
    </row>
    <row r="83" spans="1:9" ht="21">
      <c r="A83" s="1">
        <v>70</v>
      </c>
      <c r="B83" s="126" t="s">
        <v>281</v>
      </c>
      <c r="C83" s="1"/>
      <c r="D83" s="124" t="s">
        <v>49</v>
      </c>
      <c r="E83" s="22" t="s">
        <v>173</v>
      </c>
      <c r="G83" s="54">
        <v>110000</v>
      </c>
      <c r="H83" s="18">
        <f>H82+Table14[[#This Row],[مبلغ ورود]]-Table14[[#This Row],[مبلغ خروج]]</f>
        <v>30228584356</v>
      </c>
      <c r="I83" s="79"/>
    </row>
    <row r="84" spans="1:9" ht="21">
      <c r="A84" s="1">
        <v>71</v>
      </c>
      <c r="B84" s="126" t="s">
        <v>287</v>
      </c>
      <c r="C84" s="1"/>
      <c r="D84" s="124" t="s">
        <v>49</v>
      </c>
      <c r="E84" s="22" t="s">
        <v>282</v>
      </c>
      <c r="G84" s="54">
        <v>50000</v>
      </c>
      <c r="H84" s="18">
        <f>H83+Table14[[#This Row],[مبلغ ورود]]-Table14[[#This Row],[مبلغ خروج]]</f>
        <v>30228534356</v>
      </c>
      <c r="I84" s="79"/>
    </row>
    <row r="85" spans="1:9" ht="21">
      <c r="A85" s="1">
        <v>72</v>
      </c>
      <c r="B85" s="126" t="s">
        <v>287</v>
      </c>
      <c r="C85" s="1"/>
      <c r="D85" s="124" t="s">
        <v>49</v>
      </c>
      <c r="E85" s="22" t="s">
        <v>283</v>
      </c>
      <c r="G85" s="54">
        <v>10000</v>
      </c>
      <c r="H85" s="18">
        <f>H84+Table14[[#This Row],[مبلغ ورود]]-Table14[[#This Row],[مبلغ خروج]]</f>
        <v>30228524356</v>
      </c>
      <c r="I85" s="79"/>
    </row>
    <row r="86" spans="1:9" ht="21">
      <c r="A86" s="1">
        <v>73</v>
      </c>
      <c r="B86" s="126" t="s">
        <v>288</v>
      </c>
      <c r="C86" s="1"/>
      <c r="D86" s="124" t="s">
        <v>49</v>
      </c>
      <c r="E86" s="22" t="s">
        <v>284</v>
      </c>
      <c r="G86" s="54">
        <v>35200</v>
      </c>
      <c r="H86" s="18">
        <f>H85+Table14[[#This Row],[مبلغ ورود]]-Table14[[#This Row],[مبلغ خروج]]</f>
        <v>30228489156</v>
      </c>
      <c r="I86" s="79"/>
    </row>
    <row r="87" spans="1:9" ht="21">
      <c r="A87" s="1">
        <v>74</v>
      </c>
      <c r="B87" s="126" t="s">
        <v>288</v>
      </c>
      <c r="C87" s="1"/>
      <c r="D87" s="124" t="s">
        <v>49</v>
      </c>
      <c r="E87" s="22" t="s">
        <v>285</v>
      </c>
      <c r="G87" s="54">
        <v>2177</v>
      </c>
      <c r="H87" s="18">
        <f>H86+Table14[[#This Row],[مبلغ ورود]]-Table14[[#This Row],[مبلغ خروج]]</f>
        <v>30228486979</v>
      </c>
      <c r="I87" s="79"/>
    </row>
    <row r="88" spans="1:9" ht="21">
      <c r="A88" s="1">
        <v>75</v>
      </c>
      <c r="B88" s="126" t="s">
        <v>289</v>
      </c>
      <c r="C88" s="1"/>
      <c r="D88" s="124" t="s">
        <v>49</v>
      </c>
      <c r="E88" s="22" t="s">
        <v>286</v>
      </c>
      <c r="F88" s="21">
        <v>2177</v>
      </c>
      <c r="G88" s="54"/>
      <c r="H88" s="18">
        <f>H87+Table14[[#This Row],[مبلغ ورود]]-Table14[[#This Row],[مبلغ خروج]]</f>
        <v>30228489156</v>
      </c>
      <c r="I88" s="79"/>
    </row>
    <row r="89" spans="1:9" ht="21">
      <c r="A89" s="1">
        <v>76</v>
      </c>
      <c r="B89" s="126" t="s">
        <v>251</v>
      </c>
      <c r="C89" s="1"/>
      <c r="D89" s="124" t="s">
        <v>49</v>
      </c>
      <c r="E89" s="22" t="s">
        <v>290</v>
      </c>
      <c r="F89" s="21">
        <v>238355391</v>
      </c>
      <c r="G89" s="54"/>
      <c r="H89" s="18">
        <f>H88+Table14[[#This Row],[مبلغ ورود]]-Table14[[#This Row],[مبلغ خروج]]</f>
        <v>30466844547</v>
      </c>
      <c r="I89" s="79"/>
    </row>
    <row r="90" spans="1:9" ht="21">
      <c r="A90" s="1"/>
      <c r="B90" s="126"/>
      <c r="C90" s="1"/>
      <c r="D90" s="54"/>
      <c r="E90" s="22"/>
      <c r="G90" s="54"/>
      <c r="H90" s="18">
        <f>H89+Table14[[#This Row],[مبلغ ورود]]-Table14[[#This Row],[مبلغ خروج]]</f>
        <v>30466844547</v>
      </c>
      <c r="I90" s="79"/>
    </row>
    <row r="91" spans="1:9" ht="21">
      <c r="A91" s="1"/>
      <c r="B91" s="126"/>
      <c r="C91" s="1"/>
      <c r="D91" s="54"/>
      <c r="E91" s="22"/>
      <c r="G91" s="54"/>
      <c r="H91" s="18">
        <f>H90+Table14[[#This Row],[مبلغ ورود]]-Table14[[#This Row],[مبلغ خروج]]</f>
        <v>30466844547</v>
      </c>
      <c r="I91" s="79"/>
    </row>
    <row r="92" spans="1:9" ht="21">
      <c r="A92" s="1"/>
      <c r="B92" s="126"/>
      <c r="C92" s="1"/>
      <c r="D92" s="54"/>
      <c r="E92" s="22"/>
      <c r="G92" s="54"/>
      <c r="H92" s="18">
        <f>H91+Table14[[#This Row],[مبلغ ورود]]-Table14[[#This Row],[مبلغ خروج]]</f>
        <v>30466844547</v>
      </c>
      <c r="I92" s="79"/>
    </row>
    <row r="93" spans="1:9" ht="21">
      <c r="A93" s="1"/>
      <c r="B93" s="126"/>
      <c r="C93" s="1"/>
      <c r="D93" s="54"/>
      <c r="E93" s="22"/>
      <c r="G93" s="54"/>
      <c r="H93" s="18">
        <f>H92+Table14[[#This Row],[مبلغ ورود]]-Table14[[#This Row],[مبلغ خروج]]</f>
        <v>30466844547</v>
      </c>
      <c r="I93" s="79"/>
    </row>
    <row r="94" spans="1:9" ht="21">
      <c r="A94" s="1"/>
      <c r="B94" s="126"/>
      <c r="C94" s="1"/>
      <c r="D94" s="54"/>
      <c r="E94" s="22"/>
      <c r="G94" s="54"/>
      <c r="H94" s="18">
        <f>H93+Table14[[#This Row],[مبلغ ورود]]-Table14[[#This Row],[مبلغ خروج]]</f>
        <v>30466844547</v>
      </c>
      <c r="I94" s="79"/>
    </row>
    <row r="95" spans="1:9" ht="21">
      <c r="A95" s="1"/>
      <c r="B95" s="126"/>
      <c r="C95" s="1"/>
      <c r="D95" s="54"/>
      <c r="E95" s="22"/>
      <c r="G95" s="54"/>
      <c r="H95" s="18">
        <f>H94+Table14[[#This Row],[مبلغ ورود]]-Table14[[#This Row],[مبلغ خروج]]</f>
        <v>30466844547</v>
      </c>
      <c r="I95" s="79"/>
    </row>
    <row r="96" spans="1:9" ht="21">
      <c r="A96" s="1"/>
      <c r="B96" s="126"/>
      <c r="C96" s="1"/>
      <c r="D96" s="54"/>
      <c r="E96" s="22"/>
      <c r="G96" s="54"/>
      <c r="H96" s="18">
        <f>H95+Table14[[#This Row],[مبلغ ورود]]-Table14[[#This Row],[مبلغ خروج]]</f>
        <v>30466844547</v>
      </c>
      <c r="I96" s="79"/>
    </row>
    <row r="97" spans="1:9" ht="21">
      <c r="A97" s="1"/>
      <c r="B97" s="126"/>
      <c r="C97" s="1"/>
      <c r="D97" s="54"/>
      <c r="E97" s="22"/>
      <c r="G97" s="54"/>
      <c r="H97" s="18">
        <f>H96+Table14[[#This Row],[مبلغ ورود]]-Table14[[#This Row],[مبلغ خروج]]</f>
        <v>30466844547</v>
      </c>
      <c r="I97" s="79"/>
    </row>
    <row r="98" spans="1:9" ht="21">
      <c r="A98" s="1"/>
      <c r="B98" s="126"/>
      <c r="C98" s="1"/>
      <c r="D98" s="54"/>
      <c r="E98" s="22"/>
      <c r="G98" s="54"/>
      <c r="H98" s="18">
        <f>H97+Table14[[#This Row],[مبلغ ورود]]-Table14[[#This Row],[مبلغ خروج]]</f>
        <v>30466844547</v>
      </c>
      <c r="I98" s="79"/>
    </row>
    <row r="99" spans="1:9" ht="21">
      <c r="A99" s="1"/>
      <c r="B99" s="126"/>
      <c r="C99" s="1"/>
      <c r="D99" s="54"/>
      <c r="E99" s="22"/>
      <c r="G99" s="54"/>
      <c r="H99" s="18">
        <f>H98+Table14[[#This Row],[مبلغ ورود]]-Table14[[#This Row],[مبلغ خروج]]</f>
        <v>30466844547</v>
      </c>
      <c r="I99" s="79"/>
    </row>
    <row r="100" spans="1:9" ht="21">
      <c r="A100" s="1"/>
      <c r="B100" s="126"/>
      <c r="C100" s="1"/>
      <c r="D100" s="54"/>
      <c r="E100" s="22"/>
      <c r="G100" s="54"/>
      <c r="H100" s="18">
        <f>H99+Table14[[#This Row],[مبلغ ورود]]-Table14[[#This Row],[مبلغ خروج]]</f>
        <v>30466844547</v>
      </c>
      <c r="I100" s="79"/>
    </row>
    <row r="101" spans="1:9" ht="21">
      <c r="A101" s="1"/>
      <c r="B101" s="126"/>
      <c r="C101" s="1"/>
      <c r="D101" s="54"/>
      <c r="E101" s="22"/>
      <c r="G101" s="54"/>
      <c r="H101" s="18">
        <f>H100+Table14[[#This Row],[مبلغ ورود]]-Table14[[#This Row],[مبلغ خروج]]</f>
        <v>30466844547</v>
      </c>
      <c r="I101" s="79"/>
    </row>
    <row r="102" spans="1:9" ht="21">
      <c r="A102" s="1"/>
      <c r="B102" s="126"/>
      <c r="C102" s="1"/>
      <c r="D102" s="54"/>
      <c r="E102" s="22"/>
      <c r="G102" s="54"/>
      <c r="H102" s="18">
        <f>H101+Table14[[#This Row],[مبلغ ورود]]-Table14[[#This Row],[مبلغ خروج]]</f>
        <v>30466844547</v>
      </c>
      <c r="I102" s="79"/>
    </row>
    <row r="103" spans="1:9" ht="21">
      <c r="A103" s="1"/>
      <c r="B103" s="126"/>
      <c r="C103" s="1"/>
      <c r="D103" s="54"/>
      <c r="E103" s="22"/>
      <c r="G103" s="54"/>
      <c r="H103" s="18">
        <f>H102+Table14[[#This Row],[مبلغ ورود]]-Table14[[#This Row],[مبلغ خروج]]</f>
        <v>30466844547</v>
      </c>
      <c r="I103" s="79"/>
    </row>
    <row r="104" spans="1:9" ht="21">
      <c r="A104" s="1"/>
      <c r="B104" s="75"/>
      <c r="C104" s="1"/>
      <c r="D104" s="76"/>
      <c r="E104" s="22"/>
      <c r="F104" s="77"/>
      <c r="G104" s="54"/>
      <c r="H104" s="18">
        <f>H103+Table14[[#This Row],[مبلغ ورود]]-Table14[[#This Row],[مبلغ خروج]]</f>
        <v>30466844547</v>
      </c>
      <c r="I104" s="79"/>
    </row>
    <row r="105" spans="1:9" ht="21">
      <c r="A105" s="1"/>
      <c r="B105" s="70"/>
      <c r="C105" s="1"/>
      <c r="D105" s="68"/>
      <c r="E105" s="22"/>
      <c r="F105" s="69"/>
      <c r="G105" s="54"/>
      <c r="H105" s="18">
        <f>H104+Table14[[#This Row],[مبلغ ورود]]-Table14[[#This Row],[مبلغ خروج]]</f>
        <v>30466844547</v>
      </c>
      <c r="I105" s="79"/>
    </row>
    <row r="106" spans="1:9" ht="21">
      <c r="A106" s="1"/>
      <c r="B106" s="58"/>
      <c r="C106" s="1"/>
      <c r="D106" s="51"/>
      <c r="E106" s="22"/>
      <c r="G106" s="54"/>
      <c r="H106" s="18">
        <f>H105+Table14[[#This Row],[مبلغ ورود]]-Table14[[#This Row],[مبلغ خروج]]</f>
        <v>30466844547</v>
      </c>
      <c r="I106" s="79"/>
    </row>
    <row r="107" spans="1:9" ht="21">
      <c r="A107" s="1"/>
      <c r="B107" s="58"/>
      <c r="C107" s="1"/>
      <c r="D107" s="51"/>
      <c r="E107" s="22"/>
      <c r="G107" s="54"/>
      <c r="H107" s="18">
        <f>H106+Table14[[#This Row],[مبلغ ورود]]-Table14[[#This Row],[مبلغ خروج]]</f>
        <v>30466844547</v>
      </c>
      <c r="I107" s="79"/>
    </row>
    <row r="108" spans="1:9" ht="21">
      <c r="A108" s="1"/>
      <c r="B108" s="58"/>
      <c r="C108" s="1"/>
      <c r="D108" s="51"/>
      <c r="E108" s="22"/>
      <c r="G108" s="54"/>
      <c r="H108" s="18">
        <f>H107+Table14[[#This Row],[مبلغ ورود]]-Table14[[#This Row],[مبلغ خروج]]</f>
        <v>30466844547</v>
      </c>
      <c r="I108" s="79"/>
    </row>
    <row r="109" spans="1:9" ht="42.75" customHeight="1">
      <c r="A109" s="1" t="s">
        <v>27</v>
      </c>
      <c r="B109" s="19"/>
      <c r="C109" s="1"/>
      <c r="D109" s="19"/>
      <c r="E109" s="23"/>
      <c r="F109" s="24">
        <f>SUBTOTAL(109,Table14[مبلغ ورود])</f>
        <v>238018776402</v>
      </c>
      <c r="G109" s="24">
        <f>SUBTOTAL(109,Table14[مبلغ خروج])</f>
        <v>207551931855</v>
      </c>
      <c r="H109" s="48"/>
      <c r="I109" s="78"/>
    </row>
    <row r="110" spans="1:9" ht="42.75" customHeight="1">
      <c r="A110" s="121"/>
      <c r="B110" s="104" t="s">
        <v>250</v>
      </c>
      <c r="C110" s="105">
        <v>469529</v>
      </c>
      <c r="D110" s="118" t="s">
        <v>49</v>
      </c>
      <c r="E110" s="107" t="s">
        <v>231</v>
      </c>
      <c r="F110" s="122"/>
      <c r="G110" s="106">
        <v>32000000000</v>
      </c>
      <c r="H110" s="48"/>
      <c r="I110" s="78"/>
    </row>
    <row r="111" spans="1:9" ht="42.75" customHeight="1">
      <c r="B111" s="116" t="s">
        <v>230</v>
      </c>
      <c r="C111" s="117">
        <v>469520</v>
      </c>
      <c r="D111" s="118" t="s">
        <v>49</v>
      </c>
      <c r="E111" s="119" t="s">
        <v>236</v>
      </c>
      <c r="F111" s="120"/>
      <c r="G111" s="118">
        <v>32000000000</v>
      </c>
      <c r="H111" s="17"/>
    </row>
    <row r="112" spans="1:9" ht="42.75" customHeight="1">
      <c r="B112" s="104" t="s">
        <v>232</v>
      </c>
      <c r="C112" s="105">
        <v>469521</v>
      </c>
      <c r="D112" s="106" t="s">
        <v>49</v>
      </c>
      <c r="E112" s="107" t="s">
        <v>237</v>
      </c>
      <c r="F112" s="108"/>
      <c r="G112" s="106">
        <v>32000000000</v>
      </c>
      <c r="H112" s="17"/>
    </row>
    <row r="113" spans="2:8" ht="42.75" customHeight="1">
      <c r="B113" s="99" t="s">
        <v>233</v>
      </c>
      <c r="C113" s="100">
        <v>469522</v>
      </c>
      <c r="D113" s="101" t="s">
        <v>49</v>
      </c>
      <c r="E113" s="102" t="s">
        <v>238</v>
      </c>
      <c r="F113" s="103"/>
      <c r="G113" s="101">
        <v>32000000000</v>
      </c>
      <c r="H113" s="17"/>
    </row>
    <row r="114" spans="2:8" ht="42.75" customHeight="1">
      <c r="B114" s="104" t="s">
        <v>234</v>
      </c>
      <c r="C114" s="105">
        <v>469523</v>
      </c>
      <c r="D114" s="106" t="s">
        <v>49</v>
      </c>
      <c r="E114" s="107" t="s">
        <v>239</v>
      </c>
      <c r="F114" s="108"/>
      <c r="G114" s="106">
        <v>32000000000</v>
      </c>
      <c r="H114" s="17"/>
    </row>
    <row r="115" spans="2:8" ht="42.75" customHeight="1">
      <c r="B115" s="112" t="s">
        <v>251</v>
      </c>
      <c r="C115" s="105">
        <v>469530</v>
      </c>
      <c r="D115" s="106" t="s">
        <v>49</v>
      </c>
      <c r="E115" s="107" t="s">
        <v>240</v>
      </c>
      <c r="F115" s="108"/>
      <c r="G115" s="106">
        <v>35602344000</v>
      </c>
      <c r="H115" s="17"/>
    </row>
    <row r="116" spans="2:8" ht="42.75" customHeight="1">
      <c r="F116" s="17"/>
      <c r="G116" s="17"/>
      <c r="H116" s="17"/>
    </row>
    <row r="117" spans="2:8" ht="42.75" customHeight="1">
      <c r="F117" s="17"/>
      <c r="G117" s="17"/>
      <c r="H117" s="17"/>
    </row>
    <row r="118" spans="2:8" ht="42.75" customHeight="1">
      <c r="F118" s="17"/>
      <c r="G118" s="17"/>
      <c r="H118" s="17"/>
    </row>
    <row r="119" spans="2:8" ht="42.75" customHeight="1">
      <c r="F119" s="17"/>
      <c r="G119" s="17"/>
      <c r="H119" s="17"/>
    </row>
    <row r="120" spans="2:8" ht="42.75" customHeight="1">
      <c r="F120" s="17"/>
      <c r="G120" s="17"/>
      <c r="H120" s="17"/>
    </row>
    <row r="121" spans="2:8" ht="42.75" customHeight="1">
      <c r="F121" s="17"/>
      <c r="G121" s="17"/>
      <c r="H121" s="17"/>
    </row>
  </sheetData>
  <mergeCells count="2">
    <mergeCell ref="A1:H1"/>
    <mergeCell ref="A2:H2"/>
  </mergeCells>
  <phoneticPr fontId="30" type="noConversion"/>
  <printOptions horizontalCentered="1"/>
  <pageMargins left="0.7" right="0.7" top="0.75" bottom="0.75" header="0.3" footer="0.3"/>
  <pageSetup paperSize="9" scale="22" orientation="portrait" r:id="rId1"/>
  <headerFooter>
    <oddFooter>&amp;L&amp;P of&amp;N&amp;C&amp;"B Nazanin,Bold"&amp;10زینب امین زاده&amp;R&amp;D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4018-607E-441F-BACB-25254A094C80}">
  <sheetPr>
    <tabColor theme="9" tint="-0.249977111117893"/>
    <pageSetUpPr fitToPage="1"/>
  </sheetPr>
  <dimension ref="A1:J121"/>
  <sheetViews>
    <sheetView rightToLeft="1" tabSelected="1" view="pageBreakPreview" topLeftCell="A13" zoomScaleNormal="100" zoomScaleSheetLayoutView="100" workbookViewId="0">
      <selection activeCell="F20" sqref="F20"/>
    </sheetView>
  </sheetViews>
  <sheetFormatPr defaultColWidth="9.140625" defaultRowHeight="42.75" customHeight="1"/>
  <cols>
    <col min="1" max="1" width="5.42578125" style="17" customWidth="1"/>
    <col min="2" max="2" width="13.28515625" style="17" customWidth="1"/>
    <col min="3" max="3" width="12.85546875" style="17" bestFit="1" customWidth="1"/>
    <col min="4" max="4" width="16.42578125" style="17" customWidth="1"/>
    <col min="5" max="5" width="29.140625" style="135" customWidth="1"/>
    <col min="6" max="6" width="89" style="17" customWidth="1"/>
    <col min="7" max="7" width="20.28515625" style="21" customWidth="1"/>
    <col min="8" max="8" width="18" style="18" bestFit="1" customWidth="1"/>
    <col min="9" max="9" width="20.28515625" style="18" customWidth="1"/>
    <col min="10" max="10" width="40.140625" style="17" customWidth="1"/>
    <col min="11" max="16384" width="9.140625" style="17"/>
  </cols>
  <sheetData>
    <row r="1" spans="1:10" ht="42.75" customHeight="1">
      <c r="A1" s="139" t="s">
        <v>6</v>
      </c>
      <c r="B1" s="139"/>
      <c r="C1" s="139"/>
      <c r="D1" s="139"/>
      <c r="E1" s="139"/>
      <c r="F1" s="139"/>
      <c r="G1" s="139"/>
      <c r="H1" s="139"/>
      <c r="I1" s="139"/>
    </row>
    <row r="2" spans="1:10" ht="42.75" customHeight="1">
      <c r="A2" s="139" t="s">
        <v>35</v>
      </c>
      <c r="B2" s="139"/>
      <c r="C2" s="139"/>
      <c r="D2" s="139"/>
      <c r="E2" s="139"/>
      <c r="F2" s="139"/>
      <c r="G2" s="139"/>
      <c r="H2" s="139"/>
      <c r="I2" s="139"/>
    </row>
    <row r="3" spans="1:10" ht="42.75" customHeight="1">
      <c r="A3" s="1" t="s">
        <v>0</v>
      </c>
      <c r="B3" s="1" t="s">
        <v>1</v>
      </c>
      <c r="C3" s="1" t="s">
        <v>2</v>
      </c>
      <c r="D3" s="1" t="s">
        <v>18</v>
      </c>
      <c r="E3" s="127" t="s">
        <v>294</v>
      </c>
      <c r="F3" s="1" t="s">
        <v>19</v>
      </c>
      <c r="G3" s="20" t="s">
        <v>3</v>
      </c>
      <c r="H3" s="2" t="s">
        <v>4</v>
      </c>
      <c r="I3" s="2" t="s">
        <v>5</v>
      </c>
      <c r="J3" s="2" t="s">
        <v>155</v>
      </c>
    </row>
    <row r="4" spans="1:10" ht="42.75" customHeight="1">
      <c r="A4" s="1">
        <v>1</v>
      </c>
      <c r="B4" s="1" t="s">
        <v>292</v>
      </c>
      <c r="C4" s="1"/>
      <c r="D4" s="54" t="s">
        <v>49</v>
      </c>
      <c r="E4" s="128"/>
      <c r="F4" s="22" t="s">
        <v>291</v>
      </c>
      <c r="G4" s="53">
        <v>30466844547</v>
      </c>
      <c r="H4" s="54"/>
      <c r="I4" s="18">
        <f>Table143[[#This Row],[مبلغ ورود]]-Table143[[#This Row],[مبلغ خروج]]</f>
        <v>30466844547</v>
      </c>
      <c r="J4" s="79"/>
    </row>
    <row r="5" spans="1:10" ht="37.5">
      <c r="A5" s="1">
        <v>2</v>
      </c>
      <c r="B5" s="58" t="s">
        <v>293</v>
      </c>
      <c r="C5" s="1">
        <v>606201</v>
      </c>
      <c r="D5" s="54" t="s">
        <v>49</v>
      </c>
      <c r="E5" s="128" t="s">
        <v>295</v>
      </c>
      <c r="F5" s="22" t="s">
        <v>298</v>
      </c>
      <c r="H5" s="54">
        <v>31860000</v>
      </c>
      <c r="I5" s="18">
        <f>I4+Table143[[#This Row],[مبلغ ورود]]-Table143[[#This Row],[مبلغ خروج]]</f>
        <v>30434984547</v>
      </c>
      <c r="J5" s="79"/>
    </row>
    <row r="6" spans="1:10" ht="37.5">
      <c r="A6" s="1">
        <v>3</v>
      </c>
      <c r="B6" s="58" t="s">
        <v>293</v>
      </c>
      <c r="C6" s="1">
        <v>606202</v>
      </c>
      <c r="D6" s="54" t="s">
        <v>49</v>
      </c>
      <c r="E6" s="128" t="s">
        <v>296</v>
      </c>
      <c r="F6" s="22" t="s">
        <v>299</v>
      </c>
      <c r="G6" s="54"/>
      <c r="H6" s="18">
        <v>600000000</v>
      </c>
      <c r="I6" s="18">
        <f>I5+Table143[[#This Row],[مبلغ ورود]]-Table143[[#This Row],[مبلغ خروج]]</f>
        <v>29834984547</v>
      </c>
      <c r="J6" s="79"/>
    </row>
    <row r="7" spans="1:10" ht="37.5">
      <c r="A7" s="1">
        <v>4</v>
      </c>
      <c r="B7" s="58" t="s">
        <v>293</v>
      </c>
      <c r="C7" s="1">
        <v>606203</v>
      </c>
      <c r="D7" s="54" t="s">
        <v>49</v>
      </c>
      <c r="E7" s="128" t="s">
        <v>297</v>
      </c>
      <c r="F7" s="22" t="s">
        <v>300</v>
      </c>
      <c r="H7" s="18">
        <v>1735770141</v>
      </c>
      <c r="I7" s="18">
        <f>I6+Table143[[#This Row],[مبلغ ورود]]-Table143[[#This Row],[مبلغ خروج]]</f>
        <v>28099214406</v>
      </c>
      <c r="J7" s="79"/>
    </row>
    <row r="8" spans="1:10" ht="37.5">
      <c r="A8" s="1">
        <v>5</v>
      </c>
      <c r="B8" s="58" t="s">
        <v>293</v>
      </c>
      <c r="C8" s="1">
        <v>606204</v>
      </c>
      <c r="D8" s="54" t="s">
        <v>49</v>
      </c>
      <c r="E8" s="128" t="s">
        <v>302</v>
      </c>
      <c r="F8" s="22" t="s">
        <v>301</v>
      </c>
      <c r="H8" s="54">
        <v>160000000</v>
      </c>
      <c r="I8" s="18">
        <f>I7+Table143[[#This Row],[مبلغ ورود]]-Table143[[#This Row],[مبلغ خروج]]</f>
        <v>27939214406</v>
      </c>
      <c r="J8" s="79"/>
    </row>
    <row r="9" spans="1:10" ht="37.5">
      <c r="A9" s="1">
        <v>6</v>
      </c>
      <c r="B9" s="58" t="s">
        <v>293</v>
      </c>
      <c r="C9" s="1">
        <v>606205</v>
      </c>
      <c r="D9" s="54" t="s">
        <v>49</v>
      </c>
      <c r="E9" s="128" t="s">
        <v>303</v>
      </c>
      <c r="F9" s="22" t="s">
        <v>304</v>
      </c>
      <c r="H9" s="54">
        <v>240000000</v>
      </c>
      <c r="I9" s="18">
        <f>I8+Table143[[#This Row],[مبلغ ورود]]-Table143[[#This Row],[مبلغ خروج]]</f>
        <v>27699214406</v>
      </c>
      <c r="J9" s="79"/>
    </row>
    <row r="10" spans="1:10" ht="37.5">
      <c r="A10" s="1">
        <v>7</v>
      </c>
      <c r="B10" s="58" t="s">
        <v>293</v>
      </c>
      <c r="C10" s="1">
        <v>606206</v>
      </c>
      <c r="D10" s="54" t="s">
        <v>49</v>
      </c>
      <c r="E10" s="128" t="s">
        <v>305</v>
      </c>
      <c r="F10" s="22" t="s">
        <v>306</v>
      </c>
      <c r="H10" s="54">
        <v>2691435546</v>
      </c>
      <c r="I10" s="18">
        <f>I9+Table143[[#This Row],[مبلغ ورود]]-Table143[[#This Row],[مبلغ خروج]]</f>
        <v>25007778860</v>
      </c>
      <c r="J10" s="79"/>
    </row>
    <row r="11" spans="1:10" ht="21">
      <c r="A11" s="1">
        <v>8</v>
      </c>
      <c r="B11" s="58" t="s">
        <v>307</v>
      </c>
      <c r="C11" s="1"/>
      <c r="D11" s="54" t="s">
        <v>49</v>
      </c>
      <c r="E11" s="128"/>
      <c r="F11" s="22" t="s">
        <v>308</v>
      </c>
      <c r="H11" s="54">
        <f>250000+3180+24000</f>
        <v>277180</v>
      </c>
      <c r="I11" s="18">
        <f>I10+Table143[[#This Row],[مبلغ ورود]]-Table143[[#This Row],[مبلغ خروج]]</f>
        <v>25007501680</v>
      </c>
      <c r="J11" s="79"/>
    </row>
    <row r="12" spans="1:10" ht="39.75">
      <c r="A12" s="1">
        <v>9</v>
      </c>
      <c r="B12" s="58" t="s">
        <v>307</v>
      </c>
      <c r="C12" s="1"/>
      <c r="D12" s="54" t="s">
        <v>49</v>
      </c>
      <c r="E12" s="128"/>
      <c r="F12" s="22" t="s">
        <v>309</v>
      </c>
      <c r="G12" s="21">
        <v>600000000</v>
      </c>
      <c r="H12" s="54"/>
      <c r="I12" s="18">
        <f>I11+Table143[[#This Row],[مبلغ ورود]]-Table143[[#This Row],[مبلغ خروج]]</f>
        <v>25607501680</v>
      </c>
      <c r="J12" s="79"/>
    </row>
    <row r="13" spans="1:10" ht="21">
      <c r="A13" s="1">
        <v>10</v>
      </c>
      <c r="B13" s="58" t="s">
        <v>310</v>
      </c>
      <c r="C13" s="1"/>
      <c r="D13" s="54" t="s">
        <v>49</v>
      </c>
      <c r="E13" s="128"/>
      <c r="F13" s="22" t="s">
        <v>290</v>
      </c>
      <c r="G13" s="21">
        <v>128822231</v>
      </c>
      <c r="H13" s="54"/>
      <c r="I13" s="18">
        <f>I12+Table143[[#This Row],[مبلغ ورود]]-Table143[[#This Row],[مبلغ خروج]]</f>
        <v>25736323911</v>
      </c>
      <c r="J13" s="79"/>
    </row>
    <row r="14" spans="1:10" ht="21">
      <c r="A14" s="1">
        <v>11</v>
      </c>
      <c r="B14" s="58" t="s">
        <v>311</v>
      </c>
      <c r="C14" s="1"/>
      <c r="D14" s="54" t="s">
        <v>49</v>
      </c>
      <c r="E14" s="128"/>
      <c r="F14" s="22" t="s">
        <v>173</v>
      </c>
      <c r="H14" s="54">
        <f>21600+7200</f>
        <v>28800</v>
      </c>
      <c r="I14" s="18">
        <f>I13+Table143[[#This Row],[مبلغ ورود]]-Table143[[#This Row],[مبلغ خروج]]</f>
        <v>25736295111</v>
      </c>
      <c r="J14" s="79"/>
    </row>
    <row r="15" spans="1:10" ht="21">
      <c r="A15" s="1">
        <v>12</v>
      </c>
      <c r="B15" s="58" t="s">
        <v>312</v>
      </c>
      <c r="C15" s="1"/>
      <c r="D15" s="54" t="s">
        <v>49</v>
      </c>
      <c r="E15" s="128"/>
      <c r="F15" s="22" t="s">
        <v>313</v>
      </c>
      <c r="H15" s="54">
        <v>16000</v>
      </c>
      <c r="I15" s="18">
        <f>I14+Table143[[#This Row],[مبلغ ورود]]-Table143[[#This Row],[مبلغ خروج]]</f>
        <v>25736279111</v>
      </c>
      <c r="J15" s="79"/>
    </row>
    <row r="16" spans="1:10" ht="21">
      <c r="A16" s="1">
        <v>13</v>
      </c>
      <c r="B16" s="58" t="s">
        <v>315</v>
      </c>
      <c r="C16" s="1"/>
      <c r="D16" s="54" t="s">
        <v>49</v>
      </c>
      <c r="E16" s="128"/>
      <c r="F16" s="22" t="s">
        <v>314</v>
      </c>
      <c r="H16" s="54">
        <v>420000</v>
      </c>
      <c r="I16" s="18">
        <f>I15+Table143[[#This Row],[مبلغ ورود]]-Table143[[#This Row],[مبلغ خروج]]</f>
        <v>25735859111</v>
      </c>
      <c r="J16" s="79"/>
    </row>
    <row r="17" spans="1:10" ht="37.5">
      <c r="A17" s="1">
        <v>14</v>
      </c>
      <c r="B17" s="58" t="s">
        <v>317</v>
      </c>
      <c r="C17" s="1">
        <v>606207</v>
      </c>
      <c r="D17" s="54" t="s">
        <v>49</v>
      </c>
      <c r="E17" s="128" t="s">
        <v>318</v>
      </c>
      <c r="F17" s="22" t="s">
        <v>316</v>
      </c>
      <c r="H17" s="54">
        <v>20000000000</v>
      </c>
      <c r="I17" s="18">
        <f>I16+Table143[[#This Row],[مبلغ ورود]]-Table143[[#This Row],[مبلغ خروج]]</f>
        <v>5735859111</v>
      </c>
      <c r="J17" s="79"/>
    </row>
    <row r="18" spans="1:10" ht="21">
      <c r="A18" s="1">
        <v>15</v>
      </c>
      <c r="B18" s="58" t="s">
        <v>319</v>
      </c>
      <c r="C18" s="1"/>
      <c r="D18" s="54" t="s">
        <v>49</v>
      </c>
      <c r="E18" s="128"/>
      <c r="F18" s="22" t="s">
        <v>173</v>
      </c>
      <c r="H18" s="54">
        <f>14400+7200</f>
        <v>21600</v>
      </c>
      <c r="I18" s="18">
        <f>I17+Table143[[#This Row],[مبلغ ورود]]-Table143[[#This Row],[مبلغ خروج]]</f>
        <v>5735837511</v>
      </c>
      <c r="J18" s="79"/>
    </row>
    <row r="19" spans="1:10" ht="21">
      <c r="A19" s="1">
        <v>16</v>
      </c>
      <c r="B19" s="58" t="s">
        <v>321</v>
      </c>
      <c r="C19" s="1"/>
      <c r="D19" s="54" t="s">
        <v>49</v>
      </c>
      <c r="E19" s="128"/>
      <c r="F19" s="22" t="s">
        <v>320</v>
      </c>
      <c r="H19" s="54">
        <v>75</v>
      </c>
      <c r="I19" s="18">
        <f>I18+Table143[[#This Row],[مبلغ ورود]]-Table143[[#This Row],[مبلغ خروج]]</f>
        <v>5735837436</v>
      </c>
      <c r="J19" s="79"/>
    </row>
    <row r="20" spans="1:10" ht="21">
      <c r="A20" s="1"/>
      <c r="B20" s="58"/>
      <c r="C20" s="1"/>
      <c r="D20" s="54"/>
      <c r="E20" s="128"/>
      <c r="F20" s="22"/>
      <c r="G20" s="53"/>
      <c r="H20" s="54"/>
      <c r="I20" s="18">
        <f>I19+Table143[[#This Row],[مبلغ ورود]]-Table143[[#This Row],[مبلغ خروج]]</f>
        <v>5735837436</v>
      </c>
      <c r="J20" s="79"/>
    </row>
    <row r="21" spans="1:10" ht="21">
      <c r="A21" s="1"/>
      <c r="B21" s="58"/>
      <c r="C21" s="1"/>
      <c r="D21" s="54"/>
      <c r="E21" s="128"/>
      <c r="F21" s="22"/>
      <c r="H21" s="54"/>
      <c r="I21" s="18">
        <f>I20+Table143[[#This Row],[مبلغ ورود]]-Table143[[#This Row],[مبلغ خروج]]</f>
        <v>5735837436</v>
      </c>
      <c r="J21" s="79"/>
    </row>
    <row r="22" spans="1:10" ht="21">
      <c r="A22" s="1"/>
      <c r="B22" s="58"/>
      <c r="C22" s="1"/>
      <c r="D22" s="54"/>
      <c r="E22" s="128"/>
      <c r="F22" s="22"/>
      <c r="H22" s="54"/>
      <c r="I22" s="18">
        <f>I21+Table143[[#This Row],[مبلغ ورود]]-Table143[[#This Row],[مبلغ خروج]]</f>
        <v>5735837436</v>
      </c>
      <c r="J22" s="79"/>
    </row>
    <row r="23" spans="1:10" ht="21">
      <c r="A23" s="1"/>
      <c r="B23" s="58"/>
      <c r="C23" s="1"/>
      <c r="D23" s="54"/>
      <c r="E23" s="128"/>
      <c r="F23" s="22"/>
      <c r="H23" s="54"/>
      <c r="I23" s="18">
        <f>I22+Table143[[#This Row],[مبلغ ورود]]-Table143[[#This Row],[مبلغ خروج]]</f>
        <v>5735837436</v>
      </c>
      <c r="J23" s="79"/>
    </row>
    <row r="24" spans="1:10" ht="21">
      <c r="A24" s="1"/>
      <c r="B24" s="58"/>
      <c r="C24" s="1"/>
      <c r="D24" s="54"/>
      <c r="E24" s="128"/>
      <c r="F24" s="22"/>
      <c r="H24" s="54"/>
      <c r="I24" s="18">
        <f>I23+Table143[[#This Row],[مبلغ ورود]]-Table143[[#This Row],[مبلغ خروج]]</f>
        <v>5735837436</v>
      </c>
      <c r="J24" s="79"/>
    </row>
    <row r="25" spans="1:10" ht="21">
      <c r="A25" s="1"/>
      <c r="B25" s="58"/>
      <c r="C25" s="1"/>
      <c r="D25" s="54"/>
      <c r="E25" s="128"/>
      <c r="F25" s="22"/>
      <c r="G25" s="89"/>
      <c r="H25" s="54"/>
      <c r="I25" s="18">
        <f>I24+Table143[[#This Row],[مبلغ ورود]]-Table143[[#This Row],[مبلغ خروج]]</f>
        <v>5735837436</v>
      </c>
      <c r="J25" s="90"/>
    </row>
    <row r="26" spans="1:10" ht="21">
      <c r="A26" s="1"/>
      <c r="B26" s="58"/>
      <c r="C26" s="1"/>
      <c r="D26" s="54"/>
      <c r="E26" s="128"/>
      <c r="F26" s="22"/>
      <c r="G26" s="53"/>
      <c r="H26" s="54"/>
      <c r="I26" s="18">
        <f>I25+Table143[[#This Row],[مبلغ ورود]]-Table143[[#This Row],[مبلغ خروج]]</f>
        <v>5735837436</v>
      </c>
      <c r="J26" s="79"/>
    </row>
    <row r="27" spans="1:10" ht="21">
      <c r="A27" s="1"/>
      <c r="B27" s="58"/>
      <c r="C27" s="1"/>
      <c r="D27" s="54"/>
      <c r="E27" s="128"/>
      <c r="F27" s="22"/>
      <c r="G27" s="53"/>
      <c r="H27" s="54"/>
      <c r="I27" s="18">
        <f>I26+Table143[[#This Row],[مبلغ ورود]]-Table143[[#This Row],[مبلغ خروج]]</f>
        <v>5735837436</v>
      </c>
      <c r="J27" s="79"/>
    </row>
    <row r="28" spans="1:10" ht="21">
      <c r="A28" s="1"/>
      <c r="B28" s="58"/>
      <c r="C28" s="1"/>
      <c r="D28" s="54"/>
      <c r="E28" s="128"/>
      <c r="F28" s="22"/>
      <c r="G28" s="92"/>
      <c r="H28" s="54"/>
      <c r="I28" s="18">
        <f>I27+Table143[[#This Row],[مبلغ ورود]]-Table143[[#This Row],[مبلغ خروج]]</f>
        <v>5735837436</v>
      </c>
      <c r="J28" s="90"/>
    </row>
    <row r="29" spans="1:10" ht="21">
      <c r="A29" s="1"/>
      <c r="B29" s="58"/>
      <c r="C29" s="1"/>
      <c r="D29" s="54"/>
      <c r="E29" s="128"/>
      <c r="F29" s="22"/>
      <c r="G29" s="92"/>
      <c r="H29" s="54"/>
      <c r="I29" s="18">
        <f>I28+Table143[[#This Row],[مبلغ ورود]]-Table143[[#This Row],[مبلغ خروج]]</f>
        <v>5735837436</v>
      </c>
      <c r="J29" s="90"/>
    </row>
    <row r="30" spans="1:10" ht="21">
      <c r="A30" s="1"/>
      <c r="B30" s="58"/>
      <c r="C30" s="1"/>
      <c r="D30" s="54"/>
      <c r="E30" s="128"/>
      <c r="F30" s="22"/>
      <c r="G30" s="53"/>
      <c r="H30" s="54"/>
      <c r="I30" s="18">
        <f>I29+Table143[[#This Row],[مبلغ ورود]]-Table143[[#This Row],[مبلغ خروج]]</f>
        <v>5735837436</v>
      </c>
      <c r="J30" s="79"/>
    </row>
    <row r="31" spans="1:10" ht="21">
      <c r="A31" s="1"/>
      <c r="B31" s="58"/>
      <c r="C31" s="1"/>
      <c r="D31" s="54"/>
      <c r="E31" s="128"/>
      <c r="F31" s="22"/>
      <c r="G31" s="92"/>
      <c r="H31" s="54"/>
      <c r="I31" s="18">
        <f>I30+Table143[[#This Row],[مبلغ ورود]]-Table143[[#This Row],[مبلغ خروج]]</f>
        <v>5735837436</v>
      </c>
      <c r="J31" s="90"/>
    </row>
    <row r="32" spans="1:10" ht="21">
      <c r="A32" s="91"/>
      <c r="B32" s="58"/>
      <c r="C32" s="1"/>
      <c r="D32" s="54"/>
      <c r="E32" s="128"/>
      <c r="F32" s="22"/>
      <c r="G32" s="92"/>
      <c r="H32" s="54"/>
      <c r="I32" s="18">
        <f>I31+Table143[[#This Row],[مبلغ ورود]]-Table143[[#This Row],[مبلغ خروج]]</f>
        <v>5735837436</v>
      </c>
      <c r="J32" s="90"/>
    </row>
    <row r="33" spans="1:10" ht="21">
      <c r="A33" s="91"/>
      <c r="B33" s="58"/>
      <c r="C33" s="1"/>
      <c r="D33" s="54"/>
      <c r="E33" s="128"/>
      <c r="F33" s="84"/>
      <c r="G33" s="92"/>
      <c r="H33" s="54"/>
      <c r="I33" s="18">
        <f>I32+Table143[[#This Row],[مبلغ ورود]]-Table143[[#This Row],[مبلغ خروج]]</f>
        <v>5735837436</v>
      </c>
      <c r="J33" s="90"/>
    </row>
    <row r="34" spans="1:10" ht="21">
      <c r="A34" s="91"/>
      <c r="B34" s="58"/>
      <c r="C34" s="1"/>
      <c r="D34" s="54"/>
      <c r="E34" s="128"/>
      <c r="F34" s="84"/>
      <c r="G34" s="92"/>
      <c r="H34" s="54"/>
      <c r="I34" s="18">
        <f>I33+Table143[[#This Row],[مبلغ ورود]]-Table143[[#This Row],[مبلغ خروج]]</f>
        <v>5735837436</v>
      </c>
      <c r="J34" s="90"/>
    </row>
    <row r="35" spans="1:10" ht="21">
      <c r="A35" s="1"/>
      <c r="B35" s="58"/>
      <c r="C35" s="1"/>
      <c r="D35" s="54"/>
      <c r="E35" s="128"/>
      <c r="F35" s="22"/>
      <c r="H35" s="54"/>
      <c r="I35" s="18">
        <f>I34+Table143[[#This Row],[مبلغ ورود]]-Table143[[#This Row],[مبلغ خروج]]</f>
        <v>5735837436</v>
      </c>
      <c r="J35" s="79"/>
    </row>
    <row r="36" spans="1:10" ht="21">
      <c r="A36" s="1"/>
      <c r="B36" s="58"/>
      <c r="C36" s="1"/>
      <c r="D36" s="54"/>
      <c r="E36" s="128"/>
      <c r="F36" s="22"/>
      <c r="H36" s="54"/>
      <c r="I36" s="18">
        <f>I35+Table143[[#This Row],[مبلغ ورود]]-Table143[[#This Row],[مبلغ خروج]]</f>
        <v>5735837436</v>
      </c>
      <c r="J36" s="79"/>
    </row>
    <row r="37" spans="1:10" ht="21">
      <c r="A37" s="1"/>
      <c r="B37" s="58"/>
      <c r="C37" s="1"/>
      <c r="D37" s="54"/>
      <c r="E37" s="128"/>
      <c r="F37" s="22"/>
      <c r="H37" s="54"/>
      <c r="I37" s="18">
        <f>I36+Table143[[#This Row],[مبلغ ورود]]-Table143[[#This Row],[مبلغ خروج]]</f>
        <v>5735837436</v>
      </c>
      <c r="J37" s="79"/>
    </row>
    <row r="38" spans="1:10" ht="21">
      <c r="A38" s="1"/>
      <c r="B38" s="58"/>
      <c r="C38" s="1"/>
      <c r="D38" s="54"/>
      <c r="E38" s="128"/>
      <c r="F38" s="22"/>
      <c r="G38" s="94"/>
      <c r="H38" s="54"/>
      <c r="I38" s="18">
        <f>I37+Table143[[#This Row],[مبلغ ورود]]-Table143[[#This Row],[مبلغ خروج]]</f>
        <v>5735837436</v>
      </c>
      <c r="J38" s="95"/>
    </row>
    <row r="39" spans="1:10" ht="21">
      <c r="A39" s="1"/>
      <c r="B39" s="58"/>
      <c r="C39" s="1"/>
      <c r="D39" s="54"/>
      <c r="E39" s="128"/>
      <c r="F39" s="22"/>
      <c r="G39" s="94"/>
      <c r="H39" s="54"/>
      <c r="I39" s="18">
        <f>I38+Table143[[#This Row],[مبلغ ورود]]-Table143[[#This Row],[مبلغ خروج]]</f>
        <v>5735837436</v>
      </c>
      <c r="J39" s="95"/>
    </row>
    <row r="40" spans="1:10" ht="21">
      <c r="A40" s="1"/>
      <c r="B40" s="58"/>
      <c r="C40" s="1"/>
      <c r="D40" s="54"/>
      <c r="E40" s="128"/>
      <c r="F40" s="22"/>
      <c r="G40" s="94"/>
      <c r="H40" s="54"/>
      <c r="I40" s="18">
        <f>I39+Table143[[#This Row],[مبلغ ورود]]-Table143[[#This Row],[مبلغ خروج]]</f>
        <v>5735837436</v>
      </c>
      <c r="J40" s="95"/>
    </row>
    <row r="41" spans="1:10" ht="21">
      <c r="A41" s="1"/>
      <c r="B41" s="58"/>
      <c r="C41" s="1"/>
      <c r="D41" s="54"/>
      <c r="E41" s="128"/>
      <c r="F41" s="22"/>
      <c r="G41" s="94"/>
      <c r="H41" s="54"/>
      <c r="I41" s="18">
        <f>I40+Table143[[#This Row],[مبلغ ورود]]-Table143[[#This Row],[مبلغ خروج]]</f>
        <v>5735837436</v>
      </c>
      <c r="J41" s="95"/>
    </row>
    <row r="42" spans="1:10" ht="21">
      <c r="A42" s="1"/>
      <c r="B42" s="58"/>
      <c r="C42" s="1"/>
      <c r="D42" s="54"/>
      <c r="E42" s="128"/>
      <c r="F42" s="22"/>
      <c r="G42" s="94"/>
      <c r="H42" s="54"/>
      <c r="I42" s="18">
        <f>I41+Table143[[#This Row],[مبلغ ورود]]-Table143[[#This Row],[مبلغ خروج]]</f>
        <v>5735837436</v>
      </c>
      <c r="J42" s="95"/>
    </row>
    <row r="43" spans="1:10" ht="21">
      <c r="A43" s="1"/>
      <c r="B43" s="58"/>
      <c r="C43" s="1"/>
      <c r="D43" s="54"/>
      <c r="E43" s="128"/>
      <c r="F43" s="22"/>
      <c r="H43" s="54"/>
      <c r="I43" s="18">
        <f>I42+Table143[[#This Row],[مبلغ ورود]]-Table143[[#This Row],[مبلغ خروج]]</f>
        <v>5735837436</v>
      </c>
      <c r="J43" s="79"/>
    </row>
    <row r="44" spans="1:10" ht="21">
      <c r="A44" s="1"/>
      <c r="B44" s="58"/>
      <c r="C44" s="111"/>
      <c r="D44" s="54"/>
      <c r="E44" s="128"/>
      <c r="F44" s="22"/>
      <c r="G44" s="94"/>
      <c r="H44" s="54"/>
      <c r="I44" s="18">
        <f>I43+Table143[[#This Row],[مبلغ ورود]]-Table143[[#This Row],[مبلغ خروج]]</f>
        <v>5735837436</v>
      </c>
      <c r="J44" s="95"/>
    </row>
    <row r="45" spans="1:10" ht="21">
      <c r="A45" s="93"/>
      <c r="B45" s="58"/>
      <c r="C45" s="111"/>
      <c r="D45" s="54"/>
      <c r="E45" s="128"/>
      <c r="F45" s="22"/>
      <c r="G45" s="94"/>
      <c r="H45" s="54"/>
      <c r="I45" s="18">
        <f>I44+Table143[[#This Row],[مبلغ ورود]]-Table143[[#This Row],[مبلغ خروج]]</f>
        <v>5735837436</v>
      </c>
      <c r="J45" s="95"/>
    </row>
    <row r="46" spans="1:10" ht="21">
      <c r="A46" s="93"/>
      <c r="B46" s="58"/>
      <c r="C46" s="111"/>
      <c r="D46" s="54"/>
      <c r="E46" s="128"/>
      <c r="F46" s="22"/>
      <c r="G46" s="94"/>
      <c r="H46" s="54"/>
      <c r="I46" s="18">
        <f>I45+Table143[[#This Row],[مبلغ ورود]]-Table143[[#This Row],[مبلغ خروج]]</f>
        <v>5735837436</v>
      </c>
      <c r="J46" s="95"/>
    </row>
    <row r="47" spans="1:10" ht="21">
      <c r="A47" s="93"/>
      <c r="B47" s="58"/>
      <c r="C47" s="1"/>
      <c r="D47" s="54"/>
      <c r="E47" s="128"/>
      <c r="F47" s="22"/>
      <c r="G47" s="94"/>
      <c r="H47" s="54"/>
      <c r="I47" s="18">
        <f>I46+Table143[[#This Row],[مبلغ ورود]]-Table143[[#This Row],[مبلغ خروج]]</f>
        <v>5735837436</v>
      </c>
      <c r="J47" s="95"/>
    </row>
    <row r="48" spans="1:10" ht="21">
      <c r="A48" s="1"/>
      <c r="B48" s="58"/>
      <c r="C48" s="1"/>
      <c r="D48" s="54"/>
      <c r="E48" s="128"/>
      <c r="F48" s="22"/>
      <c r="H48" s="54"/>
      <c r="I48" s="18">
        <f>I47+Table143[[#This Row],[مبلغ ورود]]-Table143[[#This Row],[مبلغ خروج]]</f>
        <v>5735837436</v>
      </c>
      <c r="J48" s="79"/>
    </row>
    <row r="49" spans="1:10" ht="21">
      <c r="A49" s="1"/>
      <c r="B49" s="58"/>
      <c r="C49" s="1"/>
      <c r="D49" s="54"/>
      <c r="E49" s="128"/>
      <c r="F49" s="22"/>
      <c r="H49" s="54"/>
      <c r="I49" s="18">
        <f>I48+Table143[[#This Row],[مبلغ ورود]]-Table143[[#This Row],[مبلغ خروج]]</f>
        <v>5735837436</v>
      </c>
      <c r="J49" s="79"/>
    </row>
    <row r="50" spans="1:10" ht="21">
      <c r="A50" s="1"/>
      <c r="B50" s="58"/>
      <c r="C50" s="1"/>
      <c r="D50" s="54"/>
      <c r="E50" s="128"/>
      <c r="F50" s="22"/>
      <c r="H50" s="54"/>
      <c r="I50" s="18">
        <f>I49+Table143[[#This Row],[مبلغ ورود]]-Table143[[#This Row],[مبلغ خروج]]</f>
        <v>5735837436</v>
      </c>
      <c r="J50" s="79"/>
    </row>
    <row r="51" spans="1:10" ht="21">
      <c r="A51" s="93"/>
      <c r="B51" s="110"/>
      <c r="C51" s="111"/>
      <c r="D51" s="83"/>
      <c r="E51" s="129"/>
      <c r="F51" s="84"/>
      <c r="G51" s="94"/>
      <c r="H51" s="54"/>
      <c r="I51" s="18">
        <f>I50+Table143[[#This Row],[مبلغ ورود]]-Table143[[#This Row],[مبلغ خروج]]</f>
        <v>5735837436</v>
      </c>
      <c r="J51" s="95"/>
    </row>
    <row r="52" spans="1:10" ht="42.75" customHeight="1">
      <c r="A52" s="109"/>
      <c r="B52" s="111"/>
      <c r="C52" s="111"/>
      <c r="D52" s="111"/>
      <c r="E52" s="130"/>
      <c r="F52" s="84"/>
      <c r="H52" s="21"/>
      <c r="I52" s="18">
        <f>I51+Table143[[#This Row],[مبلغ ورود]]-Table143[[#This Row],[مبلغ خروج]]</f>
        <v>5735837436</v>
      </c>
    </row>
    <row r="53" spans="1:10" ht="21">
      <c r="A53" s="1"/>
      <c r="B53" s="96"/>
      <c r="C53" s="111"/>
      <c r="D53" s="54"/>
      <c r="E53" s="128"/>
      <c r="F53" s="22"/>
      <c r="H53" s="54"/>
      <c r="I53" s="18">
        <f>I52+Table143[[#This Row],[مبلغ ورود]]-Table143[[#This Row],[مبلغ خروج]]</f>
        <v>5735837436</v>
      </c>
      <c r="J53" s="79"/>
    </row>
    <row r="54" spans="1:10" ht="21">
      <c r="A54" s="1"/>
      <c r="B54" s="96"/>
      <c r="C54" s="111"/>
      <c r="D54" s="54"/>
      <c r="E54" s="128"/>
      <c r="F54" s="22"/>
      <c r="G54" s="94"/>
      <c r="H54" s="54"/>
      <c r="I54" s="18">
        <f>I53+Table143[[#This Row],[مبلغ ورود]]-Table143[[#This Row],[مبلغ خروج]]</f>
        <v>5735837436</v>
      </c>
      <c r="J54" s="79"/>
    </row>
    <row r="55" spans="1:10" ht="21">
      <c r="A55" s="1"/>
      <c r="B55" s="96"/>
      <c r="C55" s="111"/>
      <c r="D55" s="54"/>
      <c r="E55" s="128"/>
      <c r="F55" s="22"/>
      <c r="H55" s="54"/>
      <c r="I55" s="18">
        <f>I54+Table143[[#This Row],[مبلغ ورود]]-Table143[[#This Row],[مبلغ خروج]]</f>
        <v>5735837436</v>
      </c>
      <c r="J55" s="79"/>
    </row>
    <row r="56" spans="1:10" ht="21">
      <c r="A56" s="1"/>
      <c r="B56" s="96"/>
      <c r="C56" s="111"/>
      <c r="D56" s="54"/>
      <c r="E56" s="128"/>
      <c r="F56" s="22"/>
      <c r="H56" s="54"/>
      <c r="I56" s="18">
        <f>I55+Table143[[#This Row],[مبلغ ورود]]-Table143[[#This Row],[مبلغ خروج]]</f>
        <v>5735837436</v>
      </c>
      <c r="J56" s="79"/>
    </row>
    <row r="57" spans="1:10" ht="21">
      <c r="A57" s="1"/>
      <c r="B57" s="113"/>
      <c r="C57" s="111"/>
      <c r="D57" s="54"/>
      <c r="E57" s="128"/>
      <c r="F57" s="22"/>
      <c r="H57" s="54"/>
      <c r="I57" s="18">
        <f>I56+Table143[[#This Row],[مبلغ ورود]]-Table143[[#This Row],[مبلغ خروج]]</f>
        <v>5735837436</v>
      </c>
      <c r="J57" s="79"/>
    </row>
    <row r="58" spans="1:10" ht="42.75" customHeight="1">
      <c r="A58" s="1"/>
      <c r="B58" s="19"/>
      <c r="C58" s="111"/>
      <c r="D58" s="54"/>
      <c r="E58" s="128"/>
      <c r="F58" s="22"/>
      <c r="I58" s="18">
        <f>I57+Table143[[#This Row],[مبلغ ورود]]-Table143[[#This Row],[مبلغ خروج]]</f>
        <v>5735837436</v>
      </c>
      <c r="J58" s="79"/>
    </row>
    <row r="59" spans="1:10" ht="21">
      <c r="A59" s="1"/>
      <c r="B59" s="19"/>
      <c r="C59" s="111"/>
      <c r="D59" s="54"/>
      <c r="E59" s="128"/>
      <c r="F59" s="22"/>
      <c r="G59" s="114"/>
      <c r="I59" s="18">
        <f>I58+Table143[[#This Row],[مبلغ ورود]]-Table143[[#This Row],[مبلغ خروج]]</f>
        <v>5735837436</v>
      </c>
      <c r="J59" s="115"/>
    </row>
    <row r="60" spans="1:10" ht="21">
      <c r="A60" s="1"/>
      <c r="B60" s="19"/>
      <c r="C60" s="111"/>
      <c r="D60" s="54"/>
      <c r="E60" s="128"/>
      <c r="F60" s="22"/>
      <c r="I60" s="18">
        <f>I59+Table143[[#This Row],[مبلغ ورود]]-Table143[[#This Row],[مبلغ خروج]]</f>
        <v>5735837436</v>
      </c>
      <c r="J60" s="95"/>
    </row>
    <row r="61" spans="1:10" ht="21">
      <c r="A61" s="1"/>
      <c r="B61" s="19"/>
      <c r="C61" s="111"/>
      <c r="D61" s="54"/>
      <c r="E61" s="128"/>
      <c r="F61" s="84"/>
      <c r="G61" s="97"/>
      <c r="H61" s="54"/>
      <c r="I61" s="18">
        <f>I60+Table143[[#This Row],[مبلغ ورود]]-Table143[[#This Row],[مبلغ خروج]]</f>
        <v>5735837436</v>
      </c>
      <c r="J61" s="98"/>
    </row>
    <row r="62" spans="1:10" ht="21">
      <c r="A62" s="1"/>
      <c r="B62" s="19"/>
      <c r="C62" s="111"/>
      <c r="D62" s="54"/>
      <c r="E62" s="128"/>
      <c r="F62" s="22"/>
      <c r="G62" s="97"/>
      <c r="H62" s="54"/>
      <c r="I62" s="18">
        <f>I61+Table143[[#This Row],[مبلغ ورود]]-Table143[[#This Row],[مبلغ خروج]]</f>
        <v>5735837436</v>
      </c>
      <c r="J62" s="98"/>
    </row>
    <row r="63" spans="1:10" ht="21">
      <c r="A63" s="1"/>
      <c r="B63" s="19"/>
      <c r="C63" s="111"/>
      <c r="D63" s="54"/>
      <c r="E63" s="128"/>
      <c r="F63" s="123"/>
      <c r="G63" s="97"/>
      <c r="H63" s="54"/>
      <c r="I63" s="18">
        <f>I62+Table143[[#This Row],[مبلغ ورود]]-Table143[[#This Row],[مبلغ خروج]]</f>
        <v>5735837436</v>
      </c>
      <c r="J63" s="98"/>
    </row>
    <row r="64" spans="1:10" ht="21">
      <c r="A64" s="1"/>
      <c r="B64" s="125"/>
      <c r="C64" s="111"/>
      <c r="D64" s="54"/>
      <c r="E64" s="128"/>
      <c r="F64" s="22"/>
      <c r="H64" s="54"/>
      <c r="I64" s="18">
        <f>I63+Table143[[#This Row],[مبلغ ورود]]-Table143[[#This Row],[مبلغ خروج]]</f>
        <v>5735837436</v>
      </c>
      <c r="J64" s="79"/>
    </row>
    <row r="65" spans="1:10" ht="21">
      <c r="A65" s="1"/>
      <c r="B65" s="19"/>
      <c r="C65" s="111"/>
      <c r="D65" s="54"/>
      <c r="E65" s="128"/>
      <c r="F65" s="22"/>
      <c r="G65" s="114"/>
      <c r="H65" s="54"/>
      <c r="I65" s="18">
        <f>I64+Table143[[#This Row],[مبلغ ورود]]-Table143[[#This Row],[مبلغ خروج]]</f>
        <v>5735837436</v>
      </c>
      <c r="J65" s="115"/>
    </row>
    <row r="66" spans="1:10" ht="21">
      <c r="A66" s="1"/>
      <c r="B66" s="19"/>
      <c r="C66" s="111"/>
      <c r="D66" s="54"/>
      <c r="E66" s="128"/>
      <c r="F66" s="22"/>
      <c r="G66" s="114"/>
      <c r="H66" s="54"/>
      <c r="I66" s="18">
        <f>I65+Table143[[#This Row],[مبلغ ورود]]-Table143[[#This Row],[مبلغ خروج]]</f>
        <v>5735837436</v>
      </c>
      <c r="J66" s="115"/>
    </row>
    <row r="67" spans="1:10" ht="21">
      <c r="A67" s="1"/>
      <c r="B67" s="19"/>
      <c r="C67" s="111"/>
      <c r="D67" s="54"/>
      <c r="E67" s="128"/>
      <c r="F67" s="22"/>
      <c r="G67" s="114"/>
      <c r="H67" s="54"/>
      <c r="I67" s="18">
        <f>I66+Table143[[#This Row],[مبلغ ورود]]-Table143[[#This Row],[مبلغ خروج]]</f>
        <v>5735837436</v>
      </c>
      <c r="J67" s="115"/>
    </row>
    <row r="68" spans="1:10" ht="21">
      <c r="A68" s="1"/>
      <c r="B68" s="19"/>
      <c r="C68" s="111"/>
      <c r="D68" s="54"/>
      <c r="E68" s="128"/>
      <c r="F68" s="22"/>
      <c r="H68" s="54"/>
      <c r="I68" s="18">
        <f>I67+Table143[[#This Row],[مبلغ ورود]]-Table143[[#This Row],[مبلغ خروج]]</f>
        <v>5735837436</v>
      </c>
      <c r="J68" s="79"/>
    </row>
    <row r="69" spans="1:10" ht="21">
      <c r="A69" s="1"/>
      <c r="B69" s="19"/>
      <c r="C69" s="111"/>
      <c r="D69" s="54"/>
      <c r="E69" s="128"/>
      <c r="F69" s="22"/>
      <c r="G69" s="114"/>
      <c r="H69" s="54"/>
      <c r="I69" s="18">
        <f>I68+Table143[[#This Row],[مبلغ ورود]]-Table143[[#This Row],[مبلغ خروج]]</f>
        <v>5735837436</v>
      </c>
      <c r="J69" s="115"/>
    </row>
    <row r="70" spans="1:10" ht="21">
      <c r="A70" s="1"/>
      <c r="B70" s="19"/>
      <c r="C70" s="111"/>
      <c r="D70" s="54"/>
      <c r="E70" s="128"/>
      <c r="F70" s="22"/>
      <c r="G70" s="114"/>
      <c r="H70" s="54"/>
      <c r="I70" s="18">
        <f>I69+Table143[[#This Row],[مبلغ ورود]]-Table143[[#This Row],[مبلغ خروج]]</f>
        <v>5735837436</v>
      </c>
      <c r="J70" s="115"/>
    </row>
    <row r="71" spans="1:10" ht="21">
      <c r="A71" s="1"/>
      <c r="B71" s="19"/>
      <c r="C71" s="111"/>
      <c r="D71" s="54"/>
      <c r="E71" s="128"/>
      <c r="F71" s="22"/>
      <c r="G71" s="114"/>
      <c r="H71" s="54"/>
      <c r="I71" s="18">
        <f>I70+Table143[[#This Row],[مبلغ ورود]]-Table143[[#This Row],[مبلغ خروج]]</f>
        <v>5735837436</v>
      </c>
      <c r="J71" s="115"/>
    </row>
    <row r="72" spans="1:10" ht="21">
      <c r="A72" s="1"/>
      <c r="B72" s="19"/>
      <c r="C72" s="1"/>
      <c r="D72" s="54"/>
      <c r="E72" s="128"/>
      <c r="F72" s="22"/>
      <c r="G72" s="114"/>
      <c r="H72" s="54"/>
      <c r="I72" s="18">
        <f>I71+Table143[[#This Row],[مبلغ ورود]]-Table143[[#This Row],[مبلغ خروج]]</f>
        <v>5735837436</v>
      </c>
      <c r="J72" s="115"/>
    </row>
    <row r="73" spans="1:10" ht="21">
      <c r="A73" s="1"/>
      <c r="B73" s="19"/>
      <c r="C73" s="1"/>
      <c r="D73" s="124"/>
      <c r="E73" s="131"/>
      <c r="F73" s="22"/>
      <c r="G73" s="114"/>
      <c r="H73" s="54"/>
      <c r="I73" s="18">
        <f>I72+Table143[[#This Row],[مبلغ ورود]]-Table143[[#This Row],[مبلغ خروج]]</f>
        <v>5735837436</v>
      </c>
      <c r="J73" s="115"/>
    </row>
    <row r="74" spans="1:10" ht="21">
      <c r="A74" s="1"/>
      <c r="B74" s="125"/>
      <c r="C74" s="1"/>
      <c r="D74" s="124"/>
      <c r="E74" s="131"/>
      <c r="F74" s="22"/>
      <c r="G74" s="97"/>
      <c r="H74" s="54"/>
      <c r="I74" s="18">
        <f>I73+Table143[[#This Row],[مبلغ ورود]]-Table143[[#This Row],[مبلغ خروج]]</f>
        <v>5735837436</v>
      </c>
      <c r="J74" s="98"/>
    </row>
    <row r="75" spans="1:10" ht="21">
      <c r="A75" s="1"/>
      <c r="B75" s="58"/>
      <c r="C75" s="1"/>
      <c r="D75" s="124"/>
      <c r="E75" s="131"/>
      <c r="F75" s="22"/>
      <c r="G75" s="97"/>
      <c r="H75" s="54"/>
      <c r="I75" s="18">
        <f>I74+Table143[[#This Row],[مبلغ ورود]]-Table143[[#This Row],[مبلغ خروج]]</f>
        <v>5735837436</v>
      </c>
      <c r="J75" s="98"/>
    </row>
    <row r="76" spans="1:10" ht="21">
      <c r="A76" s="1"/>
      <c r="B76" s="58"/>
      <c r="C76" s="1"/>
      <c r="D76" s="124"/>
      <c r="E76" s="131"/>
      <c r="F76" s="22"/>
      <c r="G76" s="94"/>
      <c r="H76" s="54"/>
      <c r="I76" s="18">
        <f>I75+Table143[[#This Row],[مبلغ ورود]]-Table143[[#This Row],[مبلغ خروج]]</f>
        <v>5735837436</v>
      </c>
      <c r="J76" s="95"/>
    </row>
    <row r="77" spans="1:10" ht="21">
      <c r="A77" s="1"/>
      <c r="B77" s="58"/>
      <c r="C77" s="1"/>
      <c r="D77" s="124"/>
      <c r="E77" s="131"/>
      <c r="F77" s="22"/>
      <c r="G77" s="94"/>
      <c r="H77" s="54"/>
      <c r="I77" s="18">
        <f>I76+Table143[[#This Row],[مبلغ ورود]]-Table143[[#This Row],[مبلغ خروج]]</f>
        <v>5735837436</v>
      </c>
      <c r="J77" s="95"/>
    </row>
    <row r="78" spans="1:10" ht="21">
      <c r="A78" s="1"/>
      <c r="B78" s="58"/>
      <c r="C78" s="1"/>
      <c r="D78" s="124"/>
      <c r="E78" s="131"/>
      <c r="F78" s="22"/>
      <c r="G78" s="94"/>
      <c r="H78" s="54"/>
      <c r="I78" s="18">
        <f>I77+Table143[[#This Row],[مبلغ ورود]]-Table143[[#This Row],[مبلغ خروج]]</f>
        <v>5735837436</v>
      </c>
      <c r="J78" s="95"/>
    </row>
    <row r="79" spans="1:10" ht="21">
      <c r="A79" s="1"/>
      <c r="B79" s="58"/>
      <c r="C79" s="1"/>
      <c r="D79" s="124"/>
      <c r="E79" s="131"/>
      <c r="F79" s="22"/>
      <c r="H79" s="54"/>
      <c r="I79" s="18">
        <f>I78+Table143[[#This Row],[مبلغ ورود]]-Table143[[#This Row],[مبلغ خروج]]</f>
        <v>5735837436</v>
      </c>
      <c r="J79" s="79"/>
    </row>
    <row r="80" spans="1:10" ht="21">
      <c r="A80" s="1"/>
      <c r="B80" s="126"/>
      <c r="C80" s="1"/>
      <c r="D80" s="124"/>
      <c r="E80" s="131"/>
      <c r="F80" s="22"/>
      <c r="H80" s="54"/>
      <c r="I80" s="18">
        <f>I79+Table143[[#This Row],[مبلغ ورود]]-Table143[[#This Row],[مبلغ خروج]]</f>
        <v>5735837436</v>
      </c>
      <c r="J80" s="79"/>
    </row>
    <row r="81" spans="1:10" ht="21">
      <c r="A81" s="1"/>
      <c r="B81" s="126"/>
      <c r="C81" s="1"/>
      <c r="D81" s="124"/>
      <c r="E81" s="131"/>
      <c r="F81" s="22"/>
      <c r="H81" s="54"/>
      <c r="I81" s="18">
        <f>I80+Table143[[#This Row],[مبلغ ورود]]-Table143[[#This Row],[مبلغ خروج]]</f>
        <v>5735837436</v>
      </c>
      <c r="J81" s="79"/>
    </row>
    <row r="82" spans="1:10" ht="21">
      <c r="A82" s="1"/>
      <c r="B82" s="126"/>
      <c r="C82" s="1"/>
      <c r="D82" s="124"/>
      <c r="E82" s="131"/>
      <c r="F82" s="22"/>
      <c r="H82" s="54"/>
      <c r="I82" s="18">
        <f>I81+Table143[[#This Row],[مبلغ ورود]]-Table143[[#This Row],[مبلغ خروج]]</f>
        <v>5735837436</v>
      </c>
      <c r="J82" s="79"/>
    </row>
    <row r="83" spans="1:10" ht="21">
      <c r="A83" s="1"/>
      <c r="B83" s="126"/>
      <c r="C83" s="1"/>
      <c r="D83" s="124"/>
      <c r="E83" s="131"/>
      <c r="F83" s="22"/>
      <c r="H83" s="54"/>
      <c r="I83" s="18">
        <f>I82+Table143[[#This Row],[مبلغ ورود]]-Table143[[#This Row],[مبلغ خروج]]</f>
        <v>5735837436</v>
      </c>
      <c r="J83" s="79"/>
    </row>
    <row r="84" spans="1:10" ht="21">
      <c r="A84" s="1"/>
      <c r="B84" s="126"/>
      <c r="C84" s="1"/>
      <c r="D84" s="124"/>
      <c r="E84" s="131"/>
      <c r="F84" s="22"/>
      <c r="H84" s="54"/>
      <c r="I84" s="18">
        <f>I83+Table143[[#This Row],[مبلغ ورود]]-Table143[[#This Row],[مبلغ خروج]]</f>
        <v>5735837436</v>
      </c>
      <c r="J84" s="79"/>
    </row>
    <row r="85" spans="1:10" ht="21">
      <c r="A85" s="1"/>
      <c r="B85" s="126"/>
      <c r="C85" s="1"/>
      <c r="D85" s="124"/>
      <c r="E85" s="131"/>
      <c r="F85" s="22"/>
      <c r="H85" s="54"/>
      <c r="I85" s="18">
        <f>I84+Table143[[#This Row],[مبلغ ورود]]-Table143[[#This Row],[مبلغ خروج]]</f>
        <v>5735837436</v>
      </c>
      <c r="J85" s="79"/>
    </row>
    <row r="86" spans="1:10" ht="21">
      <c r="A86" s="1"/>
      <c r="B86" s="126"/>
      <c r="C86" s="1"/>
      <c r="D86" s="124"/>
      <c r="E86" s="131"/>
      <c r="F86" s="22"/>
      <c r="H86" s="54"/>
      <c r="I86" s="18">
        <f>I85+Table143[[#This Row],[مبلغ ورود]]-Table143[[#This Row],[مبلغ خروج]]</f>
        <v>5735837436</v>
      </c>
      <c r="J86" s="79"/>
    </row>
    <row r="87" spans="1:10" ht="21">
      <c r="A87" s="1"/>
      <c r="B87" s="126"/>
      <c r="C87" s="1"/>
      <c r="D87" s="124"/>
      <c r="E87" s="131"/>
      <c r="F87" s="22"/>
      <c r="H87" s="54"/>
      <c r="I87" s="18">
        <f>I86+Table143[[#This Row],[مبلغ ورود]]-Table143[[#This Row],[مبلغ خروج]]</f>
        <v>5735837436</v>
      </c>
      <c r="J87" s="79"/>
    </row>
    <row r="88" spans="1:10" ht="21">
      <c r="A88" s="1"/>
      <c r="B88" s="126"/>
      <c r="C88" s="1"/>
      <c r="D88" s="124"/>
      <c r="E88" s="131"/>
      <c r="F88" s="22"/>
      <c r="H88" s="54"/>
      <c r="I88" s="18">
        <f>I87+Table143[[#This Row],[مبلغ ورود]]-Table143[[#This Row],[مبلغ خروج]]</f>
        <v>5735837436</v>
      </c>
      <c r="J88" s="79"/>
    </row>
    <row r="89" spans="1:10" ht="21">
      <c r="A89" s="1"/>
      <c r="B89" s="126"/>
      <c r="C89" s="1"/>
      <c r="D89" s="124"/>
      <c r="E89" s="131"/>
      <c r="F89" s="22"/>
      <c r="H89" s="54"/>
      <c r="I89" s="18">
        <f>I88+Table143[[#This Row],[مبلغ ورود]]-Table143[[#This Row],[مبلغ خروج]]</f>
        <v>5735837436</v>
      </c>
      <c r="J89" s="79"/>
    </row>
    <row r="90" spans="1:10" ht="21">
      <c r="A90" s="1"/>
      <c r="B90" s="126"/>
      <c r="C90" s="1"/>
      <c r="D90" s="54"/>
      <c r="E90" s="128"/>
      <c r="F90" s="22"/>
      <c r="H90" s="54"/>
      <c r="I90" s="18">
        <f>I89+Table143[[#This Row],[مبلغ ورود]]-Table143[[#This Row],[مبلغ خروج]]</f>
        <v>5735837436</v>
      </c>
      <c r="J90" s="79"/>
    </row>
    <row r="91" spans="1:10" ht="21">
      <c r="A91" s="1"/>
      <c r="B91" s="126"/>
      <c r="C91" s="1"/>
      <c r="D91" s="54"/>
      <c r="E91" s="128"/>
      <c r="F91" s="22"/>
      <c r="H91" s="54"/>
      <c r="I91" s="18">
        <f>I90+Table143[[#This Row],[مبلغ ورود]]-Table143[[#This Row],[مبلغ خروج]]</f>
        <v>5735837436</v>
      </c>
      <c r="J91" s="79"/>
    </row>
    <row r="92" spans="1:10" ht="21">
      <c r="A92" s="1"/>
      <c r="B92" s="126"/>
      <c r="C92" s="1"/>
      <c r="D92" s="54"/>
      <c r="E92" s="128"/>
      <c r="F92" s="22"/>
      <c r="H92" s="54"/>
      <c r="I92" s="18">
        <f>I91+Table143[[#This Row],[مبلغ ورود]]-Table143[[#This Row],[مبلغ خروج]]</f>
        <v>5735837436</v>
      </c>
      <c r="J92" s="79"/>
    </row>
    <row r="93" spans="1:10" ht="21">
      <c r="A93" s="1"/>
      <c r="B93" s="126"/>
      <c r="C93" s="1"/>
      <c r="D93" s="54"/>
      <c r="E93" s="128"/>
      <c r="F93" s="22"/>
      <c r="H93" s="54"/>
      <c r="I93" s="18">
        <f>I92+Table143[[#This Row],[مبلغ ورود]]-Table143[[#This Row],[مبلغ خروج]]</f>
        <v>5735837436</v>
      </c>
      <c r="J93" s="79"/>
    </row>
    <row r="94" spans="1:10" ht="21">
      <c r="A94" s="1"/>
      <c r="B94" s="126"/>
      <c r="C94" s="1"/>
      <c r="D94" s="54"/>
      <c r="E94" s="128"/>
      <c r="F94" s="22"/>
      <c r="H94" s="54"/>
      <c r="I94" s="18">
        <f>I93+Table143[[#This Row],[مبلغ ورود]]-Table143[[#This Row],[مبلغ خروج]]</f>
        <v>5735837436</v>
      </c>
      <c r="J94" s="79"/>
    </row>
    <row r="95" spans="1:10" ht="21">
      <c r="A95" s="1"/>
      <c r="B95" s="126"/>
      <c r="C95" s="1"/>
      <c r="D95" s="54"/>
      <c r="E95" s="128"/>
      <c r="F95" s="22"/>
      <c r="H95" s="54"/>
      <c r="I95" s="18">
        <f>I94+Table143[[#This Row],[مبلغ ورود]]-Table143[[#This Row],[مبلغ خروج]]</f>
        <v>5735837436</v>
      </c>
      <c r="J95" s="79"/>
    </row>
    <row r="96" spans="1:10" ht="21">
      <c r="A96" s="1"/>
      <c r="B96" s="126"/>
      <c r="C96" s="1"/>
      <c r="D96" s="54"/>
      <c r="E96" s="128"/>
      <c r="F96" s="22"/>
      <c r="H96" s="54"/>
      <c r="I96" s="18">
        <f>I95+Table143[[#This Row],[مبلغ ورود]]-Table143[[#This Row],[مبلغ خروج]]</f>
        <v>5735837436</v>
      </c>
      <c r="J96" s="79"/>
    </row>
    <row r="97" spans="1:10" ht="21">
      <c r="A97" s="1"/>
      <c r="B97" s="126"/>
      <c r="C97" s="1"/>
      <c r="D97" s="54"/>
      <c r="E97" s="128"/>
      <c r="F97" s="22"/>
      <c r="H97" s="54"/>
      <c r="I97" s="18">
        <f>I96+Table143[[#This Row],[مبلغ ورود]]-Table143[[#This Row],[مبلغ خروج]]</f>
        <v>5735837436</v>
      </c>
      <c r="J97" s="79"/>
    </row>
    <row r="98" spans="1:10" ht="21">
      <c r="A98" s="1"/>
      <c r="B98" s="126"/>
      <c r="C98" s="1"/>
      <c r="D98" s="54"/>
      <c r="E98" s="128"/>
      <c r="F98" s="22"/>
      <c r="H98" s="54"/>
      <c r="I98" s="18">
        <f>I97+Table143[[#This Row],[مبلغ ورود]]-Table143[[#This Row],[مبلغ خروج]]</f>
        <v>5735837436</v>
      </c>
      <c r="J98" s="79"/>
    </row>
    <row r="99" spans="1:10" ht="21">
      <c r="A99" s="1"/>
      <c r="B99" s="126"/>
      <c r="C99" s="1"/>
      <c r="D99" s="54"/>
      <c r="E99" s="128"/>
      <c r="F99" s="22"/>
      <c r="H99" s="54"/>
      <c r="I99" s="18">
        <f>I98+Table143[[#This Row],[مبلغ ورود]]-Table143[[#This Row],[مبلغ خروج]]</f>
        <v>5735837436</v>
      </c>
      <c r="J99" s="79"/>
    </row>
    <row r="100" spans="1:10" ht="21">
      <c r="A100" s="1"/>
      <c r="B100" s="126"/>
      <c r="C100" s="1"/>
      <c r="D100" s="54"/>
      <c r="E100" s="128"/>
      <c r="F100" s="22"/>
      <c r="H100" s="54"/>
      <c r="I100" s="18">
        <f>I99+Table143[[#This Row],[مبلغ ورود]]-Table143[[#This Row],[مبلغ خروج]]</f>
        <v>5735837436</v>
      </c>
      <c r="J100" s="79"/>
    </row>
    <row r="101" spans="1:10" ht="21">
      <c r="A101" s="1"/>
      <c r="B101" s="126"/>
      <c r="C101" s="1"/>
      <c r="D101" s="54"/>
      <c r="E101" s="128"/>
      <c r="F101" s="22"/>
      <c r="H101" s="54"/>
      <c r="I101" s="18">
        <f>I100+Table143[[#This Row],[مبلغ ورود]]-Table143[[#This Row],[مبلغ خروج]]</f>
        <v>5735837436</v>
      </c>
      <c r="J101" s="79"/>
    </row>
    <row r="102" spans="1:10" ht="21">
      <c r="A102" s="1"/>
      <c r="B102" s="126"/>
      <c r="C102" s="1"/>
      <c r="D102" s="54"/>
      <c r="E102" s="128"/>
      <c r="F102" s="22"/>
      <c r="H102" s="54"/>
      <c r="I102" s="18">
        <f>I101+Table143[[#This Row],[مبلغ ورود]]-Table143[[#This Row],[مبلغ خروج]]</f>
        <v>5735837436</v>
      </c>
      <c r="J102" s="79"/>
    </row>
    <row r="103" spans="1:10" ht="21">
      <c r="A103" s="1"/>
      <c r="B103" s="126"/>
      <c r="C103" s="1"/>
      <c r="D103" s="54"/>
      <c r="E103" s="128"/>
      <c r="F103" s="22"/>
      <c r="H103" s="54"/>
      <c r="I103" s="18">
        <f>I102+Table143[[#This Row],[مبلغ ورود]]-Table143[[#This Row],[مبلغ خروج]]</f>
        <v>5735837436</v>
      </c>
      <c r="J103" s="79"/>
    </row>
    <row r="104" spans="1:10" ht="21">
      <c r="A104" s="1"/>
      <c r="B104" s="75"/>
      <c r="C104" s="1"/>
      <c r="D104" s="76"/>
      <c r="E104" s="132"/>
      <c r="F104" s="22"/>
      <c r="G104" s="77"/>
      <c r="H104" s="54"/>
      <c r="I104" s="18">
        <f>I103+Table143[[#This Row],[مبلغ ورود]]-Table143[[#This Row],[مبلغ خروج]]</f>
        <v>5735837436</v>
      </c>
      <c r="J104" s="79"/>
    </row>
    <row r="105" spans="1:10" ht="21">
      <c r="A105" s="1"/>
      <c r="B105" s="70"/>
      <c r="C105" s="1"/>
      <c r="D105" s="68"/>
      <c r="E105" s="133"/>
      <c r="F105" s="22"/>
      <c r="G105" s="69"/>
      <c r="H105" s="54"/>
      <c r="I105" s="18">
        <f>I104+Table143[[#This Row],[مبلغ ورود]]-Table143[[#This Row],[مبلغ خروج]]</f>
        <v>5735837436</v>
      </c>
      <c r="J105" s="79"/>
    </row>
    <row r="106" spans="1:10" ht="21">
      <c r="A106" s="1"/>
      <c r="B106" s="58"/>
      <c r="C106" s="1"/>
      <c r="D106" s="51"/>
      <c r="E106" s="134"/>
      <c r="F106" s="22"/>
      <c r="H106" s="54"/>
      <c r="I106" s="18">
        <f>I105+Table143[[#This Row],[مبلغ ورود]]-Table143[[#This Row],[مبلغ خروج]]</f>
        <v>5735837436</v>
      </c>
      <c r="J106" s="79"/>
    </row>
    <row r="107" spans="1:10" ht="21">
      <c r="A107" s="1"/>
      <c r="B107" s="58"/>
      <c r="C107" s="1"/>
      <c r="D107" s="51"/>
      <c r="E107" s="134"/>
      <c r="F107" s="22"/>
      <c r="H107" s="54"/>
      <c r="I107" s="18">
        <f>I106+Table143[[#This Row],[مبلغ ورود]]-Table143[[#This Row],[مبلغ خروج]]</f>
        <v>5735837436</v>
      </c>
      <c r="J107" s="79"/>
    </row>
    <row r="108" spans="1:10" ht="21">
      <c r="A108" s="1"/>
      <c r="B108" s="58"/>
      <c r="C108" s="1"/>
      <c r="D108" s="51"/>
      <c r="E108" s="134"/>
      <c r="F108" s="22"/>
      <c r="H108" s="54"/>
      <c r="I108" s="18">
        <f>I107+Table143[[#This Row],[مبلغ ورود]]-Table143[[#This Row],[مبلغ خروج]]</f>
        <v>5735837436</v>
      </c>
      <c r="J108" s="79"/>
    </row>
    <row r="109" spans="1:10" ht="42.75" customHeight="1">
      <c r="A109" s="1" t="s">
        <v>27</v>
      </c>
      <c r="B109" s="19"/>
      <c r="C109" s="1"/>
      <c r="D109" s="19"/>
      <c r="F109" s="23"/>
      <c r="G109" s="24">
        <f>SUBTOTAL(109,Table143[مبلغ ورود])</f>
        <v>31195666778</v>
      </c>
      <c r="H109" s="24">
        <f>SUBTOTAL(109,Table143[مبلغ خروج])</f>
        <v>25459829342</v>
      </c>
      <c r="I109" s="48"/>
      <c r="J109" s="78"/>
    </row>
    <row r="110" spans="1:10" ht="42.75" customHeight="1">
      <c r="A110" s="121"/>
      <c r="B110" s="104" t="s">
        <v>250</v>
      </c>
      <c r="C110" s="105">
        <v>469529</v>
      </c>
      <c r="D110" s="118" t="s">
        <v>49</v>
      </c>
      <c r="E110" s="136"/>
      <c r="F110" s="107" t="s">
        <v>231</v>
      </c>
      <c r="G110" s="122"/>
      <c r="H110" s="106">
        <v>32000000000</v>
      </c>
      <c r="I110" s="48"/>
      <c r="J110" s="78"/>
    </row>
    <row r="111" spans="1:10" ht="42.75" customHeight="1">
      <c r="B111" s="116" t="s">
        <v>230</v>
      </c>
      <c r="C111" s="117">
        <v>469520</v>
      </c>
      <c r="D111" s="118" t="s">
        <v>49</v>
      </c>
      <c r="E111" s="136"/>
      <c r="F111" s="119" t="s">
        <v>236</v>
      </c>
      <c r="G111" s="120"/>
      <c r="H111" s="118">
        <v>32000000000</v>
      </c>
      <c r="I111" s="17"/>
    </row>
    <row r="112" spans="1:10" ht="42.75" customHeight="1">
      <c r="B112" s="104" t="s">
        <v>232</v>
      </c>
      <c r="C112" s="105">
        <v>469521</v>
      </c>
      <c r="D112" s="106" t="s">
        <v>49</v>
      </c>
      <c r="E112" s="137"/>
      <c r="F112" s="107" t="s">
        <v>237</v>
      </c>
      <c r="G112" s="108"/>
      <c r="H112" s="106">
        <v>32000000000</v>
      </c>
      <c r="I112" s="17"/>
    </row>
    <row r="113" spans="2:9" ht="42.75" customHeight="1">
      <c r="B113" s="99" t="s">
        <v>233</v>
      </c>
      <c r="C113" s="100">
        <v>469522</v>
      </c>
      <c r="D113" s="101" t="s">
        <v>49</v>
      </c>
      <c r="E113" s="138"/>
      <c r="F113" s="102" t="s">
        <v>238</v>
      </c>
      <c r="G113" s="103"/>
      <c r="H113" s="101">
        <v>32000000000</v>
      </c>
      <c r="I113" s="17"/>
    </row>
    <row r="114" spans="2:9" ht="42.75" customHeight="1">
      <c r="B114" s="104" t="s">
        <v>234</v>
      </c>
      <c r="C114" s="105">
        <v>469523</v>
      </c>
      <c r="D114" s="106" t="s">
        <v>49</v>
      </c>
      <c r="E114" s="137"/>
      <c r="F114" s="107" t="s">
        <v>239</v>
      </c>
      <c r="G114" s="108"/>
      <c r="H114" s="106">
        <v>32000000000</v>
      </c>
      <c r="I114" s="17"/>
    </row>
    <row r="115" spans="2:9" ht="42.75" customHeight="1">
      <c r="B115" s="112" t="s">
        <v>251</v>
      </c>
      <c r="C115" s="105">
        <v>469530</v>
      </c>
      <c r="D115" s="106" t="s">
        <v>49</v>
      </c>
      <c r="E115" s="137"/>
      <c r="F115" s="107" t="s">
        <v>240</v>
      </c>
      <c r="G115" s="108"/>
      <c r="H115" s="106">
        <v>35602344000</v>
      </c>
      <c r="I115" s="17"/>
    </row>
    <row r="116" spans="2:9" ht="42.75" customHeight="1">
      <c r="G116" s="17"/>
      <c r="H116" s="17"/>
      <c r="I116" s="17"/>
    </row>
    <row r="117" spans="2:9" ht="42.75" customHeight="1">
      <c r="G117" s="17"/>
      <c r="H117" s="17"/>
      <c r="I117" s="17"/>
    </row>
    <row r="118" spans="2:9" ht="42.75" customHeight="1">
      <c r="G118" s="17"/>
      <c r="H118" s="17"/>
      <c r="I118" s="17"/>
    </row>
    <row r="119" spans="2:9" ht="42.75" customHeight="1">
      <c r="G119" s="17"/>
      <c r="H119" s="17"/>
      <c r="I119" s="17"/>
    </row>
    <row r="120" spans="2:9" ht="42.75" customHeight="1">
      <c r="G120" s="17"/>
      <c r="H120" s="17"/>
      <c r="I120" s="17"/>
    </row>
    <row r="121" spans="2:9" ht="42.75" customHeight="1">
      <c r="G121" s="17"/>
      <c r="H121" s="17"/>
      <c r="I121" s="17"/>
    </row>
  </sheetData>
  <mergeCells count="2">
    <mergeCell ref="A1:I1"/>
    <mergeCell ref="A2:I2"/>
  </mergeCells>
  <printOptions horizontalCentered="1"/>
  <pageMargins left="0.7" right="0.7" top="0.75" bottom="0.75" header="0.3" footer="0.3"/>
  <pageSetup paperSize="9" scale="28" orientation="portrait" r:id="rId1"/>
  <headerFooter>
    <oddFooter>&amp;L&amp;P of&amp;N&amp;C&amp;"B Nazanin,Bold"&amp;10زینب امین زاده&amp;R&amp;D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G19"/>
  <sheetViews>
    <sheetView rightToLeft="1" view="pageBreakPreview" zoomScale="84" zoomScaleNormal="100" zoomScaleSheetLayoutView="84" workbookViewId="0">
      <selection activeCell="D14" sqref="D14"/>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15.140625" style="3" customWidth="1"/>
    <col min="8" max="16384" width="9.140625" style="3"/>
  </cols>
  <sheetData>
    <row r="1" spans="1:7" ht="18.75">
      <c r="A1" s="159" t="s">
        <v>7</v>
      </c>
      <c r="B1" s="160"/>
      <c r="C1" s="160"/>
      <c r="D1" s="160"/>
      <c r="E1" s="160"/>
      <c r="F1" s="160"/>
      <c r="G1" s="161"/>
    </row>
    <row r="2" spans="1:7" ht="18.75">
      <c r="A2" s="162" t="s">
        <v>31</v>
      </c>
      <c r="B2" s="163"/>
      <c r="C2" s="163"/>
      <c r="D2" s="163"/>
      <c r="E2" s="163"/>
      <c r="F2" s="163"/>
      <c r="G2" s="164"/>
    </row>
    <row r="3" spans="1:7" ht="15.75" customHeight="1">
      <c r="A3" s="162"/>
      <c r="B3" s="163"/>
      <c r="C3" s="163"/>
      <c r="D3" s="163"/>
      <c r="E3" s="163"/>
      <c r="F3" s="163"/>
      <c r="G3" s="164"/>
    </row>
    <row r="4" spans="1:7" ht="13.5" customHeight="1">
      <c r="A4" s="14"/>
      <c r="B4" s="15"/>
      <c r="C4" s="15"/>
      <c r="D4" s="15"/>
      <c r="E4" s="16" t="s">
        <v>8</v>
      </c>
      <c r="F4" s="165" t="str">
        <f>'1401'!B17</f>
        <v>1401/02/10</v>
      </c>
      <c r="G4" s="165"/>
    </row>
    <row r="5" spans="1:7" ht="18.75">
      <c r="A5" s="14"/>
      <c r="B5" s="15"/>
      <c r="C5" s="15"/>
      <c r="D5" s="15"/>
      <c r="E5" s="16" t="s">
        <v>9</v>
      </c>
      <c r="F5" s="166"/>
      <c r="G5" s="166"/>
    </row>
    <row r="6" spans="1:7" ht="25.5" customHeight="1" thickBot="1">
      <c r="A6" s="33" t="s">
        <v>10</v>
      </c>
      <c r="B6" s="34"/>
      <c r="C6" s="34"/>
      <c r="D6" s="34"/>
      <c r="E6" s="34"/>
      <c r="F6" s="34"/>
      <c r="G6" s="35"/>
    </row>
    <row r="7" spans="1:7" ht="3.75" customHeight="1" thickBot="1">
      <c r="A7" s="158"/>
      <c r="B7" s="158"/>
      <c r="C7" s="158"/>
      <c r="D7" s="158"/>
      <c r="E7" s="158"/>
      <c r="F7" s="158"/>
      <c r="G7" s="158"/>
    </row>
    <row r="8" spans="1:7" ht="6" customHeight="1" thickBot="1">
      <c r="A8" s="145"/>
      <c r="B8" s="146"/>
      <c r="C8" s="146"/>
      <c r="D8" s="146"/>
      <c r="E8" s="146"/>
      <c r="F8" s="146"/>
      <c r="G8" s="147"/>
    </row>
    <row r="9" spans="1:7" s="25" customFormat="1" ht="63.75" customHeight="1" thickBot="1">
      <c r="A9" s="26" t="s">
        <v>28</v>
      </c>
      <c r="B9" s="38">
        <f>'1401'!H17</f>
        <v>20000000000</v>
      </c>
      <c r="C9" s="28" t="s">
        <v>11</v>
      </c>
      <c r="D9" s="32" t="s">
        <v>29</v>
      </c>
      <c r="E9" s="148" t="str">
        <f>[1]!abh(B9)</f>
        <v>بیست میلیارد</v>
      </c>
      <c r="F9" s="149"/>
      <c r="G9" s="27" t="s">
        <v>11</v>
      </c>
    </row>
    <row r="10" spans="1:7" s="43" customFormat="1" ht="101.25" customHeight="1">
      <c r="A10" s="42" t="s">
        <v>12</v>
      </c>
      <c r="B10" s="150" t="str">
        <f>'1401'!F17</f>
        <v xml:space="preserve">شرکت آدیش جنوبی جهت حواله ساتنا به حساب IR95 0180 0000 0000 0306 8331 46 نزد بانک تجارت بنام شرکت سپهرمولد بابت علی الحساب ق ADSH-E-CO-GE-008  </v>
      </c>
      <c r="C10" s="150"/>
      <c r="D10" s="150"/>
      <c r="E10" s="150"/>
      <c r="F10" s="150"/>
      <c r="G10" s="151"/>
    </row>
    <row r="11" spans="1:7" s="25" customFormat="1" ht="52.5" customHeight="1" thickBot="1">
      <c r="A11" s="29" t="s">
        <v>13</v>
      </c>
      <c r="B11" s="30" t="str">
        <f>'1400'!D71</f>
        <v xml:space="preserve">بانک تجارت </v>
      </c>
      <c r="C11" s="30"/>
      <c r="D11" s="31" t="s">
        <v>14</v>
      </c>
      <c r="E11" s="30"/>
      <c r="F11" s="152"/>
      <c r="G11" s="153"/>
    </row>
    <row r="12" spans="1:7" ht="3.75" customHeight="1" thickBot="1"/>
    <row r="13" spans="1:7" s="25" customFormat="1" ht="37.5" customHeight="1" thickBot="1">
      <c r="A13" s="36" t="s">
        <v>15</v>
      </c>
      <c r="B13" s="44">
        <f>'1401'!C17</f>
        <v>606207</v>
      </c>
      <c r="C13" s="37" t="s">
        <v>16</v>
      </c>
      <c r="D13" s="45" t="str">
        <f>'1401'!B17</f>
        <v>1401/02/10</v>
      </c>
      <c r="E13" s="37" t="s">
        <v>17</v>
      </c>
      <c r="F13" s="154" t="s">
        <v>39</v>
      </c>
      <c r="G13" s="155"/>
    </row>
    <row r="14" spans="1:7" ht="3" customHeight="1" thickBot="1"/>
    <row r="15" spans="1:7" ht="19.5">
      <c r="A15" s="50" t="s">
        <v>20</v>
      </c>
      <c r="B15" s="10" t="s">
        <v>48</v>
      </c>
      <c r="C15" s="9"/>
      <c r="D15" s="10" t="s">
        <v>21</v>
      </c>
      <c r="E15" s="10"/>
      <c r="F15" s="156" t="s">
        <v>22</v>
      </c>
      <c r="G15" s="157"/>
    </row>
    <row r="16" spans="1:7">
      <c r="A16" s="4"/>
      <c r="F16" s="140"/>
      <c r="G16" s="140"/>
    </row>
    <row r="17" spans="1:7" ht="24.75" customHeight="1" thickBot="1">
      <c r="A17" s="5"/>
      <c r="B17" s="6"/>
      <c r="C17" s="6"/>
      <c r="D17" s="6"/>
      <c r="E17" s="6"/>
      <c r="F17" s="141"/>
      <c r="G17" s="142"/>
    </row>
    <row r="18" spans="1:7" ht="3.75" customHeight="1" thickBot="1"/>
    <row r="19" spans="1:7" ht="74.25" customHeight="1" thickBot="1">
      <c r="A19" s="13" t="s">
        <v>23</v>
      </c>
      <c r="B19" s="12"/>
      <c r="C19" s="7"/>
      <c r="D19" s="11" t="s">
        <v>24</v>
      </c>
      <c r="E19" s="8"/>
      <c r="F19" s="143" t="s">
        <v>25</v>
      </c>
      <c r="G19" s="144"/>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K25"/>
  <sheetViews>
    <sheetView rightToLeft="1" view="pageBreakPreview" zoomScale="91" zoomScaleNormal="100" zoomScaleSheetLayoutView="91" workbookViewId="0">
      <selection activeCell="D14" sqref="D14"/>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9" width="9.140625" style="3"/>
    <col min="10" max="10" width="10" style="3" bestFit="1" customWidth="1"/>
    <col min="11" max="11" width="23.7109375" style="39" customWidth="1"/>
    <col min="12" max="16384" width="9.140625" style="3"/>
  </cols>
  <sheetData>
    <row r="1" spans="1:11" ht="18.75">
      <c r="A1" s="159" t="s">
        <v>7</v>
      </c>
      <c r="B1" s="160"/>
      <c r="C1" s="160"/>
      <c r="D1" s="160"/>
      <c r="E1" s="160"/>
      <c r="F1" s="160"/>
      <c r="G1" s="161"/>
    </row>
    <row r="2" spans="1:11" ht="18.75">
      <c r="A2" s="162" t="s">
        <v>31</v>
      </c>
      <c r="B2" s="163"/>
      <c r="C2" s="163"/>
      <c r="D2" s="163"/>
      <c r="E2" s="163"/>
      <c r="F2" s="163"/>
      <c r="G2" s="164"/>
    </row>
    <row r="3" spans="1:11" ht="15.75" customHeight="1">
      <c r="A3" s="162"/>
      <c r="B3" s="163"/>
      <c r="C3" s="163"/>
      <c r="D3" s="163"/>
      <c r="E3" s="163"/>
      <c r="F3" s="163"/>
      <c r="G3" s="164"/>
    </row>
    <row r="4" spans="1:11" ht="13.5" customHeight="1">
      <c r="A4" s="14"/>
      <c r="B4" s="15"/>
      <c r="C4" s="15"/>
      <c r="D4" s="15"/>
      <c r="E4" s="16" t="s">
        <v>8</v>
      </c>
      <c r="F4" s="165" t="str">
        <f>'1400'!B21</f>
        <v>1400/03/08</v>
      </c>
      <c r="G4" s="165"/>
    </row>
    <row r="5" spans="1:11" ht="18.75">
      <c r="A5" s="14"/>
      <c r="B5" s="15"/>
      <c r="C5" s="15"/>
      <c r="D5" s="15"/>
      <c r="E5" s="16" t="s">
        <v>9</v>
      </c>
      <c r="F5" s="166"/>
      <c r="G5" s="166"/>
    </row>
    <row r="6" spans="1:11" ht="25.5" customHeight="1" thickBot="1">
      <c r="A6" s="33" t="s">
        <v>10</v>
      </c>
      <c r="B6" s="34"/>
      <c r="C6" s="34"/>
      <c r="D6" s="34"/>
      <c r="E6" s="34"/>
      <c r="F6" s="34"/>
      <c r="G6" s="35"/>
    </row>
    <row r="7" spans="1:11" ht="3.75" customHeight="1" thickBot="1">
      <c r="A7" s="158"/>
      <c r="B7" s="158"/>
      <c r="C7" s="158"/>
      <c r="D7" s="158"/>
      <c r="E7" s="158"/>
      <c r="F7" s="158"/>
      <c r="G7" s="158"/>
    </row>
    <row r="8" spans="1:11" ht="6" customHeight="1" thickBot="1">
      <c r="A8" s="145"/>
      <c r="B8" s="146"/>
      <c r="C8" s="146"/>
      <c r="D8" s="146"/>
      <c r="E8" s="146"/>
      <c r="F8" s="146"/>
      <c r="G8" s="147"/>
    </row>
    <row r="9" spans="1:11" s="25" customFormat="1" ht="63.75" customHeight="1" thickBot="1">
      <c r="A9" s="26" t="s">
        <v>28</v>
      </c>
      <c r="B9" s="38">
        <f>'1400'!G21</f>
        <v>720322200</v>
      </c>
      <c r="C9" s="28" t="s">
        <v>11</v>
      </c>
      <c r="D9" s="32" t="s">
        <v>29</v>
      </c>
      <c r="E9" s="148" t="str">
        <f>[2]!abh(B9)</f>
        <v>هفتصد و بیست میلیون و سیصد و بیست و دو هزار و دویست</v>
      </c>
      <c r="F9" s="149"/>
      <c r="G9" s="27" t="s">
        <v>11</v>
      </c>
      <c r="K9" s="40"/>
    </row>
    <row r="10" spans="1:11" s="43" customFormat="1" ht="101.25" customHeight="1">
      <c r="A10" s="42" t="s">
        <v>12</v>
      </c>
      <c r="B10" s="150" t="str">
        <f>'1400'!E21</f>
        <v>حواله ساتنا به حساب IR11 0200 0000 0010 0011 6220 06  نزد بانک توسعه صادرات کد 1305 بنام شرکت تولیدی و صنعتی فراسان بابت تسویه کامل ف 40010006 خرید لوله GRP پس از کسر پیش پرداخت جهت CPG -LPT</v>
      </c>
      <c r="C10" s="150"/>
      <c r="D10" s="150"/>
      <c r="E10" s="150"/>
      <c r="F10" s="150"/>
      <c r="G10" s="151"/>
    </row>
    <row r="11" spans="1:11" s="25" customFormat="1" ht="52.5" customHeight="1" thickBot="1">
      <c r="A11" s="29" t="s">
        <v>13</v>
      </c>
      <c r="B11" s="30" t="str">
        <f>'1400'!D21</f>
        <v xml:space="preserve">بانک تجارت </v>
      </c>
      <c r="C11" s="30"/>
      <c r="D11" s="31" t="s">
        <v>14</v>
      </c>
      <c r="E11" s="30"/>
      <c r="F11" s="167"/>
      <c r="G11" s="168"/>
      <c r="K11" s="40"/>
    </row>
    <row r="12" spans="1:11" ht="3.75" customHeight="1" thickBot="1"/>
    <row r="13" spans="1:11" s="25" customFormat="1" ht="37.5" customHeight="1" thickBot="1">
      <c r="A13" s="36" t="s">
        <v>15</v>
      </c>
      <c r="B13" s="44">
        <f>'1400'!C21</f>
        <v>462249</v>
      </c>
      <c r="C13" s="37" t="s">
        <v>16</v>
      </c>
      <c r="D13" s="45" t="str">
        <f>'1400'!B21</f>
        <v>1400/03/08</v>
      </c>
      <c r="E13" s="37" t="s">
        <v>17</v>
      </c>
      <c r="F13" s="154" t="s">
        <v>39</v>
      </c>
      <c r="G13" s="155"/>
      <c r="K13" s="40"/>
    </row>
    <row r="14" spans="1:11" ht="3" customHeight="1" thickBot="1"/>
    <row r="15" spans="1:11" ht="19.5">
      <c r="A15" s="50" t="s">
        <v>20</v>
      </c>
      <c r="B15" s="10" t="s">
        <v>48</v>
      </c>
      <c r="C15" s="9"/>
      <c r="D15" s="10" t="s">
        <v>21</v>
      </c>
      <c r="E15" s="10"/>
      <c r="F15" s="156" t="s">
        <v>22</v>
      </c>
      <c r="G15" s="157"/>
    </row>
    <row r="16" spans="1:11">
      <c r="A16" s="4"/>
      <c r="F16" s="140"/>
      <c r="G16" s="140"/>
    </row>
    <row r="17" spans="1:11" ht="24.75" customHeight="1" thickBot="1">
      <c r="A17" s="5"/>
      <c r="B17" s="6"/>
      <c r="C17" s="6"/>
      <c r="D17" s="6"/>
      <c r="E17" s="6"/>
      <c r="F17" s="141"/>
      <c r="G17" s="142"/>
    </row>
    <row r="18" spans="1:11" ht="3.75" customHeight="1" thickBot="1"/>
    <row r="19" spans="1:11" ht="74.25" customHeight="1" thickBot="1">
      <c r="A19" s="13" t="s">
        <v>23</v>
      </c>
      <c r="B19" s="12"/>
      <c r="C19" s="7"/>
      <c r="D19" s="11" t="s">
        <v>24</v>
      </c>
      <c r="E19" s="8"/>
      <c r="F19" s="143" t="s">
        <v>25</v>
      </c>
      <c r="G19" s="144"/>
    </row>
    <row r="23" spans="1:11">
      <c r="I23" s="3">
        <v>83745</v>
      </c>
      <c r="J23" s="3">
        <f>470895397/1000</f>
        <v>470895.397</v>
      </c>
      <c r="K23" s="39">
        <f>J23*I23</f>
        <v>39435135021.764999</v>
      </c>
    </row>
    <row r="24" spans="1:11">
      <c r="K24" s="39">
        <v>39435605000</v>
      </c>
    </row>
    <row r="25" spans="1:11">
      <c r="K25" s="39">
        <f>K23-K24</f>
        <v>-469978.23500061035</v>
      </c>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G19"/>
  <sheetViews>
    <sheetView rightToLeft="1" view="pageBreakPreview" zoomScaleNormal="100" zoomScaleSheetLayoutView="100" workbookViewId="0">
      <selection activeCell="D14" sqref="D14"/>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159" t="s">
        <v>7</v>
      </c>
      <c r="B1" s="160"/>
      <c r="C1" s="160"/>
      <c r="D1" s="160"/>
      <c r="E1" s="160"/>
      <c r="F1" s="160"/>
      <c r="G1" s="161"/>
    </row>
    <row r="2" spans="1:7" ht="18.75">
      <c r="A2" s="162" t="s">
        <v>31</v>
      </c>
      <c r="B2" s="163"/>
      <c r="C2" s="163"/>
      <c r="D2" s="163"/>
      <c r="E2" s="163"/>
      <c r="F2" s="163"/>
      <c r="G2" s="164"/>
    </row>
    <row r="3" spans="1:7" ht="15.75" customHeight="1">
      <c r="A3" s="162"/>
      <c r="B3" s="163"/>
      <c r="C3" s="163"/>
      <c r="D3" s="163"/>
      <c r="E3" s="163"/>
      <c r="F3" s="163"/>
      <c r="G3" s="164"/>
    </row>
    <row r="4" spans="1:7" ht="13.5" customHeight="1">
      <c r="A4" s="14"/>
      <c r="B4" s="15"/>
      <c r="C4" s="15"/>
      <c r="D4" s="15"/>
      <c r="E4" s="16" t="s">
        <v>8</v>
      </c>
      <c r="F4" s="165" t="str">
        <f>'1400'!B22</f>
        <v>1400/03/08</v>
      </c>
      <c r="G4" s="165"/>
    </row>
    <row r="5" spans="1:7" ht="18.75">
      <c r="A5" s="14"/>
      <c r="B5" s="15"/>
      <c r="C5" s="15"/>
      <c r="D5" s="15"/>
      <c r="E5" s="16" t="s">
        <v>9</v>
      </c>
      <c r="F5" s="166"/>
      <c r="G5" s="166"/>
    </row>
    <row r="6" spans="1:7" ht="25.5" customHeight="1" thickBot="1">
      <c r="A6" s="33" t="s">
        <v>10</v>
      </c>
      <c r="B6" s="34"/>
      <c r="C6" s="34"/>
      <c r="D6" s="34"/>
      <c r="E6" s="34"/>
      <c r="F6" s="34"/>
      <c r="G6" s="35"/>
    </row>
    <row r="7" spans="1:7" ht="3.75" customHeight="1" thickBot="1">
      <c r="A7" s="158"/>
      <c r="B7" s="158"/>
      <c r="C7" s="158"/>
      <c r="D7" s="158"/>
      <c r="E7" s="158"/>
      <c r="F7" s="158"/>
      <c r="G7" s="158"/>
    </row>
    <row r="8" spans="1:7" ht="6" customHeight="1" thickBot="1">
      <c r="A8" s="145"/>
      <c r="B8" s="146"/>
      <c r="C8" s="146"/>
      <c r="D8" s="146"/>
      <c r="E8" s="146"/>
      <c r="F8" s="146"/>
      <c r="G8" s="147"/>
    </row>
    <row r="9" spans="1:7" s="25" customFormat="1" ht="63.75" customHeight="1" thickBot="1">
      <c r="A9" s="26" t="s">
        <v>28</v>
      </c>
      <c r="B9" s="38">
        <f>'1400'!G22</f>
        <v>86868964400</v>
      </c>
      <c r="C9" s="28" t="s">
        <v>11</v>
      </c>
      <c r="D9" s="32" t="s">
        <v>29</v>
      </c>
      <c r="E9" s="148" t="str">
        <f>[2]!abh(B9)</f>
        <v>هشتاد و شش میلیارد و هشتصد و شصت و هشت میلیون و نهصد و شصت و چهار هزار و چهارصد</v>
      </c>
      <c r="F9" s="149"/>
      <c r="G9" s="27" t="s">
        <v>11</v>
      </c>
    </row>
    <row r="10" spans="1:7" s="43" customFormat="1" ht="96" customHeight="1">
      <c r="A10" s="42" t="s">
        <v>12</v>
      </c>
      <c r="B10" s="169" t="str">
        <f>'1400'!E22</f>
        <v>حواله ساتنا به حساب IR44 0120 0000 0000 8587 1019 11 نزد بانک ملت  به نام شرکت اریس اکسین بابت پیش پرداخت خرید PLATE طبق قرارداد جهت TNK</v>
      </c>
      <c r="C10" s="169"/>
      <c r="D10" s="169"/>
      <c r="E10" s="169"/>
      <c r="F10" s="169"/>
      <c r="G10" s="170"/>
    </row>
    <row r="11" spans="1:7" s="25" customFormat="1" ht="52.5" customHeight="1" thickBot="1">
      <c r="A11" s="29" t="s">
        <v>13</v>
      </c>
      <c r="B11" s="30" t="str">
        <f>'1400'!D22</f>
        <v xml:space="preserve">بانک تجارت </v>
      </c>
      <c r="C11" s="30"/>
      <c r="D11" s="31" t="s">
        <v>14</v>
      </c>
      <c r="E11" s="30"/>
      <c r="F11" s="167"/>
      <c r="G11" s="168"/>
    </row>
    <row r="12" spans="1:7" ht="3.75" customHeight="1" thickBot="1"/>
    <row r="13" spans="1:7" s="25" customFormat="1" ht="37.5" customHeight="1" thickBot="1">
      <c r="A13" s="36" t="s">
        <v>15</v>
      </c>
      <c r="B13" s="44">
        <f>'1400'!C22</f>
        <v>462250</v>
      </c>
      <c r="C13" s="37" t="s">
        <v>16</v>
      </c>
      <c r="D13" s="45" t="str">
        <f>'1400'!B22</f>
        <v>1400/03/08</v>
      </c>
      <c r="E13" s="37" t="s">
        <v>17</v>
      </c>
      <c r="F13" s="154" t="s">
        <v>39</v>
      </c>
      <c r="G13" s="155"/>
    </row>
    <row r="14" spans="1:7" ht="3" customHeight="1" thickBot="1"/>
    <row r="15" spans="1:7" ht="19.5">
      <c r="A15" s="50" t="s">
        <v>20</v>
      </c>
      <c r="B15" s="10" t="s">
        <v>48</v>
      </c>
      <c r="C15" s="9"/>
      <c r="D15" s="10" t="s">
        <v>21</v>
      </c>
      <c r="E15" s="10"/>
      <c r="F15" s="156" t="s">
        <v>22</v>
      </c>
      <c r="G15" s="157"/>
    </row>
    <row r="16" spans="1:7">
      <c r="A16" s="4"/>
      <c r="F16" s="140"/>
      <c r="G16" s="140"/>
    </row>
    <row r="17" spans="1:7" ht="24.75" customHeight="1" thickBot="1">
      <c r="A17" s="5"/>
      <c r="B17" s="6"/>
      <c r="C17" s="6"/>
      <c r="D17" s="6"/>
      <c r="E17" s="6"/>
      <c r="F17" s="141"/>
      <c r="G17" s="142"/>
    </row>
    <row r="18" spans="1:7" ht="3.75" customHeight="1" thickBot="1"/>
    <row r="19" spans="1:7" ht="74.25" customHeight="1" thickBot="1">
      <c r="A19" s="13" t="s">
        <v>23</v>
      </c>
      <c r="B19" s="12"/>
      <c r="C19" s="7"/>
      <c r="D19" s="11" t="s">
        <v>24</v>
      </c>
      <c r="E19" s="8"/>
      <c r="F19" s="143" t="s">
        <v>25</v>
      </c>
      <c r="G19" s="144"/>
    </row>
  </sheetData>
  <mergeCells count="15">
    <mergeCell ref="F15:G15"/>
    <mergeCell ref="F16:G16"/>
    <mergeCell ref="F17:G17"/>
    <mergeCell ref="F19:G19"/>
    <mergeCell ref="A7:G7"/>
    <mergeCell ref="A8:G8"/>
    <mergeCell ref="F13:G13"/>
    <mergeCell ref="F11:G11"/>
    <mergeCell ref="B10:G10"/>
    <mergeCell ref="E9:F9"/>
    <mergeCell ref="A1:G1"/>
    <mergeCell ref="A2:G2"/>
    <mergeCell ref="A3:G3"/>
    <mergeCell ref="F4:G4"/>
    <mergeCell ref="F5:G5"/>
  </mergeCells>
  <printOptions horizontalCentered="1"/>
  <pageMargins left="0.51181102362204722" right="0.51181102362204722" top="0.59055118110236227" bottom="0.59055118110236227" header="0.31496062992125984" footer="0.31496062992125984"/>
  <pageSetup paperSize="11"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414"/>
  <sheetViews>
    <sheetView rightToLeft="1" view="pageBreakPreview" zoomScale="93" zoomScaleNormal="100" zoomScaleSheetLayoutView="93" workbookViewId="0">
      <selection activeCell="B9" sqref="B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159" t="s">
        <v>7</v>
      </c>
      <c r="B1" s="160"/>
      <c r="C1" s="160"/>
      <c r="D1" s="160"/>
      <c r="E1" s="160"/>
      <c r="F1" s="160"/>
      <c r="G1" s="161"/>
    </row>
    <row r="2" spans="1:7" ht="18.75">
      <c r="A2" s="162" t="s">
        <v>31</v>
      </c>
      <c r="B2" s="163"/>
      <c r="C2" s="163"/>
      <c r="D2" s="163"/>
      <c r="E2" s="163"/>
      <c r="F2" s="163"/>
      <c r="G2" s="164"/>
    </row>
    <row r="3" spans="1:7" ht="15.75" customHeight="1">
      <c r="A3" s="162"/>
      <c r="B3" s="163"/>
      <c r="C3" s="163"/>
      <c r="D3" s="163"/>
      <c r="E3" s="163"/>
      <c r="F3" s="163"/>
      <c r="G3" s="164"/>
    </row>
    <row r="4" spans="1:7" ht="13.5" customHeight="1">
      <c r="A4" s="14"/>
      <c r="B4" s="15"/>
      <c r="C4" s="15"/>
      <c r="D4" s="15"/>
      <c r="E4" s="16" t="s">
        <v>8</v>
      </c>
      <c r="F4" s="165" t="str">
        <f>'1400'!B23</f>
        <v>1400/03/08</v>
      </c>
      <c r="G4" s="165"/>
    </row>
    <row r="5" spans="1:7" ht="18.75">
      <c r="A5" s="14"/>
      <c r="B5" s="15"/>
      <c r="C5" s="15"/>
      <c r="D5" s="15"/>
      <c r="E5" s="16" t="s">
        <v>9</v>
      </c>
      <c r="F5" s="166"/>
      <c r="G5" s="166"/>
    </row>
    <row r="6" spans="1:7" ht="25.5" customHeight="1" thickBot="1">
      <c r="A6" s="33" t="s">
        <v>10</v>
      </c>
      <c r="B6" s="34"/>
      <c r="C6" s="34"/>
      <c r="D6" s="34"/>
      <c r="E6" s="34"/>
      <c r="F6" s="34"/>
      <c r="G6" s="35"/>
    </row>
    <row r="7" spans="1:7" ht="3.75" customHeight="1" thickBot="1">
      <c r="A7" s="158"/>
      <c r="B7" s="158"/>
      <c r="C7" s="158"/>
      <c r="D7" s="158"/>
      <c r="E7" s="158"/>
      <c r="F7" s="158"/>
      <c r="G7" s="158"/>
    </row>
    <row r="8" spans="1:7" ht="6" customHeight="1" thickBot="1">
      <c r="A8" s="145"/>
      <c r="B8" s="146"/>
      <c r="C8" s="146"/>
      <c r="D8" s="146"/>
      <c r="E8" s="146"/>
      <c r="F8" s="146"/>
      <c r="G8" s="147"/>
    </row>
    <row r="9" spans="1:7" s="25" customFormat="1" ht="72" customHeight="1" thickBot="1">
      <c r="A9" s="26" t="s">
        <v>28</v>
      </c>
      <c r="B9" s="38" t="e">
        <f>#REF!</f>
        <v>#REF!</v>
      </c>
      <c r="C9" s="28" t="s">
        <v>11</v>
      </c>
      <c r="D9" s="32" t="s">
        <v>29</v>
      </c>
      <c r="E9" s="148" t="e">
        <f>[2]!abh(B9)</f>
        <v>#VALUE!</v>
      </c>
      <c r="F9" s="149"/>
      <c r="G9" s="27" t="s">
        <v>11</v>
      </c>
    </row>
    <row r="10" spans="1:7" s="47" customFormat="1" ht="103.5" customHeight="1">
      <c r="A10" s="46" t="s">
        <v>12</v>
      </c>
      <c r="B10" s="171" t="e">
        <f>#REF!</f>
        <v>#REF!</v>
      </c>
      <c r="C10" s="171"/>
      <c r="D10" s="171"/>
      <c r="E10" s="171"/>
      <c r="F10" s="171"/>
      <c r="G10" s="172"/>
    </row>
    <row r="11" spans="1:7" s="25" customFormat="1" ht="52.5" customHeight="1" thickBot="1">
      <c r="A11" s="29" t="s">
        <v>13</v>
      </c>
      <c r="B11" s="30" t="e">
        <f>#REF!</f>
        <v>#REF!</v>
      </c>
      <c r="C11" s="30"/>
      <c r="D11" s="31" t="s">
        <v>14</v>
      </c>
      <c r="E11" s="30"/>
      <c r="F11" s="167"/>
      <c r="G11" s="168"/>
    </row>
    <row r="12" spans="1:7" ht="3.75" customHeight="1" thickBot="1"/>
    <row r="13" spans="1:7" s="25" customFormat="1" ht="37.5" customHeight="1" thickBot="1">
      <c r="A13" s="36" t="s">
        <v>15</v>
      </c>
      <c r="B13" s="44" t="e">
        <f>#REF!</f>
        <v>#REF!</v>
      </c>
      <c r="C13" s="37" t="s">
        <v>16</v>
      </c>
      <c r="D13" s="45" t="e">
        <f>#REF!</f>
        <v>#REF!</v>
      </c>
      <c r="E13" s="37" t="s">
        <v>17</v>
      </c>
      <c r="F13" s="154" t="s">
        <v>39</v>
      </c>
      <c r="G13" s="155"/>
    </row>
    <row r="14" spans="1:7" ht="3" customHeight="1" thickBot="1"/>
    <row r="15" spans="1:7" ht="19.5">
      <c r="A15" s="50" t="s">
        <v>20</v>
      </c>
      <c r="B15" s="10" t="s">
        <v>48</v>
      </c>
      <c r="C15" s="9"/>
      <c r="D15" s="10" t="s">
        <v>21</v>
      </c>
      <c r="E15" s="10"/>
      <c r="F15" s="156" t="s">
        <v>22</v>
      </c>
      <c r="G15" s="157"/>
    </row>
    <row r="16" spans="1:7">
      <c r="A16" s="4"/>
      <c r="F16" s="140"/>
      <c r="G16" s="140"/>
    </row>
    <row r="17" spans="1:7" ht="24.75" customHeight="1" thickBot="1">
      <c r="A17" s="5"/>
      <c r="B17" s="6"/>
      <c r="C17" s="6"/>
      <c r="D17" s="6"/>
      <c r="E17" s="6"/>
      <c r="F17" s="141"/>
      <c r="G17" s="142"/>
    </row>
    <row r="18" spans="1:7" ht="3.75" customHeight="1" thickBot="1"/>
    <row r="19" spans="1:7" ht="74.25" customHeight="1" thickBot="1">
      <c r="A19" s="13" t="s">
        <v>23</v>
      </c>
      <c r="B19" s="12"/>
      <c r="C19" s="7"/>
      <c r="D19" s="11" t="s">
        <v>24</v>
      </c>
      <c r="E19" s="8"/>
      <c r="F19" s="143" t="s">
        <v>25</v>
      </c>
      <c r="G19" s="144"/>
    </row>
    <row r="414" spans="4:4">
      <c r="D414" s="41" t="s">
        <v>30</v>
      </c>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G19"/>
  <sheetViews>
    <sheetView rightToLeft="1" view="pageBreakPreview" zoomScale="115" zoomScaleNormal="100" zoomScaleSheetLayoutView="115" workbookViewId="0">
      <selection activeCell="E9" sqref="E9:F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9.140625" style="3" customWidth="1"/>
    <col min="8" max="16384" width="9.140625" style="3"/>
  </cols>
  <sheetData>
    <row r="1" spans="1:7" ht="18.75">
      <c r="A1" s="159" t="s">
        <v>7</v>
      </c>
      <c r="B1" s="160"/>
      <c r="C1" s="160"/>
      <c r="D1" s="160"/>
      <c r="E1" s="160"/>
      <c r="F1" s="160"/>
      <c r="G1" s="161"/>
    </row>
    <row r="2" spans="1:7" ht="18.75">
      <c r="A2" s="162" t="s">
        <v>31</v>
      </c>
      <c r="B2" s="163"/>
      <c r="C2" s="163"/>
      <c r="D2" s="163"/>
      <c r="E2" s="163"/>
      <c r="F2" s="163"/>
      <c r="G2" s="164"/>
    </row>
    <row r="3" spans="1:7" ht="15.75" customHeight="1">
      <c r="A3" s="162"/>
      <c r="B3" s="163"/>
      <c r="C3" s="163"/>
      <c r="D3" s="163"/>
      <c r="E3" s="163"/>
      <c r="F3" s="163"/>
      <c r="G3" s="164"/>
    </row>
    <row r="4" spans="1:7" ht="13.5" customHeight="1">
      <c r="A4" s="14"/>
      <c r="B4" s="15"/>
      <c r="C4" s="15"/>
      <c r="D4" s="15"/>
      <c r="E4" s="16" t="s">
        <v>8</v>
      </c>
      <c r="F4" s="165" t="e">
        <f>#REF!</f>
        <v>#REF!</v>
      </c>
      <c r="G4" s="165"/>
    </row>
    <row r="5" spans="1:7" ht="18.75">
      <c r="A5" s="14"/>
      <c r="B5" s="15"/>
      <c r="C5" s="15"/>
      <c r="D5" s="15"/>
      <c r="E5" s="16" t="s">
        <v>9</v>
      </c>
      <c r="F5" s="175"/>
      <c r="G5" s="166"/>
    </row>
    <row r="6" spans="1:7" ht="25.5" customHeight="1" thickBot="1">
      <c r="A6" s="33" t="s">
        <v>10</v>
      </c>
      <c r="B6" s="34"/>
      <c r="C6" s="34"/>
      <c r="D6" s="34"/>
      <c r="E6" s="34"/>
      <c r="F6" s="34"/>
      <c r="G6" s="35"/>
    </row>
    <row r="7" spans="1:7" ht="3.75" customHeight="1" thickBot="1">
      <c r="A7" s="158"/>
      <c r="B7" s="158"/>
      <c r="C7" s="158"/>
      <c r="D7" s="158"/>
      <c r="E7" s="158"/>
      <c r="F7" s="158"/>
      <c r="G7" s="158"/>
    </row>
    <row r="8" spans="1:7" ht="6" customHeight="1" thickBot="1">
      <c r="A8" s="145"/>
      <c r="B8" s="146"/>
      <c r="C8" s="146"/>
      <c r="D8" s="146"/>
      <c r="E8" s="146"/>
      <c r="F8" s="146"/>
      <c r="G8" s="147"/>
    </row>
    <row r="9" spans="1:7" s="25" customFormat="1" ht="63.75" customHeight="1" thickBot="1">
      <c r="A9" s="26" t="s">
        <v>28</v>
      </c>
      <c r="B9" s="38" t="e">
        <f>#REF!</f>
        <v>#REF!</v>
      </c>
      <c r="C9" s="28" t="s">
        <v>11</v>
      </c>
      <c r="D9" s="32" t="s">
        <v>29</v>
      </c>
      <c r="E9" s="148" t="e">
        <f>[2]!abh(B9)</f>
        <v>#VALUE!</v>
      </c>
      <c r="F9" s="149"/>
      <c r="G9" s="27" t="s">
        <v>11</v>
      </c>
    </row>
    <row r="10" spans="1:7" s="43" customFormat="1" ht="90.75" customHeight="1">
      <c r="A10" s="42" t="s">
        <v>12</v>
      </c>
      <c r="B10" s="173" t="e">
        <f>#REF!</f>
        <v>#REF!</v>
      </c>
      <c r="C10" s="173"/>
      <c r="D10" s="173"/>
      <c r="E10" s="173"/>
      <c r="F10" s="173"/>
      <c r="G10" s="174"/>
    </row>
    <row r="11" spans="1:7" s="25" customFormat="1" ht="52.5" customHeight="1" thickBot="1">
      <c r="A11" s="29" t="s">
        <v>13</v>
      </c>
      <c r="B11" s="30" t="e">
        <f>#REF!</f>
        <v>#REF!</v>
      </c>
      <c r="C11" s="30"/>
      <c r="D11" s="31" t="s">
        <v>14</v>
      </c>
      <c r="E11" s="30"/>
      <c r="F11" s="167"/>
      <c r="G11" s="168"/>
    </row>
    <row r="12" spans="1:7" ht="3.75" customHeight="1" thickBot="1"/>
    <row r="13" spans="1:7" s="25" customFormat="1" ht="37.5" customHeight="1" thickBot="1">
      <c r="A13" s="36" t="s">
        <v>15</v>
      </c>
      <c r="B13" s="44" t="e">
        <f>#REF!</f>
        <v>#REF!</v>
      </c>
      <c r="C13" s="37" t="s">
        <v>16</v>
      </c>
      <c r="D13" s="45" t="e">
        <f>#REF!</f>
        <v>#REF!</v>
      </c>
      <c r="E13" s="37" t="s">
        <v>17</v>
      </c>
      <c r="F13" s="154" t="s">
        <v>39</v>
      </c>
      <c r="G13" s="155"/>
    </row>
    <row r="14" spans="1:7" ht="3" customHeight="1" thickBot="1"/>
    <row r="15" spans="1:7" ht="19.5">
      <c r="A15" s="50" t="s">
        <v>20</v>
      </c>
      <c r="B15" s="10" t="s">
        <v>48</v>
      </c>
      <c r="C15" s="9"/>
      <c r="D15" s="10" t="s">
        <v>21</v>
      </c>
      <c r="E15" s="10"/>
      <c r="F15" s="156" t="s">
        <v>22</v>
      </c>
      <c r="G15" s="157"/>
    </row>
    <row r="16" spans="1:7">
      <c r="A16" s="4"/>
      <c r="F16" s="140"/>
      <c r="G16" s="140"/>
    </row>
    <row r="17" spans="1:7" ht="24.75" customHeight="1" thickBot="1">
      <c r="A17" s="5"/>
      <c r="B17" s="6"/>
      <c r="C17" s="6"/>
      <c r="D17" s="6"/>
      <c r="E17" s="6"/>
      <c r="F17" s="141"/>
      <c r="G17" s="142"/>
    </row>
    <row r="18" spans="1:7" ht="3.75" customHeight="1" thickBot="1"/>
    <row r="19" spans="1:7" ht="74.25" customHeight="1" thickBot="1">
      <c r="A19" s="13" t="s">
        <v>23</v>
      </c>
      <c r="B19" s="12"/>
      <c r="C19" s="7"/>
      <c r="D19" s="11" t="s">
        <v>24</v>
      </c>
      <c r="E19" s="8"/>
      <c r="F19" s="143" t="s">
        <v>25</v>
      </c>
      <c r="G19" s="144"/>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1399 </vt:lpstr>
      <vt:lpstr>1400</vt:lpstr>
      <vt:lpstr>1401</vt:lpstr>
      <vt:lpstr>1</vt:lpstr>
      <vt:lpstr>2</vt:lpstr>
      <vt:lpstr>3</vt:lpstr>
      <vt:lpstr>4</vt:lpstr>
      <vt:lpstr>5</vt:lpstr>
      <vt:lpstr>'1'!Print_Area</vt:lpstr>
      <vt:lpstr>'1399 '!Print_Area</vt:lpstr>
      <vt:lpstr>'1400'!Print_Area</vt:lpstr>
      <vt:lpstr>'1401'!Print_Area</vt:lpstr>
      <vt:lpstr>'2'!Print_Area</vt:lpstr>
      <vt:lpstr>'3'!Print_Area</vt:lpstr>
      <vt:lpstr>'4'!Print_Area</vt:lpstr>
      <vt:lpstr>'5'!Print_Area</vt:lpstr>
      <vt:lpstr>'1399 '!Print_Titles</vt:lpstr>
      <vt:lpstr>'1400'!Print_Titles</vt:lpstr>
      <vt:lpstr>'1401'!Print_Titles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aminzadeh@adishrefinery.com</dc:creator>
  <cp:lastModifiedBy>Sepideh Japalaghi</cp:lastModifiedBy>
  <cp:lastPrinted>2022-04-30T06:08:40Z</cp:lastPrinted>
  <dcterms:created xsi:type="dcterms:W3CDTF">2015-08-25T07:31:20Z</dcterms:created>
  <dcterms:modified xsi:type="dcterms:W3CDTF">2022-10-02T09:42:41Z</dcterms:modified>
</cp:coreProperties>
</file>