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fp\Finance\Adish Refinery\Adish Group\Japalaghi\سال مالی 1403\Bank\اکسل های مرتبط\"/>
    </mc:Choice>
  </mc:AlternateContent>
  <xr:revisionPtr revIDLastSave="0" documentId="13_ncr:1_{3AD73081-F2CF-4B1B-8945-9B35CF75CA53}" xr6:coauthVersionLast="47" xr6:coauthVersionMax="47" xr10:uidLastSave="{00000000-0000-0000-0000-000000000000}"/>
  <bookViews>
    <workbookView xWindow="-120" yWindow="-120" windowWidth="29040" windowHeight="15840" activeTab="4" xr2:uid="{5AF745A6-D6B2-4FF5-8328-3F8BFA5274A1}"/>
  </bookViews>
  <sheets>
    <sheet name="1400قبلی" sheetId="1" r:id="rId1"/>
    <sheet name="1399" sheetId="2" r:id="rId2"/>
    <sheet name="1400" sheetId="10" r:id="rId3"/>
    <sheet name="1401" sheetId="11" r:id="rId4"/>
    <sheet name="2" sheetId="4" r:id="rId5"/>
    <sheet name="1" sheetId="5" r:id="rId6"/>
    <sheet name="3" sheetId="6" r:id="rId7"/>
    <sheet name="Sheet1" sheetId="7" r:id="rId8"/>
    <sheet name="Sheet8" sheetId="8" r:id="rId9"/>
    <sheet name="Sheet2" sheetId="12" r:id="rId10"/>
  </sheets>
  <externalReferences>
    <externalReference r:id="rId11"/>
  </externalReferences>
  <definedNames>
    <definedName name="_xlnm.Print_Area" localSheetId="3">'1401'!$A$1:$I$511</definedName>
    <definedName name="_xlnm.Print_Area" localSheetId="4">'2'!$A$1:$G$20</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4" l="1"/>
  <c r="B13" i="4"/>
  <c r="B10" i="4"/>
  <c r="F4" i="4"/>
  <c r="B9" i="4"/>
  <c r="F11" i="5"/>
  <c r="D13" i="5"/>
  <c r="B13" i="5"/>
  <c r="B10" i="5"/>
  <c r="B9" i="5"/>
  <c r="F4" i="5"/>
  <c r="H473" i="11" l="1"/>
  <c r="H469" i="11"/>
  <c r="H466" i="11"/>
  <c r="H456" i="11"/>
  <c r="H453" i="11" l="1"/>
  <c r="H433" i="11" l="1"/>
  <c r="H435" i="11"/>
  <c r="H434" i="11"/>
  <c r="H397" i="11" l="1"/>
  <c r="H388" i="11" l="1"/>
  <c r="H380" i="11" l="1"/>
  <c r="H377" i="11" l="1"/>
  <c r="H376" i="11"/>
  <c r="H375" i="11"/>
  <c r="H374" i="11"/>
  <c r="H359" i="11" l="1"/>
  <c r="H355" i="11"/>
  <c r="H343" i="11"/>
  <c r="H338" i="11" l="1"/>
  <c r="H337" i="11"/>
  <c r="H328" i="11" l="1"/>
  <c r="H324" i="11"/>
  <c r="H323" i="11"/>
  <c r="H322" i="11"/>
  <c r="H318" i="11"/>
  <c r="H310" i="11" l="1"/>
  <c r="H308" i="11"/>
  <c r="H299" i="11" l="1"/>
  <c r="H296" i="11"/>
  <c r="H283" i="11" l="1"/>
  <c r="H267" i="11"/>
  <c r="H265" i="11"/>
  <c r="H258" i="11"/>
  <c r="H254" i="11" l="1"/>
  <c r="D13" i="6"/>
  <c r="B13" i="6"/>
  <c r="B10" i="6"/>
  <c r="B9" i="6"/>
  <c r="F4" i="6"/>
  <c r="E9" i="6"/>
  <c r="H238" i="11" l="1"/>
  <c r="H227" i="11" l="1"/>
  <c r="H225" i="11" l="1"/>
  <c r="H221" i="11"/>
  <c r="H216" i="11" l="1"/>
  <c r="H209" i="11" l="1"/>
  <c r="H199" i="11"/>
  <c r="H198" i="11"/>
  <c r="H190" i="11" l="1"/>
  <c r="H176" i="11" l="1"/>
  <c r="H172" i="11"/>
  <c r="H165" i="11"/>
  <c r="H161" i="11"/>
  <c r="H157" i="11"/>
  <c r="H153" i="11"/>
  <c r="H150" i="11" l="1"/>
  <c r="H142" i="11"/>
  <c r="H141" i="11" l="1"/>
  <c r="H127" i="11" l="1"/>
  <c r="H126" i="11"/>
  <c r="H120" i="11"/>
  <c r="H124" i="11"/>
  <c r="H111" i="11" l="1"/>
  <c r="H101" i="11" l="1"/>
  <c r="G510" i="11" l="1"/>
  <c r="H52" i="11" l="1"/>
  <c r="H45" i="11"/>
  <c r="H44" i="11"/>
  <c r="H30" i="11" l="1"/>
  <c r="H23" i="11"/>
  <c r="H22" i="11"/>
  <c r="H9" i="11"/>
  <c r="H21" i="11"/>
  <c r="H15" i="11"/>
  <c r="H510" i="11" l="1"/>
  <c r="H538" i="10"/>
  <c r="H532" i="10"/>
  <c r="H531" i="10"/>
  <c r="H512" i="10"/>
  <c r="H471" i="10" l="1"/>
  <c r="H498" i="10" l="1"/>
  <c r="H487" i="10"/>
  <c r="H486" i="10"/>
  <c r="H470" i="10" l="1"/>
  <c r="H463" i="10" l="1"/>
  <c r="H462" i="10"/>
  <c r="H454" i="10" l="1"/>
  <c r="H445" i="10" l="1"/>
  <c r="H436" i="10"/>
  <c r="H443" i="10"/>
  <c r="I5" i="10"/>
  <c r="I6" i="10" s="1"/>
  <c r="I7" i="10" s="1"/>
  <c r="I8" i="10" s="1"/>
  <c r="I9" i="10" s="1"/>
  <c r="I10" i="10" s="1"/>
  <c r="I11" i="10" s="1"/>
  <c r="I12" i="10" s="1"/>
  <c r="I13" i="10" s="1"/>
  <c r="I14" i="10" s="1"/>
  <c r="I15" i="10" s="1"/>
  <c r="I16" i="10" s="1"/>
  <c r="I17" i="10" s="1"/>
  <c r="I18" i="10" s="1"/>
  <c r="I19" i="10" s="1"/>
  <c r="I20" i="10" s="1"/>
  <c r="I21" i="10" s="1"/>
  <c r="I22" i="10" s="1"/>
  <c r="I23" i="10" s="1"/>
  <c r="I24" i="10" s="1"/>
  <c r="I25" i="10" s="1"/>
  <c r="I26" i="10" s="1"/>
  <c r="I27" i="10" s="1"/>
  <c r="I28" i="10" s="1"/>
  <c r="I29" i="10" s="1"/>
  <c r="I30" i="10" s="1"/>
  <c r="I31" i="10" s="1"/>
  <c r="I32" i="10" s="1"/>
  <c r="I33" i="10" s="1"/>
  <c r="I34" i="10" s="1"/>
  <c r="I35" i="10" s="1"/>
  <c r="I36" i="10" s="1"/>
  <c r="I37" i="10" s="1"/>
  <c r="I38" i="10" s="1"/>
  <c r="I39" i="10" s="1"/>
  <c r="I40" i="10" s="1"/>
  <c r="I41" i="10" s="1"/>
  <c r="I42" i="10" s="1"/>
  <c r="I43" i="10" s="1"/>
  <c r="I44" i="10" s="1"/>
  <c r="I45" i="10" s="1"/>
  <c r="I46" i="10" s="1"/>
  <c r="I47" i="10" s="1"/>
  <c r="I48" i="10" s="1"/>
  <c r="I49" i="10" s="1"/>
  <c r="I50" i="10" s="1"/>
  <c r="I51" i="10" s="1"/>
  <c r="I52" i="10" s="1"/>
  <c r="I53" i="10" s="1"/>
  <c r="I54" i="10" s="1"/>
  <c r="I55" i="10" s="1"/>
  <c r="I56" i="10" s="1"/>
  <c r="I57" i="10" s="1"/>
  <c r="I58" i="10" s="1"/>
  <c r="I59" i="10" s="1"/>
  <c r="I60" i="10" s="1"/>
  <c r="I61" i="10" s="1"/>
  <c r="I62" i="10" s="1"/>
  <c r="I63" i="10" s="1"/>
  <c r="I64" i="10" s="1"/>
  <c r="I65" i="10" s="1"/>
  <c r="I66" i="10" s="1"/>
  <c r="I67" i="10" s="1"/>
  <c r="I68" i="10" s="1"/>
  <c r="I69" i="10" s="1"/>
  <c r="I70" i="10" s="1"/>
  <c r="I71" i="10" s="1"/>
  <c r="I72" i="10" s="1"/>
  <c r="I73" i="10" s="1"/>
  <c r="I74" i="10" s="1"/>
  <c r="I75" i="10" s="1"/>
  <c r="I76" i="10" s="1"/>
  <c r="I77" i="10" s="1"/>
  <c r="I78" i="10" s="1"/>
  <c r="I79" i="10" s="1"/>
  <c r="I80" i="10" s="1"/>
  <c r="I81" i="10" s="1"/>
  <c r="I82" i="10" s="1"/>
  <c r="I83" i="10" s="1"/>
  <c r="I84" i="10" s="1"/>
  <c r="I85" i="10" s="1"/>
  <c r="I86" i="10" s="1"/>
  <c r="I87" i="10" s="1"/>
  <c r="I88" i="10" s="1"/>
  <c r="I89" i="10" s="1"/>
  <c r="I90" i="10" s="1"/>
  <c r="I91" i="10" s="1"/>
  <c r="I92" i="10" s="1"/>
  <c r="I93" i="10" s="1"/>
  <c r="I94" i="10" s="1"/>
  <c r="I95" i="10" s="1"/>
  <c r="I96" i="10" s="1"/>
  <c r="I97" i="10" s="1"/>
  <c r="I98" i="10" s="1"/>
  <c r="I99" i="10" s="1"/>
  <c r="I100" i="10" s="1"/>
  <c r="I101" i="10" s="1"/>
  <c r="I102" i="10" s="1"/>
  <c r="I103" i="10" s="1"/>
  <c r="I104" i="10" s="1"/>
  <c r="I105" i="10" s="1"/>
  <c r="I106" i="10" s="1"/>
  <c r="I107" i="10" s="1"/>
  <c r="I108" i="10" s="1"/>
  <c r="I109" i="10" s="1"/>
  <c r="I110" i="10" s="1"/>
  <c r="I111" i="10" s="1"/>
  <c r="I112" i="10" s="1"/>
  <c r="I113" i="10" s="1"/>
  <c r="I114" i="10" s="1"/>
  <c r="I115" i="10" s="1"/>
  <c r="I116" i="10" s="1"/>
  <c r="I117" i="10" s="1"/>
  <c r="I118" i="10" s="1"/>
  <c r="I119" i="10" s="1"/>
  <c r="I120" i="10" s="1"/>
  <c r="I121" i="10" s="1"/>
  <c r="I122" i="10" s="1"/>
  <c r="I123" i="10" s="1"/>
  <c r="I124" i="10" s="1"/>
  <c r="I125" i="10" s="1"/>
  <c r="I126" i="10" s="1"/>
  <c r="I127" i="10" s="1"/>
  <c r="I128" i="10" s="1"/>
  <c r="I129" i="10" s="1"/>
  <c r="I130" i="10" s="1"/>
  <c r="I131" i="10" s="1"/>
  <c r="I132" i="10" s="1"/>
  <c r="I133" i="10" s="1"/>
  <c r="I134" i="10" s="1"/>
  <c r="I135" i="10" s="1"/>
  <c r="I136" i="10" s="1"/>
  <c r="I137" i="10" s="1"/>
  <c r="I138" i="10" s="1"/>
  <c r="I139" i="10" s="1"/>
  <c r="I140" i="10" s="1"/>
  <c r="I141" i="10" s="1"/>
  <c r="I142" i="10" s="1"/>
  <c r="I143" i="10" s="1"/>
  <c r="I144" i="10" s="1"/>
  <c r="I145" i="10" s="1"/>
  <c r="I146" i="10" s="1"/>
  <c r="I147" i="10" s="1"/>
  <c r="I148" i="10" s="1"/>
  <c r="I149" i="10" s="1"/>
  <c r="I150" i="10" s="1"/>
  <c r="I151" i="10" s="1"/>
  <c r="I152" i="10" s="1"/>
  <c r="I153" i="10" s="1"/>
  <c r="I154" i="10" s="1"/>
  <c r="I155" i="10" s="1"/>
  <c r="I156" i="10" s="1"/>
  <c r="I157" i="10" s="1"/>
  <c r="I158" i="10" s="1"/>
  <c r="I159" i="10" s="1"/>
  <c r="I160" i="10" s="1"/>
  <c r="I161" i="10" s="1"/>
  <c r="I162" i="10" s="1"/>
  <c r="I163" i="10" s="1"/>
  <c r="I164" i="10" s="1"/>
  <c r="I165" i="10" s="1"/>
  <c r="I166" i="10" s="1"/>
  <c r="I167" i="10" s="1"/>
  <c r="I168" i="10" s="1"/>
  <c r="I169" i="10" s="1"/>
  <c r="I170" i="10" s="1"/>
  <c r="I171" i="10" s="1"/>
  <c r="I172" i="10" s="1"/>
  <c r="I173" i="10" s="1"/>
  <c r="I174" i="10" s="1"/>
  <c r="I175" i="10" s="1"/>
  <c r="I176" i="10" s="1"/>
  <c r="I177" i="10" s="1"/>
  <c r="I178" i="10" s="1"/>
  <c r="I179" i="10" s="1"/>
  <c r="I180" i="10" s="1"/>
  <c r="I181" i="10" s="1"/>
  <c r="I182" i="10" s="1"/>
  <c r="I183" i="10" s="1"/>
  <c r="I184" i="10" s="1"/>
  <c r="I185" i="10" s="1"/>
  <c r="I186" i="10" s="1"/>
  <c r="I187" i="10" s="1"/>
  <c r="I188" i="10" s="1"/>
  <c r="I189" i="10" s="1"/>
  <c r="I190" i="10" s="1"/>
  <c r="I191" i="10" s="1"/>
  <c r="I192" i="10" s="1"/>
  <c r="I193" i="10" s="1"/>
  <c r="I194" i="10" s="1"/>
  <c r="I195" i="10" s="1"/>
  <c r="I196" i="10" s="1"/>
  <c r="I197" i="10" s="1"/>
  <c r="I198" i="10" s="1"/>
  <c r="I199" i="10" s="1"/>
  <c r="I200" i="10" s="1"/>
  <c r="I201" i="10" s="1"/>
  <c r="I202" i="10" s="1"/>
  <c r="I203" i="10" s="1"/>
  <c r="I204" i="10" s="1"/>
  <c r="I205" i="10" s="1"/>
  <c r="I206" i="10" s="1"/>
  <c r="I207" i="10" s="1"/>
  <c r="I208" i="10" s="1"/>
  <c r="I209" i="10" s="1"/>
  <c r="I210" i="10" s="1"/>
  <c r="I211" i="10" s="1"/>
  <c r="I212" i="10" s="1"/>
  <c r="I213" i="10" s="1"/>
  <c r="I214" i="10" s="1"/>
  <c r="I215" i="10" s="1"/>
  <c r="I216" i="10" s="1"/>
  <c r="I217" i="10" s="1"/>
  <c r="I218" i="10" s="1"/>
  <c r="I219" i="10" s="1"/>
  <c r="I220" i="10" s="1"/>
  <c r="I221" i="10" s="1"/>
  <c r="I222" i="10" s="1"/>
  <c r="I223" i="10" s="1"/>
  <c r="I224" i="10" s="1"/>
  <c r="I225" i="10" s="1"/>
  <c r="I226" i="10" s="1"/>
  <c r="I227" i="10" s="1"/>
  <c r="I228" i="10" s="1"/>
  <c r="I229" i="10" s="1"/>
  <c r="I230" i="10" s="1"/>
  <c r="I231" i="10" s="1"/>
  <c r="I232" i="10" s="1"/>
  <c r="I233" i="10" s="1"/>
  <c r="I234" i="10" s="1"/>
  <c r="I235" i="10" s="1"/>
  <c r="I236" i="10" s="1"/>
  <c r="I237" i="10" s="1"/>
  <c r="I238" i="10" s="1"/>
  <c r="I239" i="10" s="1"/>
  <c r="I240" i="10" s="1"/>
  <c r="I241" i="10" s="1"/>
  <c r="I242" i="10" s="1"/>
  <c r="I243" i="10" s="1"/>
  <c r="I244" i="10" s="1"/>
  <c r="I245" i="10" s="1"/>
  <c r="I246" i="10" s="1"/>
  <c r="I247" i="10" s="1"/>
  <c r="I248" i="10" s="1"/>
  <c r="I249" i="10" s="1"/>
  <c r="I250" i="10" s="1"/>
  <c r="I251" i="10" s="1"/>
  <c r="I252" i="10" s="1"/>
  <c r="I253" i="10" s="1"/>
  <c r="I254" i="10" s="1"/>
  <c r="I255" i="10" s="1"/>
  <c r="I256" i="10" s="1"/>
  <c r="I257" i="10" s="1"/>
  <c r="I258" i="10" s="1"/>
  <c r="I259" i="10" s="1"/>
  <c r="I260" i="10" s="1"/>
  <c r="I261" i="10" s="1"/>
  <c r="I262" i="10" s="1"/>
  <c r="I263" i="10" s="1"/>
  <c r="I264" i="10" s="1"/>
  <c r="I265" i="10" s="1"/>
  <c r="I266" i="10" s="1"/>
  <c r="I267" i="10" s="1"/>
  <c r="I268" i="10" s="1"/>
  <c r="I269" i="10" s="1"/>
  <c r="I270" i="10" s="1"/>
  <c r="I271" i="10" s="1"/>
  <c r="I272" i="10" s="1"/>
  <c r="I273" i="10" s="1"/>
  <c r="I274" i="10" s="1"/>
  <c r="I275" i="10" s="1"/>
  <c r="I276" i="10" s="1"/>
  <c r="I277" i="10" s="1"/>
  <c r="I278" i="10" s="1"/>
  <c r="I279" i="10" s="1"/>
  <c r="I280" i="10" s="1"/>
  <c r="I281" i="10" s="1"/>
  <c r="I282" i="10" s="1"/>
  <c r="I283" i="10" s="1"/>
  <c r="I284" i="10" s="1"/>
  <c r="I285" i="10" s="1"/>
  <c r="I286" i="10" s="1"/>
  <c r="I287" i="10" s="1"/>
  <c r="I288" i="10" s="1"/>
  <c r="I289" i="10" s="1"/>
  <c r="I290" i="10" s="1"/>
  <c r="I291" i="10" s="1"/>
  <c r="I292" i="10" s="1"/>
  <c r="I293" i="10" s="1"/>
  <c r="I294" i="10" s="1"/>
  <c r="I295" i="10" s="1"/>
  <c r="I296" i="10" s="1"/>
  <c r="I297" i="10" s="1"/>
  <c r="I298" i="10" s="1"/>
  <c r="I299" i="10" s="1"/>
  <c r="I300" i="10" s="1"/>
  <c r="I301" i="10" s="1"/>
  <c r="I302" i="10" s="1"/>
  <c r="I303" i="10" s="1"/>
  <c r="I304" i="10" s="1"/>
  <c r="I305" i="10" s="1"/>
  <c r="I306" i="10" s="1"/>
  <c r="I307" i="10" s="1"/>
  <c r="I308" i="10" s="1"/>
  <c r="I309" i="10" s="1"/>
  <c r="I310" i="10" s="1"/>
  <c r="I311" i="10" s="1"/>
  <c r="I312" i="10" s="1"/>
  <c r="I313" i="10" s="1"/>
  <c r="I314" i="10" s="1"/>
  <c r="I315" i="10" s="1"/>
  <c r="I316" i="10" s="1"/>
  <c r="I317" i="10" s="1"/>
  <c r="I318" i="10" s="1"/>
  <c r="I319" i="10" s="1"/>
  <c r="I320" i="10" s="1"/>
  <c r="I321" i="10" s="1"/>
  <c r="I322" i="10" s="1"/>
  <c r="I323" i="10" s="1"/>
  <c r="I324" i="10" s="1"/>
  <c r="I325" i="10" s="1"/>
  <c r="I326" i="10" s="1"/>
  <c r="I327" i="10" s="1"/>
  <c r="I328" i="10" s="1"/>
  <c r="I329" i="10" s="1"/>
  <c r="I330" i="10" s="1"/>
  <c r="I331" i="10" s="1"/>
  <c r="I332" i="10" s="1"/>
  <c r="I333" i="10" s="1"/>
  <c r="I334" i="10" s="1"/>
  <c r="I335" i="10" s="1"/>
  <c r="I336" i="10" s="1"/>
  <c r="I337" i="10" s="1"/>
  <c r="I338" i="10" s="1"/>
  <c r="I339" i="10" s="1"/>
  <c r="I340" i="10" s="1"/>
  <c r="I341" i="10" s="1"/>
  <c r="I342" i="10" s="1"/>
  <c r="I343" i="10" s="1"/>
  <c r="I344" i="10" s="1"/>
  <c r="I345" i="10" s="1"/>
  <c r="I346" i="10" s="1"/>
  <c r="I347" i="10" s="1"/>
  <c r="I348" i="10" s="1"/>
  <c r="I349" i="10" s="1"/>
  <c r="I350" i="10" s="1"/>
  <c r="I351" i="10" s="1"/>
  <c r="I352" i="10" s="1"/>
  <c r="I353" i="10" s="1"/>
  <c r="I354" i="10" s="1"/>
  <c r="I355" i="10" s="1"/>
  <c r="I356" i="10" s="1"/>
  <c r="I357" i="10" s="1"/>
  <c r="I358" i="10" s="1"/>
  <c r="I359" i="10" s="1"/>
  <c r="I360" i="10" s="1"/>
  <c r="I361" i="10" s="1"/>
  <c r="I362" i="10" s="1"/>
  <c r="I363" i="10" s="1"/>
  <c r="I364" i="10" s="1"/>
  <c r="I365" i="10" s="1"/>
  <c r="I366" i="10" s="1"/>
  <c r="I367" i="10" s="1"/>
  <c r="I368" i="10" s="1"/>
  <c r="I369" i="10" s="1"/>
  <c r="I370" i="10" s="1"/>
  <c r="I371" i="10" s="1"/>
  <c r="I372" i="10" s="1"/>
  <c r="I373" i="10" s="1"/>
  <c r="I374" i="10" s="1"/>
  <c r="I375" i="10" s="1"/>
  <c r="I376" i="10" s="1"/>
  <c r="I377" i="10" s="1"/>
  <c r="I378" i="10" s="1"/>
  <c r="I379" i="10" s="1"/>
  <c r="I380" i="10" s="1"/>
  <c r="I381" i="10" s="1"/>
  <c r="I382" i="10" s="1"/>
  <c r="I383" i="10" s="1"/>
  <c r="I384" i="10" s="1"/>
  <c r="I385" i="10" s="1"/>
  <c r="I386" i="10" s="1"/>
  <c r="I387" i="10" s="1"/>
  <c r="I388" i="10" s="1"/>
  <c r="I389" i="10" s="1"/>
  <c r="I390" i="10" s="1"/>
  <c r="I391" i="10" s="1"/>
  <c r="I392" i="10" s="1"/>
  <c r="I393" i="10" s="1"/>
  <c r="I394" i="10" s="1"/>
  <c r="I395" i="10" s="1"/>
  <c r="I396" i="10" s="1"/>
  <c r="I397" i="10" s="1"/>
  <c r="I398" i="10" s="1"/>
  <c r="I399" i="10" s="1"/>
  <c r="I400" i="10" s="1"/>
  <c r="I401" i="10" s="1"/>
  <c r="I402" i="10" s="1"/>
  <c r="I403" i="10" s="1"/>
  <c r="I404" i="10" s="1"/>
  <c r="I405" i="10" s="1"/>
  <c r="I406" i="10" s="1"/>
  <c r="I407" i="10" s="1"/>
  <c r="I408" i="10" s="1"/>
  <c r="I409" i="10" s="1"/>
  <c r="I410" i="10" s="1"/>
  <c r="I411" i="10" s="1"/>
  <c r="I412" i="10" s="1"/>
  <c r="I413" i="10" s="1"/>
  <c r="I414" i="10" s="1"/>
  <c r="I415" i="10" s="1"/>
  <c r="I416" i="10" s="1"/>
  <c r="I417" i="10" s="1"/>
  <c r="I418" i="10" s="1"/>
  <c r="I419" i="10" s="1"/>
  <c r="I420" i="10" s="1"/>
  <c r="I421" i="10" s="1"/>
  <c r="I422" i="10" s="1"/>
  <c r="I423" i="10" s="1"/>
  <c r="I424" i="10" s="1"/>
  <c r="I425" i="10" s="1"/>
  <c r="I426" i="10" s="1"/>
  <c r="I427" i="10" s="1"/>
  <c r="I428" i="10" s="1"/>
  <c r="I429" i="10" s="1"/>
  <c r="I430" i="10" s="1"/>
  <c r="I431" i="10" s="1"/>
  <c r="I432" i="10" s="1"/>
  <c r="I433" i="10" s="1"/>
  <c r="I434" i="10" s="1"/>
  <c r="I435" i="10" s="1"/>
  <c r="I5" i="1"/>
  <c r="I6" i="1" s="1"/>
  <c r="I7" i="1" s="1"/>
  <c r="I8" i="1" s="1"/>
  <c r="I9" i="1" s="1"/>
  <c r="I10" i="1" s="1"/>
  <c r="I11" i="1" s="1"/>
  <c r="I12" i="1" s="1"/>
  <c r="I13" i="1" s="1"/>
  <c r="I14" i="1" s="1"/>
  <c r="I15" i="1" s="1"/>
  <c r="I16" i="1" s="1"/>
  <c r="I17" i="1" s="1"/>
  <c r="I18" i="1" s="1"/>
  <c r="I19" i="1" s="1"/>
  <c r="I20" i="1" s="1"/>
  <c r="I21" i="1" s="1"/>
  <c r="I22" i="1" s="1"/>
  <c r="I23" i="1" s="1"/>
  <c r="I24" i="1" s="1"/>
  <c r="I25" i="1" s="1"/>
  <c r="I26" i="1" s="1"/>
  <c r="I27" i="1" s="1"/>
  <c r="I28" i="1" s="1"/>
  <c r="I29" i="1" s="1"/>
  <c r="I30" i="1" s="1"/>
  <c r="I31" i="1" s="1"/>
  <c r="I32" i="1" s="1"/>
  <c r="I33" i="1" s="1"/>
  <c r="I34" i="1" s="1"/>
  <c r="I35" i="1" s="1"/>
  <c r="I36" i="1" s="1"/>
  <c r="I37" i="1" s="1"/>
  <c r="I38" i="1" s="1"/>
  <c r="I39" i="1" s="1"/>
  <c r="I40" i="1" s="1"/>
  <c r="I41" i="1" s="1"/>
  <c r="I42" i="1" s="1"/>
  <c r="I43" i="1" s="1"/>
  <c r="I44" i="1" s="1"/>
  <c r="I45" i="1" s="1"/>
  <c r="I46" i="1" s="1"/>
  <c r="I47" i="1" s="1"/>
  <c r="I48" i="1" s="1"/>
  <c r="I49" i="1" s="1"/>
  <c r="I50" i="1" s="1"/>
  <c r="I51" i="1" s="1"/>
  <c r="I52" i="1" s="1"/>
  <c r="I53" i="1" s="1"/>
  <c r="I54" i="1" s="1"/>
  <c r="I55" i="1" s="1"/>
  <c r="I56" i="1" s="1"/>
  <c r="I57" i="1" s="1"/>
  <c r="I58" i="1" s="1"/>
  <c r="I59" i="1" s="1"/>
  <c r="I60" i="1" s="1"/>
  <c r="I61" i="1" s="1"/>
  <c r="I62" i="1" s="1"/>
  <c r="I63" i="1" s="1"/>
  <c r="I64" i="1" s="1"/>
  <c r="I65" i="1" s="1"/>
  <c r="I66" i="1" s="1"/>
  <c r="I67" i="1" s="1"/>
  <c r="I68" i="1" s="1"/>
  <c r="I69" i="1" s="1"/>
  <c r="I70" i="1" s="1"/>
  <c r="I71" i="1" s="1"/>
  <c r="I72" i="1" s="1"/>
  <c r="I73" i="1" s="1"/>
  <c r="I74" i="1" s="1"/>
  <c r="I75" i="1" s="1"/>
  <c r="I76" i="1" s="1"/>
  <c r="I77" i="1" s="1"/>
  <c r="I78" i="1" s="1"/>
  <c r="I79" i="1" s="1"/>
  <c r="I80" i="1" s="1"/>
  <c r="I81" i="1" s="1"/>
  <c r="I82" i="1" s="1"/>
  <c r="I83" i="1" s="1"/>
  <c r="I84" i="1" s="1"/>
  <c r="I85" i="1" s="1"/>
  <c r="I86" i="1" s="1"/>
  <c r="I87" i="1" s="1"/>
  <c r="I88" i="1" s="1"/>
  <c r="I89" i="1" s="1"/>
  <c r="I90" i="1" s="1"/>
  <c r="I91" i="1" s="1"/>
  <c r="I92" i="1" s="1"/>
  <c r="I93" i="1" s="1"/>
  <c r="I94" i="1" s="1"/>
  <c r="I95" i="1" s="1"/>
  <c r="I96" i="1" s="1"/>
  <c r="I97" i="1" s="1"/>
  <c r="I98" i="1" s="1"/>
  <c r="I99" i="1" s="1"/>
  <c r="I100" i="1" s="1"/>
  <c r="I101" i="1" s="1"/>
  <c r="I102" i="1" s="1"/>
  <c r="I103" i="1" s="1"/>
  <c r="I104" i="1" s="1"/>
  <c r="I105" i="1" s="1"/>
  <c r="I106" i="1" s="1"/>
  <c r="I107" i="1" s="1"/>
  <c r="I108" i="1" s="1"/>
  <c r="I109" i="1" s="1"/>
  <c r="I110" i="1" s="1"/>
  <c r="I111" i="1" s="1"/>
  <c r="I112" i="1" s="1"/>
  <c r="I113" i="1" s="1"/>
  <c r="I114" i="1" s="1"/>
  <c r="I115" i="1" s="1"/>
  <c r="I116" i="1" s="1"/>
  <c r="I117" i="1" s="1"/>
  <c r="I118" i="1" s="1"/>
  <c r="I119" i="1" s="1"/>
  <c r="I120" i="1" s="1"/>
  <c r="I121" i="1" s="1"/>
  <c r="I122" i="1" s="1"/>
  <c r="I123" i="1" s="1"/>
  <c r="I124" i="1" s="1"/>
  <c r="I125" i="1" s="1"/>
  <c r="I126" i="1" s="1"/>
  <c r="I127" i="1" s="1"/>
  <c r="I128" i="1" s="1"/>
  <c r="I129" i="1" s="1"/>
  <c r="I130" i="1" s="1"/>
  <c r="I131" i="1" s="1"/>
  <c r="I132" i="1" s="1"/>
  <c r="I133" i="1" s="1"/>
  <c r="I134" i="1" s="1"/>
  <c r="I135" i="1" s="1"/>
  <c r="I136" i="1" s="1"/>
  <c r="I137" i="1" s="1"/>
  <c r="I138" i="1" s="1"/>
  <c r="I139" i="1" s="1"/>
  <c r="I140" i="1" s="1"/>
  <c r="I141" i="1" s="1"/>
  <c r="I142" i="1" s="1"/>
  <c r="I143" i="1" s="1"/>
  <c r="I144" i="1" s="1"/>
  <c r="I145" i="1" s="1"/>
  <c r="I146" i="1" s="1"/>
  <c r="I147" i="1" s="1"/>
  <c r="I148" i="1" s="1"/>
  <c r="I149" i="1" s="1"/>
  <c r="I150" i="1" s="1"/>
  <c r="I151" i="1" s="1"/>
  <c r="I152" i="1" s="1"/>
  <c r="I153" i="1" s="1"/>
  <c r="I154" i="1" s="1"/>
  <c r="I155" i="1" s="1"/>
  <c r="I156" i="1" s="1"/>
  <c r="I157" i="1" s="1"/>
  <c r="I158" i="1" s="1"/>
  <c r="I159" i="1" s="1"/>
  <c r="I160" i="1" s="1"/>
  <c r="I161" i="1" s="1"/>
  <c r="I162" i="1" s="1"/>
  <c r="I163" i="1" s="1"/>
  <c r="I164" i="1" s="1"/>
  <c r="I165" i="1" s="1"/>
  <c r="I166" i="1" s="1"/>
  <c r="I167" i="1" s="1"/>
  <c r="I168" i="1" s="1"/>
  <c r="I169" i="1" s="1"/>
  <c r="I170" i="1" s="1"/>
  <c r="I171" i="1" s="1"/>
  <c r="I172" i="1" s="1"/>
  <c r="I173" i="1" s="1"/>
  <c r="I174" i="1" s="1"/>
  <c r="I175" i="1" s="1"/>
  <c r="I176" i="1" s="1"/>
  <c r="I177" i="1" s="1"/>
  <c r="I178" i="1" s="1"/>
  <c r="I179" i="1" s="1"/>
  <c r="I180" i="1" s="1"/>
  <c r="I181" i="1" s="1"/>
  <c r="I182" i="1" s="1"/>
  <c r="I183" i="1" s="1"/>
  <c r="I184" i="1" s="1"/>
  <c r="I185" i="1" s="1"/>
  <c r="I186" i="1" s="1"/>
  <c r="I187" i="1" s="1"/>
  <c r="I188" i="1" s="1"/>
  <c r="I189" i="1" s="1"/>
  <c r="I190" i="1" s="1"/>
  <c r="I191" i="1" s="1"/>
  <c r="I192" i="1" s="1"/>
  <c r="I193" i="1" s="1"/>
  <c r="I194" i="1" s="1"/>
  <c r="I195" i="1" s="1"/>
  <c r="I196" i="1" s="1"/>
  <c r="I197" i="1" s="1"/>
  <c r="I198" i="1" s="1"/>
  <c r="I199" i="1" s="1"/>
  <c r="I200" i="1" s="1"/>
  <c r="I201" i="1" s="1"/>
  <c r="I202" i="1" s="1"/>
  <c r="I203" i="1" s="1"/>
  <c r="I204" i="1" s="1"/>
  <c r="I205" i="1" s="1"/>
  <c r="I206" i="1" s="1"/>
  <c r="I207" i="1" s="1"/>
  <c r="I208" i="1" s="1"/>
  <c r="I209" i="1" s="1"/>
  <c r="I210" i="1" s="1"/>
  <c r="I211" i="1" s="1"/>
  <c r="I212" i="1" s="1"/>
  <c r="I213" i="1" s="1"/>
  <c r="I214" i="1" s="1"/>
  <c r="I215" i="1" s="1"/>
  <c r="I216" i="1" s="1"/>
  <c r="I217" i="1" s="1"/>
  <c r="I218" i="1" s="1"/>
  <c r="I219" i="1" s="1"/>
  <c r="I220" i="1" s="1"/>
  <c r="I221" i="1" s="1"/>
  <c r="I222" i="1" s="1"/>
  <c r="I223" i="1" s="1"/>
  <c r="I224" i="1" s="1"/>
  <c r="I225" i="1" s="1"/>
  <c r="I226" i="1" s="1"/>
  <c r="I227" i="1" s="1"/>
  <c r="I228" i="1" s="1"/>
  <c r="I229" i="1" s="1"/>
  <c r="I230" i="1" s="1"/>
  <c r="I231" i="1" s="1"/>
  <c r="I232" i="1" s="1"/>
  <c r="I233" i="1" s="1"/>
  <c r="I234" i="1" s="1"/>
  <c r="I235" i="1" s="1"/>
  <c r="I236" i="1" s="1"/>
  <c r="I237" i="1" s="1"/>
  <c r="I238" i="1" s="1"/>
  <c r="I239" i="1" s="1"/>
  <c r="I240" i="1" s="1"/>
  <c r="I241" i="1" s="1"/>
  <c r="I242" i="1" s="1"/>
  <c r="I243" i="1" s="1"/>
  <c r="I244" i="1" s="1"/>
  <c r="I245" i="1" s="1"/>
  <c r="I246" i="1" s="1"/>
  <c r="I247" i="1" s="1"/>
  <c r="I248" i="1" s="1"/>
  <c r="I249" i="1" s="1"/>
  <c r="I250" i="1" s="1"/>
  <c r="I251" i="1" s="1"/>
  <c r="I252" i="1" s="1"/>
  <c r="I253" i="1" s="1"/>
  <c r="I254" i="1" s="1"/>
  <c r="I255" i="1" s="1"/>
  <c r="I256" i="1" s="1"/>
  <c r="I257" i="1" s="1"/>
  <c r="I258" i="1" s="1"/>
  <c r="I259" i="1" s="1"/>
  <c r="I260" i="1" s="1"/>
  <c r="I261" i="1" s="1"/>
  <c r="I262" i="1" s="1"/>
  <c r="I263" i="1" s="1"/>
  <c r="I264" i="1" s="1"/>
  <c r="I265" i="1" s="1"/>
  <c r="I266" i="1" s="1"/>
  <c r="I267" i="1" s="1"/>
  <c r="I268" i="1" s="1"/>
  <c r="I269" i="1" s="1"/>
  <c r="I270" i="1" s="1"/>
  <c r="I271" i="1" s="1"/>
  <c r="I272" i="1" s="1"/>
  <c r="I273" i="1" s="1"/>
  <c r="I274" i="1" s="1"/>
  <c r="I275" i="1" s="1"/>
  <c r="I276" i="1" s="1"/>
  <c r="I277" i="1" s="1"/>
  <c r="I278" i="1" s="1"/>
  <c r="I279" i="1" s="1"/>
  <c r="I280" i="1" s="1"/>
  <c r="I281" i="1" s="1"/>
  <c r="I282" i="1" s="1"/>
  <c r="I283" i="1" s="1"/>
  <c r="I284" i="1" s="1"/>
  <c r="I285" i="1" s="1"/>
  <c r="I286" i="1" s="1"/>
  <c r="I287" i="1" s="1"/>
  <c r="I288" i="1" s="1"/>
  <c r="I289" i="1" s="1"/>
  <c r="I290" i="1" s="1"/>
  <c r="I291" i="1" s="1"/>
  <c r="I292" i="1" s="1"/>
  <c r="I293" i="1" s="1"/>
  <c r="I294" i="1" s="1"/>
  <c r="I295" i="1" s="1"/>
  <c r="I296" i="1" s="1"/>
  <c r="I297" i="1" s="1"/>
  <c r="I298" i="1" s="1"/>
  <c r="I299" i="1" s="1"/>
  <c r="I300" i="1" s="1"/>
  <c r="I301" i="1" s="1"/>
  <c r="I302" i="1" s="1"/>
  <c r="I303" i="1" s="1"/>
  <c r="I304" i="1" s="1"/>
  <c r="I305" i="1" s="1"/>
  <c r="I306" i="1" s="1"/>
  <c r="I307" i="1" s="1"/>
  <c r="I308" i="1" s="1"/>
  <c r="I309" i="1" s="1"/>
  <c r="I310" i="1" s="1"/>
  <c r="I311" i="1" s="1"/>
  <c r="I312" i="1" s="1"/>
  <c r="I313" i="1" s="1"/>
  <c r="I314" i="1" s="1"/>
  <c r="I315" i="1" s="1"/>
  <c r="I316" i="1" s="1"/>
  <c r="I317" i="1" s="1"/>
  <c r="I318" i="1" s="1"/>
  <c r="I319" i="1" s="1"/>
  <c r="I320" i="1" s="1"/>
  <c r="I321" i="1" s="1"/>
  <c r="I322" i="1" s="1"/>
  <c r="I323" i="1" s="1"/>
  <c r="I324" i="1" s="1"/>
  <c r="I325" i="1" s="1"/>
  <c r="I326" i="1" s="1"/>
  <c r="I327" i="1" s="1"/>
  <c r="I328" i="1" s="1"/>
  <c r="I329" i="1" s="1"/>
  <c r="I330" i="1" s="1"/>
  <c r="I331" i="1" s="1"/>
  <c r="I332" i="1" s="1"/>
  <c r="I333" i="1" s="1"/>
  <c r="I334" i="1" s="1"/>
  <c r="I335" i="1" s="1"/>
  <c r="I336" i="1" s="1"/>
  <c r="I337" i="1" s="1"/>
  <c r="I338" i="1" s="1"/>
  <c r="I339" i="1" s="1"/>
  <c r="I340" i="1" s="1"/>
  <c r="I341" i="1" s="1"/>
  <c r="I342" i="1" s="1"/>
  <c r="I343" i="1" s="1"/>
  <c r="I344" i="1" s="1"/>
  <c r="I345" i="1" s="1"/>
  <c r="I346" i="1" s="1"/>
  <c r="I347" i="1" s="1"/>
  <c r="I348" i="1" s="1"/>
  <c r="I349" i="1" s="1"/>
  <c r="I350" i="1" s="1"/>
  <c r="I351" i="1" s="1"/>
  <c r="I352" i="1" s="1"/>
  <c r="I353" i="1" s="1"/>
  <c r="I354" i="1" s="1"/>
  <c r="I355" i="1" s="1"/>
  <c r="I356" i="1" s="1"/>
  <c r="I357" i="1" s="1"/>
  <c r="I358" i="1" s="1"/>
  <c r="I359" i="1" s="1"/>
  <c r="I360" i="1" s="1"/>
  <c r="I361" i="1" s="1"/>
  <c r="I362" i="1" s="1"/>
  <c r="I363" i="1" s="1"/>
  <c r="I364" i="1" s="1"/>
  <c r="I365" i="1" s="1"/>
  <c r="I366" i="1" s="1"/>
  <c r="I367" i="1" s="1"/>
  <c r="I368" i="1" s="1"/>
  <c r="I369" i="1" s="1"/>
  <c r="I370" i="1" s="1"/>
  <c r="I371" i="1" s="1"/>
  <c r="I372" i="1" s="1"/>
  <c r="I373" i="1" s="1"/>
  <c r="I374" i="1" s="1"/>
  <c r="I375" i="1" s="1"/>
  <c r="I376" i="1" s="1"/>
  <c r="I377" i="1" s="1"/>
  <c r="I378" i="1" s="1"/>
  <c r="I379" i="1" s="1"/>
  <c r="I380" i="1" s="1"/>
  <c r="I381" i="1" s="1"/>
  <c r="I382" i="1" s="1"/>
  <c r="I383" i="1" s="1"/>
  <c r="I384" i="1" s="1"/>
  <c r="I385" i="1" s="1"/>
  <c r="I386" i="1" s="1"/>
  <c r="I387" i="1" s="1"/>
  <c r="I388" i="1" s="1"/>
  <c r="I389" i="1" s="1"/>
  <c r="I390" i="1" s="1"/>
  <c r="I391" i="1" s="1"/>
  <c r="I392" i="1" s="1"/>
  <c r="I393" i="1" s="1"/>
  <c r="I394" i="1" s="1"/>
  <c r="I395" i="1" s="1"/>
  <c r="I396" i="1" s="1"/>
  <c r="I397" i="1" s="1"/>
  <c r="I398" i="1" s="1"/>
  <c r="I399" i="1" s="1"/>
  <c r="I400" i="1" s="1"/>
  <c r="I401" i="1" s="1"/>
  <c r="I402" i="1" s="1"/>
  <c r="I403" i="1" s="1"/>
  <c r="I404" i="1" s="1"/>
  <c r="I405" i="1" s="1"/>
  <c r="I406" i="1" s="1"/>
  <c r="I407" i="1" s="1"/>
  <c r="I408" i="1" s="1"/>
  <c r="I409" i="1" s="1"/>
  <c r="I410" i="1" s="1"/>
  <c r="I411" i="1" s="1"/>
  <c r="I412" i="1" s="1"/>
  <c r="I413" i="1" s="1"/>
  <c r="I414" i="1" s="1"/>
  <c r="I415" i="1" s="1"/>
  <c r="I416" i="1" s="1"/>
  <c r="I417" i="1" s="1"/>
  <c r="I418" i="1" s="1"/>
  <c r="I419" i="1" s="1"/>
  <c r="I420" i="1" s="1"/>
  <c r="I421" i="1" s="1"/>
  <c r="I422" i="1" s="1"/>
  <c r="I423" i="1" s="1"/>
  <c r="I424" i="1" s="1"/>
  <c r="I425" i="1" s="1"/>
  <c r="I426" i="1" s="1"/>
  <c r="I427" i="1" s="1"/>
  <c r="I428" i="1" s="1"/>
  <c r="I429" i="1" s="1"/>
  <c r="I430" i="1" s="1"/>
  <c r="I431" i="1" s="1"/>
  <c r="I432" i="1" s="1"/>
  <c r="I433" i="1" s="1"/>
  <c r="I434" i="1" s="1"/>
  <c r="I435" i="1" s="1"/>
  <c r="I436" i="1" s="1"/>
  <c r="I437" i="1" s="1"/>
  <c r="I438" i="1" s="1"/>
  <c r="I439" i="1" s="1"/>
  <c r="I440" i="1" s="1"/>
  <c r="I441" i="1" s="1"/>
  <c r="I442" i="1" s="1"/>
  <c r="I443" i="1" s="1"/>
  <c r="I436" i="10" l="1"/>
  <c r="I437" i="10" s="1"/>
  <c r="I438" i="10" s="1"/>
  <c r="I439" i="10" s="1"/>
  <c r="I440" i="10" s="1"/>
  <c r="I441" i="10" s="1"/>
  <c r="I442" i="10" s="1"/>
  <c r="I443" i="10" s="1"/>
  <c r="I444" i="10" s="1"/>
  <c r="I445" i="10" s="1"/>
  <c r="I446" i="10" s="1"/>
  <c r="I447" i="10" s="1"/>
  <c r="I448" i="10" s="1"/>
  <c r="I449" i="10" s="1"/>
  <c r="I450" i="10" s="1"/>
  <c r="I451" i="10" s="1"/>
  <c r="I452" i="10" s="1"/>
  <c r="I453" i="10" s="1"/>
  <c r="I454" i="10" s="1"/>
  <c r="I455" i="10" s="1"/>
  <c r="I456" i="10" s="1"/>
  <c r="I457" i="10" s="1"/>
  <c r="I458" i="10" s="1"/>
  <c r="I459" i="10" s="1"/>
  <c r="I460" i="10" s="1"/>
  <c r="I461" i="10" s="1"/>
  <c r="I462" i="10" s="1"/>
  <c r="I463" i="10" s="1"/>
  <c r="I464" i="10" s="1"/>
  <c r="I465" i="10" s="1"/>
  <c r="I466" i="10" s="1"/>
  <c r="I467" i="10" s="1"/>
  <c r="I468" i="10" s="1"/>
  <c r="I469" i="10" s="1"/>
  <c r="I470" i="10" s="1"/>
  <c r="I471" i="10" s="1"/>
  <c r="I472" i="10" s="1"/>
  <c r="I473" i="10" s="1"/>
  <c r="I474" i="10" s="1"/>
  <c r="I475" i="10" s="1"/>
  <c r="I476" i="10" s="1"/>
  <c r="I477" i="10" s="1"/>
  <c r="I478" i="10" s="1"/>
  <c r="I479" i="10" s="1"/>
  <c r="I480" i="10" s="1"/>
  <c r="I481" i="10" s="1"/>
  <c r="I482" i="10" s="1"/>
  <c r="I483" i="10" s="1"/>
  <c r="I484" i="10" s="1"/>
  <c r="I485" i="10" s="1"/>
  <c r="I486" i="10" s="1"/>
  <c r="I487" i="10" s="1"/>
  <c r="I488" i="10" s="1"/>
  <c r="I489" i="10" s="1"/>
  <c r="I490" i="10" s="1"/>
  <c r="I491" i="10" s="1"/>
  <c r="I492" i="10" s="1"/>
  <c r="I493" i="10" s="1"/>
  <c r="I494" i="10" s="1"/>
  <c r="I495" i="10" s="1"/>
  <c r="I496" i="10" s="1"/>
  <c r="I497" i="10" s="1"/>
  <c r="I498" i="10" s="1"/>
  <c r="I499" i="10" s="1"/>
  <c r="I500" i="10" s="1"/>
  <c r="I501" i="10" s="1"/>
  <c r="I502" i="10" s="1"/>
  <c r="I503" i="10" s="1"/>
  <c r="I504" i="10" s="1"/>
  <c r="I505" i="10" s="1"/>
  <c r="I506" i="10" s="1"/>
  <c r="I507" i="10" s="1"/>
  <c r="I508" i="10" s="1"/>
  <c r="I509" i="10" s="1"/>
  <c r="I510" i="10" s="1"/>
  <c r="I511" i="10" s="1"/>
  <c r="I512" i="10" s="1"/>
  <c r="I513" i="10" s="1"/>
  <c r="I514" i="10" s="1"/>
  <c r="I515" i="10" s="1"/>
  <c r="I516" i="10" s="1"/>
  <c r="I517" i="10" s="1"/>
  <c r="I518" i="10" s="1"/>
  <c r="I519" i="10" s="1"/>
  <c r="I520" i="10" s="1"/>
  <c r="I521" i="10" s="1"/>
  <c r="I522" i="10" s="1"/>
  <c r="I523" i="10" s="1"/>
  <c r="I524" i="10" s="1"/>
  <c r="I525" i="10" s="1"/>
  <c r="I526" i="10" s="1"/>
  <c r="I527" i="10" s="1"/>
  <c r="I528" i="10" s="1"/>
  <c r="I529" i="10" s="1"/>
  <c r="I530" i="10" s="1"/>
  <c r="I531" i="10" s="1"/>
  <c r="I532" i="10" s="1"/>
  <c r="I533" i="10" s="1"/>
  <c r="I534" i="10" s="1"/>
  <c r="I535" i="10" s="1"/>
  <c r="I536" i="10" s="1"/>
  <c r="I537" i="10" s="1"/>
  <c r="I538" i="10" s="1"/>
  <c r="I539" i="10" s="1"/>
  <c r="I540" i="10" s="1"/>
  <c r="I541" i="10" s="1"/>
  <c r="I542" i="10" s="1"/>
  <c r="I543" i="10" s="1"/>
  <c r="G554" i="10"/>
  <c r="H554" i="10"/>
  <c r="F105" i="2" l="1"/>
  <c r="G76" i="2"/>
  <c r="G72" i="2"/>
  <c r="G54" i="2"/>
  <c r="G105" i="2" s="1"/>
  <c r="H4" i="2"/>
  <c r="H5" i="2" s="1"/>
  <c r="H6" i="2" s="1"/>
  <c r="H7" i="2" s="1"/>
  <c r="H8" i="2" s="1"/>
  <c r="H9" i="2" s="1"/>
  <c r="H10" i="2" s="1"/>
  <c r="H11" i="2" s="1"/>
  <c r="H12" i="2" s="1"/>
  <c r="H13" i="2" s="1"/>
  <c r="H14" i="2" s="1"/>
  <c r="H15" i="2" s="1"/>
  <c r="H16" i="2" s="1"/>
  <c r="H17" i="2" s="1"/>
  <c r="H18" i="2" s="1"/>
  <c r="H19" i="2" s="1"/>
  <c r="H20" i="2" s="1"/>
  <c r="H21" i="2" s="1"/>
  <c r="H22" i="2" s="1"/>
  <c r="H23" i="2" s="1"/>
  <c r="H24" i="2" s="1"/>
  <c r="H25" i="2" s="1"/>
  <c r="H26" i="2" s="1"/>
  <c r="H27" i="2" s="1"/>
  <c r="H28" i="2" s="1"/>
  <c r="H29" i="2" s="1"/>
  <c r="H30" i="2" s="1"/>
  <c r="H31" i="2" s="1"/>
  <c r="H32" i="2" s="1"/>
  <c r="H33" i="2" s="1"/>
  <c r="H34" i="2" s="1"/>
  <c r="H35" i="2" s="1"/>
  <c r="H36" i="2" s="1"/>
  <c r="H37" i="2" s="1"/>
  <c r="H38" i="2" s="1"/>
  <c r="H39" i="2" s="1"/>
  <c r="H40" i="2" s="1"/>
  <c r="H41" i="2" s="1"/>
  <c r="H42" i="2" s="1"/>
  <c r="H43" i="2" s="1"/>
  <c r="H44" i="2" s="1"/>
  <c r="H45" i="2" s="1"/>
  <c r="H46" i="2" s="1"/>
  <c r="H47" i="2" s="1"/>
  <c r="H48" i="2" s="1"/>
  <c r="H49" i="2" s="1"/>
  <c r="H50" i="2" s="1"/>
  <c r="H51" i="2" s="1"/>
  <c r="H52" i="2" s="1"/>
  <c r="H53" i="2" s="1"/>
  <c r="H54" i="2" l="1"/>
  <c r="H55" i="2" s="1"/>
  <c r="H56" i="2" s="1"/>
  <c r="H57" i="2" s="1"/>
  <c r="H58" i="2" s="1"/>
  <c r="H59" i="2" s="1"/>
  <c r="H60" i="2" s="1"/>
  <c r="H61" i="2" s="1"/>
  <c r="H62" i="2" s="1"/>
  <c r="H63" i="2" s="1"/>
  <c r="H64" i="2" s="1"/>
  <c r="H65" i="2" s="1"/>
  <c r="H66" i="2" s="1"/>
  <c r="H67" i="2" s="1"/>
  <c r="H68" i="2" s="1"/>
  <c r="H69" i="2" s="1"/>
  <c r="H70" i="2" s="1"/>
  <c r="H71" i="2" s="1"/>
  <c r="H72" i="2" s="1"/>
  <c r="H73" i="2" s="1"/>
  <c r="H74" i="2" s="1"/>
  <c r="H75" i="2" s="1"/>
  <c r="H76" i="2" s="1"/>
  <c r="H77" i="2" s="1"/>
  <c r="H78" i="2" s="1"/>
  <c r="H79" i="2" s="1"/>
  <c r="H80" i="2" s="1"/>
  <c r="H81" i="2" s="1"/>
  <c r="H82" i="2" s="1"/>
  <c r="H83" i="2" s="1"/>
  <c r="H84" i="2" s="1"/>
  <c r="H85" i="2" s="1"/>
  <c r="H86" i="2" s="1"/>
  <c r="H87" i="2" s="1"/>
  <c r="H88" i="2" s="1"/>
  <c r="H89" i="2" s="1"/>
  <c r="H90" i="2" s="1"/>
  <c r="H91" i="2" s="1"/>
  <c r="H92" i="2" s="1"/>
  <c r="H93" i="2" s="1"/>
  <c r="H94" i="2" s="1"/>
  <c r="H95" i="2" s="1"/>
  <c r="H96" i="2" s="1"/>
  <c r="H97" i="2" s="1"/>
  <c r="H98" i="2" s="1"/>
  <c r="H99" i="2" s="1"/>
  <c r="H100" i="2" s="1"/>
  <c r="H101" i="2" s="1"/>
  <c r="H102" i="2" s="1"/>
  <c r="H103" i="2" s="1"/>
  <c r="H104" i="2" s="1"/>
  <c r="I544" i="10"/>
  <c r="I545" i="10" s="1"/>
  <c r="I546" i="10" s="1"/>
  <c r="I547" i="10" s="1"/>
  <c r="I548" i="10" s="1"/>
  <c r="I549" i="10" s="1"/>
  <c r="I550" i="10" s="1"/>
  <c r="I551" i="10" s="1"/>
  <c r="I552" i="10" s="1"/>
  <c r="I553" i="10" s="1"/>
  <c r="I5" i="11"/>
  <c r="I6" i="11" s="1"/>
  <c r="I7" i="11" s="1"/>
  <c r="I8" i="11" s="1"/>
  <c r="I9" i="11" s="1"/>
  <c r="I10" i="11" s="1"/>
  <c r="I11" i="11" s="1"/>
  <c r="I12" i="11" s="1"/>
  <c r="I13" i="11" s="1"/>
  <c r="I14" i="11" s="1"/>
  <c r="I15" i="11" s="1"/>
  <c r="I16" i="11" s="1"/>
  <c r="I17" i="11" s="1"/>
  <c r="I18" i="11" s="1"/>
  <c r="I19" i="11" s="1"/>
  <c r="I20" i="11" s="1"/>
  <c r="I21" i="11" s="1"/>
  <c r="I22" i="11" s="1"/>
  <c r="I23" i="11" s="1"/>
  <c r="I24" i="11" s="1"/>
  <c r="I25" i="11" s="1"/>
  <c r="I26" i="11" s="1"/>
  <c r="I27" i="11" s="1"/>
  <c r="I28" i="11" s="1"/>
  <c r="I29" i="11" s="1"/>
  <c r="I30" i="11" s="1"/>
  <c r="I31" i="11" s="1"/>
  <c r="I32" i="11" s="1"/>
  <c r="I33" i="11" s="1"/>
  <c r="I34" i="11" s="1"/>
  <c r="I35" i="11" s="1"/>
  <c r="I36" i="11" s="1"/>
  <c r="I37" i="11" s="1"/>
  <c r="I38" i="11" s="1"/>
  <c r="I39" i="11" s="1"/>
  <c r="I40" i="11" s="1"/>
  <c r="I41" i="11" s="1"/>
  <c r="I42" i="11" s="1"/>
  <c r="I43" i="11" s="1"/>
  <c r="I44" i="11" s="1"/>
  <c r="I45" i="11" s="1"/>
  <c r="I46" i="11" s="1"/>
  <c r="I47" i="11" s="1"/>
  <c r="I48" i="11" s="1"/>
  <c r="I49" i="11" s="1"/>
  <c r="I50" i="11" s="1"/>
  <c r="I51" i="11" s="1"/>
  <c r="I52" i="11" s="1"/>
  <c r="I53" i="11" s="1"/>
  <c r="I54" i="11" s="1"/>
  <c r="I55" i="11" s="1"/>
  <c r="I56" i="11" s="1"/>
  <c r="I57" i="11" s="1"/>
  <c r="I58" i="11" s="1"/>
  <c r="I59" i="11" s="1"/>
  <c r="I60" i="11" s="1"/>
  <c r="I61" i="11" s="1"/>
  <c r="I62" i="11" s="1"/>
  <c r="I63" i="11" s="1"/>
  <c r="I64" i="11" s="1"/>
  <c r="I65" i="11" s="1"/>
  <c r="I66" i="11" s="1"/>
  <c r="I67" i="11" s="1"/>
  <c r="I68" i="11" s="1"/>
  <c r="I69" i="11" s="1"/>
  <c r="I70" i="11" s="1"/>
  <c r="I71" i="11" s="1"/>
  <c r="I72" i="11" s="1"/>
  <c r="I73" i="11" s="1"/>
  <c r="I74" i="11" s="1"/>
  <c r="I76" i="11" l="1"/>
  <c r="I77" i="11" s="1"/>
  <c r="I78" i="11" s="1"/>
  <c r="I79" i="11" s="1"/>
  <c r="I80" i="11" s="1"/>
  <c r="I81" i="11" s="1"/>
  <c r="I82" i="11" s="1"/>
  <c r="I83" i="11" s="1"/>
  <c r="I84" i="11" s="1"/>
  <c r="I85" i="11" s="1"/>
  <c r="I86" i="11" s="1"/>
  <c r="I87" i="11" s="1"/>
  <c r="I88" i="11" s="1"/>
  <c r="I89" i="11" s="1"/>
  <c r="I90" i="11" s="1"/>
  <c r="I91" i="11" s="1"/>
  <c r="I92" i="11" s="1"/>
  <c r="I93" i="11" s="1"/>
  <c r="I94" i="11" s="1"/>
  <c r="I95" i="11" s="1"/>
  <c r="I96" i="11" s="1"/>
  <c r="I97" i="11" s="1"/>
  <c r="I98" i="11" s="1"/>
  <c r="I99" i="11" s="1"/>
  <c r="I100" i="11" s="1"/>
  <c r="I101" i="11" s="1"/>
  <c r="I102" i="11" s="1"/>
  <c r="I103" i="11" s="1"/>
  <c r="I104" i="11" s="1"/>
  <c r="I105" i="11" s="1"/>
  <c r="I106" i="11" s="1"/>
  <c r="I107" i="11" s="1"/>
  <c r="I108" i="11" s="1"/>
  <c r="I109" i="11" s="1"/>
  <c r="I110" i="11" s="1"/>
  <c r="I111" i="11" s="1"/>
  <c r="I112" i="11" s="1"/>
  <c r="I113" i="11" s="1"/>
  <c r="I114" i="11" s="1"/>
  <c r="I115" i="11" s="1"/>
  <c r="I116" i="11" s="1"/>
  <c r="I117" i="11" s="1"/>
  <c r="I118" i="11" s="1"/>
  <c r="I119" i="11" s="1"/>
  <c r="I120" i="11" s="1"/>
  <c r="I121" i="11" s="1"/>
  <c r="I122" i="11" s="1"/>
  <c r="I123" i="11" s="1"/>
  <c r="I124" i="11" s="1"/>
  <c r="I125" i="11" s="1"/>
  <c r="I126" i="11" s="1"/>
  <c r="I127" i="11" s="1"/>
  <c r="I128" i="11" s="1"/>
  <c r="I129" i="11" s="1"/>
  <c r="I130" i="11" s="1"/>
  <c r="I131" i="11" s="1"/>
  <c r="I132" i="11" s="1"/>
  <c r="I133" i="11" s="1"/>
  <c r="I134" i="11" s="1"/>
  <c r="I135" i="11" s="1"/>
  <c r="I136" i="11" s="1"/>
  <c r="I137" i="11" s="1"/>
  <c r="I138" i="11" s="1"/>
  <c r="I139" i="11" s="1"/>
  <c r="I140" i="11" s="1"/>
  <c r="I75" i="11"/>
  <c r="I141" i="11" l="1"/>
  <c r="I142" i="11" s="1"/>
  <c r="I143" i="11" s="1"/>
  <c r="I144" i="11" s="1"/>
  <c r="I145" i="11" s="1"/>
  <c r="I146" i="11" s="1"/>
  <c r="I147" i="11" s="1"/>
  <c r="I148" i="11" s="1"/>
  <c r="I149" i="11" s="1"/>
  <c r="I150" i="11" s="1"/>
  <c r="I151" i="11" s="1"/>
  <c r="I152" i="11" l="1"/>
  <c r="I153" i="11" s="1"/>
  <c r="I154" i="11" s="1"/>
  <c r="I155" i="11" s="1"/>
  <c r="I156" i="11" s="1"/>
  <c r="I157" i="11" s="1"/>
  <c r="I158" i="11" s="1"/>
  <c r="I159" i="11" s="1"/>
  <c r="I160" i="11" s="1"/>
  <c r="I161" i="11" s="1"/>
  <c r="I162" i="11" s="1"/>
  <c r="I163" i="11" s="1"/>
  <c r="I164" i="11" s="1"/>
  <c r="I165" i="11" s="1"/>
  <c r="I166" i="11" s="1"/>
  <c r="I167" i="11" s="1"/>
  <c r="I168" i="11" s="1"/>
  <c r="I169" i="11" s="1"/>
  <c r="I170" i="11" s="1"/>
  <c r="I171" i="11" s="1"/>
  <c r="I172" i="11" l="1"/>
  <c r="I173" i="11" s="1"/>
  <c r="I174" i="11" s="1"/>
  <c r="I175" i="11" s="1"/>
  <c r="I176" i="11" s="1"/>
  <c r="I177" i="11" s="1"/>
  <c r="I178" i="11" s="1"/>
  <c r="I179" i="11" s="1"/>
  <c r="I180" i="11" s="1"/>
  <c r="I181" i="11" s="1"/>
  <c r="I182" i="11" s="1"/>
  <c r="I183" i="11" s="1"/>
  <c r="I184" i="11" s="1"/>
  <c r="I185" i="11" s="1"/>
  <c r="I186" i="11" s="1"/>
  <c r="I187" i="11" s="1"/>
  <c r="I188" i="11" s="1"/>
  <c r="I189" i="11" s="1"/>
  <c r="I190" i="11" s="1"/>
  <c r="I191" i="11" s="1"/>
  <c r="I192" i="11" s="1"/>
  <c r="I193" i="11" s="1"/>
  <c r="I194" i="11" s="1"/>
  <c r="I195" i="11" s="1"/>
  <c r="I196" i="11" s="1"/>
  <c r="I197" i="11" s="1"/>
  <c r="I198" i="11" s="1"/>
  <c r="I199" i="11" s="1"/>
  <c r="I200" i="11" s="1"/>
  <c r="I201" i="11" s="1"/>
  <c r="I202" i="11" s="1"/>
  <c r="I203" i="11" s="1"/>
  <c r="I204" i="11" s="1"/>
  <c r="I205" i="11" s="1"/>
  <c r="I206" i="11" s="1"/>
  <c r="I207" i="11" s="1"/>
  <c r="I208" i="11" s="1"/>
  <c r="I209" i="11" s="1"/>
  <c r="I210" i="11" s="1"/>
  <c r="I211" i="11" s="1"/>
  <c r="I212" i="11" l="1"/>
  <c r="I213" i="11" s="1"/>
  <c r="I214" i="11" s="1"/>
  <c r="I215" i="11" s="1"/>
  <c r="I216" i="11" s="1"/>
  <c r="I217" i="11" l="1"/>
  <c r="I218" i="11" s="1"/>
  <c r="I219" i="11" s="1"/>
  <c r="I220" i="11" s="1"/>
  <c r="I221" i="11" s="1"/>
  <c r="I222" i="11" s="1"/>
  <c r="I223" i="11" l="1"/>
  <c r="I224" i="11" s="1"/>
  <c r="I225" i="11" s="1"/>
  <c r="I226" i="11" s="1"/>
  <c r="I227" i="11" s="1"/>
  <c r="I228" i="11" s="1"/>
  <c r="I229" i="11" s="1"/>
  <c r="I230" i="11" s="1"/>
  <c r="I231" i="11" s="1"/>
  <c r="I232" i="11" s="1"/>
  <c r="I233" i="11" s="1"/>
  <c r="I234" i="11" s="1"/>
  <c r="I235" i="11" l="1"/>
  <c r="I236" i="11" s="1"/>
  <c r="I237" i="11" s="1"/>
  <c r="I238" i="11" l="1"/>
  <c r="I239" i="11" s="1"/>
  <c r="I240" i="11" s="1"/>
  <c r="I241" i="11" s="1"/>
  <c r="I242" i="11" s="1"/>
  <c r="I243" i="11" s="1"/>
  <c r="I244" i="11" s="1"/>
  <c r="I245" i="11" s="1"/>
  <c r="I246" i="11" s="1"/>
  <c r="I247" i="11" s="1"/>
  <c r="I248" i="11" s="1"/>
  <c r="I249" i="11" s="1"/>
  <c r="I250" i="11" l="1"/>
  <c r="I251" i="11" s="1"/>
  <c r="I252" i="11" s="1"/>
  <c r="I253" i="11" s="1"/>
  <c r="I254" i="11" s="1"/>
  <c r="I255" i="11" s="1"/>
  <c r="I256" i="11" s="1"/>
  <c r="I257" i="11" l="1"/>
  <c r="I258" i="11" s="1"/>
  <c r="I259" i="11" s="1"/>
  <c r="I260" i="11" s="1"/>
  <c r="I261" i="11" s="1"/>
  <c r="I262" i="11" s="1"/>
  <c r="I263" i="11" s="1"/>
  <c r="I264" i="11" s="1"/>
  <c r="I265" i="11" s="1"/>
  <c r="I266" i="11" s="1"/>
  <c r="I267" i="11" s="1"/>
  <c r="I268" i="11" s="1"/>
  <c r="I269" i="11" s="1"/>
  <c r="I270" i="11" l="1"/>
  <c r="I271" i="11" s="1"/>
  <c r="I272" i="11" s="1"/>
  <c r="I273" i="11" s="1"/>
  <c r="I274" i="11" s="1"/>
  <c r="I275" i="11" s="1"/>
  <c r="I276" i="11" s="1"/>
  <c r="I277" i="11" s="1"/>
  <c r="I278" i="11" s="1"/>
  <c r="I279" i="11" s="1"/>
  <c r="I280" i="11" s="1"/>
  <c r="I281" i="11" s="1"/>
  <c r="I282" i="11" s="1"/>
  <c r="I283" i="11" s="1"/>
  <c r="I284" i="11" s="1"/>
  <c r="I285" i="11" s="1"/>
  <c r="I286" i="11" s="1"/>
  <c r="I287" i="11" s="1"/>
  <c r="I288" i="11" s="1"/>
  <c r="I289" i="11" s="1"/>
  <c r="I290" i="11" s="1"/>
  <c r="I291" i="11" s="1"/>
  <c r="I292" i="11" s="1"/>
  <c r="I293" i="11" s="1"/>
  <c r="I294" i="11" l="1"/>
  <c r="I295" i="11" s="1"/>
  <c r="I296" i="11" s="1"/>
  <c r="I297" i="11" s="1"/>
  <c r="I298" i="11" l="1"/>
  <c r="I299" i="11" s="1"/>
  <c r="I300" i="11" s="1"/>
  <c r="I301" i="11" s="1"/>
  <c r="I302" i="11" s="1"/>
  <c r="I303" i="11" s="1"/>
  <c r="I304" i="11" s="1"/>
  <c r="I305" i="11" s="1"/>
  <c r="I306" i="11" s="1"/>
  <c r="I307" i="11" s="1"/>
  <c r="I308" i="11" s="1"/>
  <c r="I309" i="11" s="1"/>
  <c r="I310" i="11" s="1"/>
  <c r="I311" i="11" l="1"/>
  <c r="I312" i="11" l="1"/>
  <c r="I313" i="11" s="1"/>
  <c r="I314" i="11" s="1"/>
  <c r="I315" i="11" s="1"/>
  <c r="I316" i="11" l="1"/>
  <c r="I317" i="11" s="1"/>
  <c r="I318" i="11" s="1"/>
  <c r="I319" i="11" s="1"/>
  <c r="I320" i="11" s="1"/>
  <c r="I321" i="11" s="1"/>
  <c r="I322" i="11" s="1"/>
  <c r="I323" i="11" s="1"/>
  <c r="I324" i="11" s="1"/>
  <c r="I325" i="11" l="1"/>
  <c r="I326" i="11" s="1"/>
  <c r="I327" i="11" s="1"/>
  <c r="I328" i="11" s="1"/>
  <c r="I329" i="11" s="1"/>
  <c r="I330" i="11" s="1"/>
  <c r="I331" i="11" l="1"/>
  <c r="I332" i="11" s="1"/>
  <c r="I333" i="11" s="1"/>
  <c r="I334" i="11" s="1"/>
  <c r="I335" i="11" l="1"/>
  <c r="I336" i="11" s="1"/>
  <c r="I337" i="11" s="1"/>
  <c r="I338" i="11" s="1"/>
  <c r="I339" i="11" s="1"/>
  <c r="I340" i="11" s="1"/>
  <c r="I341" i="11" s="1"/>
  <c r="I342" i="11" s="1"/>
  <c r="I343" i="11" s="1"/>
  <c r="I344" i="11" s="1"/>
  <c r="I345" i="11" s="1"/>
  <c r="I346" i="11" s="1"/>
  <c r="I347" i="11" s="1"/>
  <c r="I348" i="11" s="1"/>
  <c r="I349" i="11" s="1"/>
  <c r="I350" i="11" s="1"/>
  <c r="I351" i="11" s="1"/>
  <c r="I352" i="11" s="1"/>
  <c r="I353" i="11" s="1"/>
  <c r="I354" i="11" s="1"/>
  <c r="I355" i="11" s="1"/>
  <c r="I356" i="11" s="1"/>
  <c r="I357" i="11" s="1"/>
  <c r="I358" i="11" s="1"/>
  <c r="I359" i="11" s="1"/>
  <c r="I360" i="11" s="1"/>
  <c r="I361" i="11" s="1"/>
  <c r="I362" i="11" s="1"/>
  <c r="I363" i="11" s="1"/>
  <c r="I364" i="11" s="1"/>
  <c r="I365" i="11" s="1"/>
  <c r="I366" i="11" s="1"/>
  <c r="I367" i="11" s="1"/>
  <c r="I368" i="11" s="1"/>
  <c r="I369" i="11" s="1"/>
  <c r="I370" i="11" s="1"/>
  <c r="I371" i="11" s="1"/>
  <c r="I372" i="11" s="1"/>
  <c r="I373" i="11" s="1"/>
  <c r="I374" i="11" s="1"/>
  <c r="I375" i="11" s="1"/>
  <c r="I376" i="11" s="1"/>
  <c r="I377" i="11" s="1"/>
  <c r="I378" i="11" s="1"/>
  <c r="I379" i="11" s="1"/>
  <c r="I380" i="11" s="1"/>
  <c r="I381" i="11" s="1"/>
  <c r="I382" i="11" s="1"/>
  <c r="I383" i="11" s="1"/>
  <c r="I384" i="11" s="1"/>
  <c r="I385" i="11" s="1"/>
  <c r="I386" i="11" s="1"/>
  <c r="I387" i="11" s="1"/>
  <c r="I388" i="11" s="1"/>
  <c r="I389" i="11" s="1"/>
  <c r="I390" i="11" s="1"/>
  <c r="I391" i="11" l="1"/>
  <c r="I392" i="11" s="1"/>
  <c r="I393" i="11" s="1"/>
  <c r="I394" i="11" s="1"/>
  <c r="I395" i="11" s="1"/>
  <c r="I396" i="11" s="1"/>
  <c r="I397" i="11" s="1"/>
  <c r="I398" i="11" s="1"/>
  <c r="I399" i="11" s="1"/>
  <c r="I400" i="11" s="1"/>
  <c r="I401" i="11" l="1"/>
  <c r="I402" i="11" s="1"/>
  <c r="I403" i="11" s="1"/>
  <c r="I404" i="11" s="1"/>
  <c r="I405" i="11" s="1"/>
  <c r="I406" i="11" s="1"/>
  <c r="I407" i="11" s="1"/>
  <c r="I408" i="11" s="1"/>
  <c r="I409" i="11" s="1"/>
  <c r="I410" i="11" l="1"/>
  <c r="I411" i="11" s="1"/>
  <c r="I412" i="11" s="1"/>
  <c r="I413" i="11" s="1"/>
  <c r="I414" i="11" l="1"/>
  <c r="I415" i="11" s="1"/>
  <c r="I416" i="11" s="1"/>
  <c r="I417" i="11" s="1"/>
  <c r="I418" i="11" s="1"/>
  <c r="I419" i="11" s="1"/>
  <c r="I420" i="11" s="1"/>
  <c r="I421" i="11" s="1"/>
  <c r="I422" i="11" l="1"/>
  <c r="I423" i="11" s="1"/>
  <c r="I424" i="11" s="1"/>
  <c r="I425" i="11" s="1"/>
  <c r="I426" i="11" s="1"/>
  <c r="I427" i="11" s="1"/>
  <c r="I428" i="11" s="1"/>
  <c r="I429" i="11" s="1"/>
  <c r="I430" i="11" s="1"/>
  <c r="I431" i="11" s="1"/>
  <c r="I432" i="11" s="1"/>
  <c r="I433" i="11" s="1"/>
  <c r="I434" i="11" s="1"/>
  <c r="I435" i="11" s="1"/>
  <c r="I436" i="11" s="1"/>
  <c r="I437" i="11" s="1"/>
  <c r="I438" i="11" s="1"/>
  <c r="I439" i="11" s="1"/>
  <c r="I440" i="11" s="1"/>
  <c r="I441" i="11" s="1"/>
  <c r="I442" i="11" s="1"/>
  <c r="I443" i="11" s="1"/>
  <c r="I444" i="11" s="1"/>
  <c r="I445" i="11" s="1"/>
  <c r="I446" i="11" s="1"/>
  <c r="I447" i="11" s="1"/>
  <c r="I448" i="11" l="1"/>
  <c r="I449" i="11" s="1"/>
  <c r="I450" i="11" s="1"/>
  <c r="I451" i="11" s="1"/>
  <c r="I452" i="11" s="1"/>
  <c r="I453" i="11" s="1"/>
  <c r="I454" i="11" s="1"/>
  <c r="I455" i="11" s="1"/>
  <c r="I456" i="11" s="1"/>
  <c r="I457" i="11" s="1"/>
  <c r="I458" i="11" s="1"/>
  <c r="I459" i="11" s="1"/>
  <c r="I460" i="11" s="1"/>
  <c r="I461" i="11" s="1"/>
  <c r="I462" i="11" s="1"/>
  <c r="I463" i="11" s="1"/>
  <c r="I464" i="11" s="1"/>
  <c r="I465" i="11" s="1"/>
  <c r="I466" i="11" s="1"/>
  <c r="I467" i="11" s="1"/>
  <c r="I468" i="11" s="1"/>
  <c r="I469" i="11" s="1"/>
  <c r="I470" i="11" s="1"/>
  <c r="I471" i="11" s="1"/>
  <c r="I472" i="11" s="1"/>
  <c r="I473" i="11" l="1"/>
  <c r="I474" i="11" s="1"/>
  <c r="I475" i="11" s="1"/>
  <c r="I476" i="11" s="1"/>
  <c r="I477" i="11" s="1"/>
  <c r="I478" i="11" s="1"/>
  <c r="I479" i="11" s="1"/>
  <c r="I480" i="11" s="1"/>
  <c r="I481" i="11" s="1"/>
  <c r="I482" i="11" s="1"/>
  <c r="I483" i="11" l="1"/>
  <c r="I484" i="11" s="1"/>
  <c r="I485" i="11" s="1"/>
  <c r="I486" i="11" s="1"/>
  <c r="I487" i="11" s="1"/>
  <c r="I488" i="11" s="1"/>
  <c r="I489" i="11" s="1"/>
  <c r="I490" i="11" s="1"/>
  <c r="I491" i="11" s="1"/>
  <c r="I492" i="11" s="1"/>
  <c r="I493" i="11" s="1"/>
  <c r="I494" i="11" s="1"/>
  <c r="I495" i="11" s="1"/>
  <c r="I496" i="11" s="1"/>
  <c r="I497" i="11" s="1"/>
  <c r="I498" i="11" s="1"/>
  <c r="I499" i="11" s="1"/>
  <c r="I500" i="11" s="1"/>
  <c r="I501" i="11" s="1"/>
  <c r="I502" i="11" s="1"/>
  <c r="I503" i="11" s="1"/>
  <c r="I504" i="11" s="1"/>
  <c r="I505" i="11" s="1"/>
  <c r="I506" i="11" s="1"/>
  <c r="I507" i="11" s="1"/>
  <c r="I508" i="11" s="1"/>
  <c r="I509" i="11" s="1"/>
</calcChain>
</file>

<file path=xl/sharedStrings.xml><?xml version="1.0" encoding="utf-8"?>
<sst xmlns="http://schemas.openxmlformats.org/spreadsheetml/2006/main" count="6883" uniqueCount="2691">
  <si>
    <t>شرکت آدیش جنوبی (سهامی خاص)</t>
  </si>
  <si>
    <t>بانک تجارت- حساب جاری شماره 306827022</t>
  </si>
  <si>
    <t>ردیف</t>
  </si>
  <si>
    <t>تاریخ</t>
  </si>
  <si>
    <t>شماره چک</t>
  </si>
  <si>
    <t>در وجه</t>
  </si>
  <si>
    <t>Column1</t>
  </si>
  <si>
    <t>بابت</t>
  </si>
  <si>
    <t>مبلغ ورود</t>
  </si>
  <si>
    <t>مبلغ خروج</t>
  </si>
  <si>
    <t>مانده</t>
  </si>
  <si>
    <t>Column2</t>
  </si>
  <si>
    <t>1400/01/01</t>
  </si>
  <si>
    <t>بابت برگشت چک حواله ساتنا به حساب IR33 0120 0200 0000 3176 8440 50  نزد بانک ملت به نام شرکت بیمه آسیا بابت قسط پنجم بیمه تمام خطر سایت طی شماره بیمه نامه25432053/99/01</t>
  </si>
  <si>
    <t>1400/01/14</t>
  </si>
  <si>
    <t>بانک تجارت</t>
  </si>
  <si>
    <t>چ بابت قسط سوم انشعاب گاز طی نامه شماره 12563/201/34گ</t>
  </si>
  <si>
    <t>هزینه کارمزد حسابرسی</t>
  </si>
  <si>
    <t>1399/12/06</t>
  </si>
  <si>
    <t>چ دروجه شرکت کاریز هیدرو سازه گیل بابت تسویه فاکتور 1993 خرید میکروسیلیس بابت بچینگ</t>
  </si>
  <si>
    <t>1400/01/21</t>
  </si>
  <si>
    <t>حواله ساتنا به حساب  IR700180000000000306833111 نزد بانک تجارت شعبه اکو کد 3060 بنام شرکت پالایش میعانات گازی آدیش جنوبی بابت تامین موجودی</t>
  </si>
  <si>
    <t>1400/01/23</t>
  </si>
  <si>
    <t>078920</t>
  </si>
  <si>
    <t xml:space="preserve">واریز به شماره حساب 306833146  نزد بانک تجارت شعبه اکو بنام شرکت سپهرمولد بابت علی الحساب ق ADSH-E-CO-GE-008  </t>
  </si>
  <si>
    <t>078921</t>
  </si>
  <si>
    <t xml:space="preserve">واریز به شماره حساب 0023127660 نزد بانک تجارت به نام شرکت مهندسین مشاور پی کاو بابت پرداخت کامل صورت وضعیت تائید شده شماره 21 مطالعات ژئوتکنیک طبق قرارداد ش ADISH-E-CO_CV-005 </t>
  </si>
  <si>
    <t>078922</t>
  </si>
  <si>
    <t>حواله ساتنا به حساب IR81 0120 0100 0000 6072 1059 41 نزد بانک ملت بنام غلامرضا احدی  بابت خرید پیچ 6 گوش 24*180 طی ف 1741 از فروشگاه صنعتی جام نما جهت TNK</t>
  </si>
  <si>
    <t>078923</t>
  </si>
  <si>
    <t>واریز به شماره حساب  0083492074  نزد بانک تجارت شعبه توانیر کد 832 به نام شرکت لوید آلمان کیش بابت تسویه ص و ش 31-32 از ق ADSH-E-CO-GE-006</t>
  </si>
  <si>
    <t>078924</t>
  </si>
  <si>
    <t>واریز به شماره حساب 2627050278   نزد بانک تجارت به نام شرکت آب گستران اندیشه ساز بابت تسویه ف 4 خرید قیر مصرفی و عملیات اجرایی قیر پاشی و آسفالت جهت مخازن تانک های آتش نشانی</t>
  </si>
  <si>
    <t>078925</t>
  </si>
  <si>
    <t>حواله ساتنا به حساب IR82 0120 0000 0000 8744 2172 68  نزد بانک ملت بنام شرکت سپهرمولد بابت تامین موجودی ق ADSH-E-CO-GE-008</t>
  </si>
  <si>
    <t>078926</t>
  </si>
  <si>
    <t>حواله ساتنا به حساب IR09 0180 0000 0000 0352 5514 73 نزد بانک تجارت به نام ریخته گری برناگداز بابت  پیش پرداخت خرید آند ها طبق ق ADSH-P-CO-EL-002 جهت سیستم حفاظت کاتدیک</t>
  </si>
  <si>
    <t>078927</t>
  </si>
  <si>
    <t>حواله ساتنا به حساب IR56 0120 0000 0000 5660 0800 38 نزد بانک ملت بنام آقای وحید نجاری با کد ملی 0072382831 بابت خرید میلگرد طبق فاکتور ش 0048 از آهن اسکندی</t>
  </si>
  <si>
    <t>078928</t>
  </si>
  <si>
    <t>1400/01/25</t>
  </si>
  <si>
    <t>078929</t>
  </si>
  <si>
    <t>حواله ساتنا به حساب شماره IR20 0570 0342 1101 1342 9370 01  نزد بانک پاسارگاد بنام شرکت هیراد کیان ایده تامین بابت 25% پ پ ق ADSH-P-PO-GE-045 تامین اقلام STRAINER</t>
  </si>
  <si>
    <t>1400/01/28</t>
  </si>
  <si>
    <t>078930</t>
  </si>
  <si>
    <t xml:space="preserve">واریز  به حساب متمرکز اداره کل امور مالی کد 8150  جهت پرداخت حق بیمه اسفند ماه 1399 کارکنان به نام سازمان تامین اجتماعی شعبه بیست و پنج تهران (قبض 025000012565601 ) </t>
  </si>
  <si>
    <t>078931</t>
  </si>
  <si>
    <t>واریز  به حساب متمرکز اداره کل امور مالی کد 8150  جهت پرداخت حق بیمه اسفند ماه 1399 کارکنان به نام سازمان تامین اجتماعی شعبه کنگان (قبض 511000010232401 )</t>
  </si>
  <si>
    <t>078932</t>
  </si>
  <si>
    <t>حواله ساتنا به حساب IR74 0100 0040 7300 1001 0266 26  نزد بانک ملی بنام سازمان امور مالیاتی و شناسه پرداخت 201001073110202000030235647821 جهت پرداخت مالیات حقوق اسفند 1399 واحد مالیاتی 881521 (شماره قبض 30235647821)</t>
  </si>
  <si>
    <t>078933</t>
  </si>
  <si>
    <t>078934</t>
  </si>
  <si>
    <t>078935</t>
  </si>
  <si>
    <t>حواله ساتنا به حساب IR33 0120 0200 0000 3176 8440 50  نزد بانک ملت به نام شرکت بیمه آسیا بابت قسط پنجم بیمه تمام خطر سایت طی شماره بیمه نامه25432053/99/01</t>
  </si>
  <si>
    <t>1400/02/29</t>
  </si>
  <si>
    <r>
      <t>بابت</t>
    </r>
    <r>
      <rPr>
        <b/>
        <u/>
        <sz val="12"/>
        <color theme="1"/>
        <rFont val="B Nazanin"/>
        <charset val="178"/>
      </rPr>
      <t xml:space="preserve"> برگشت چک</t>
    </r>
    <r>
      <rPr>
        <sz val="12"/>
        <color theme="1"/>
        <rFont val="B Nazanin"/>
        <charset val="178"/>
      </rPr>
      <t xml:space="preserve"> حواله ساتنا به حساب IR33 0120 0200 0000 3176 8440 50  نزد بانک ملت به نام شرکت بیمه آسیا بابت قسط پنجم بیمه تمام خطر سایت طی شماره بیمه نامه25432053/99/01</t>
    </r>
  </si>
  <si>
    <t>1400/01/29</t>
  </si>
  <si>
    <t>078936</t>
  </si>
  <si>
    <t>واریز به شماره حساب  45072525 نزد بانک تجارت شعبه مرکزی کد 40 به نام شرکت فرآب بابت هزینه کارمزد تمدید  ضمانت نامه پیش پرداخت 98182027366 طی نامه  200/14396 مورخ 1400/01/28</t>
  </si>
  <si>
    <t>1400/01/30</t>
  </si>
  <si>
    <t>هزینه کارمزد بانکی صدور دسته چک50 برگی</t>
  </si>
  <si>
    <t>1400/01/31</t>
  </si>
  <si>
    <t>078937</t>
  </si>
  <si>
    <t xml:space="preserve">واریز به شماره حساب IR51 0110 0000 0020 0079 4320 00 نزد بانک صنعت و معدن بنام شرکت پالایش میعانات گازی آدیش جنوبی بابت تامین موجودی </t>
  </si>
  <si>
    <t>078938</t>
  </si>
  <si>
    <t>1400/02/01</t>
  </si>
  <si>
    <t>078939</t>
  </si>
  <si>
    <t xml:space="preserve">حواله ساتنا به حساب IR32 0190 0000 0011 5475 5020 04 نزد بانک صادرات بنام شرکت یزد استیل تجارت مانا بابت تسویه پ ف 4 مورخ 1400/01/30 خرید ریل فولادی 4 شاخه </t>
  </si>
  <si>
    <t>078940</t>
  </si>
  <si>
    <t>حواله ساتنا به حساب IR35 0120 0000 0000 0013 5569 62 نزد بانک ملت بنام شرکت تولیدی و صنعتی سیم و کابل مغان بابت 50% پ پ پ ف 36976و36907 خرید کابل های ابزاردقیق+HVAC+LIGHTING</t>
  </si>
  <si>
    <t>078941</t>
  </si>
  <si>
    <t>واریز به حساب 9547501397 نزد بانک تجارت بنام آقای محمد بحرانی بابت تسویه ماسه بادی از 1399/10/01 تا 1399/12/21</t>
  </si>
  <si>
    <t>078942</t>
  </si>
  <si>
    <t>واریز به حساب 12921241 نرد بانک تجارت بنام نیکان تک ایرانیان بابت تسویه صورتحساب 7278  خرید ANCHOR BOLT پس از کسر ارزش افزوده</t>
  </si>
  <si>
    <t>078943</t>
  </si>
  <si>
    <t>واریز به شماره حساب 9514964146 نزد بانک تجارت بنام آقای سیاوش رحیمی منفرد با کدملی 5559242055 بابت تسویه ف 1400/1.2.3 خرید جهت انبار و فایرواتر</t>
  </si>
  <si>
    <t>1400/02/02</t>
  </si>
  <si>
    <t>هزینه کارمزد صدور چک ساتنا</t>
  </si>
  <si>
    <t>1400/02/04</t>
  </si>
  <si>
    <t>078944</t>
  </si>
  <si>
    <t xml:space="preserve">حواله ساتنا به حساب IR32 0190 0000 0011 5475 5020 04 نزد بانک صادرات بنام شرکت یزد استیل تجارت مانا بابت تسویه 9% vat  پ ف 4 (فاکتور 22) خرید ریل فولادی 4 شاخه </t>
  </si>
  <si>
    <t>1400/02/05</t>
  </si>
  <si>
    <t>078945</t>
  </si>
  <si>
    <t>حواله ساتنا به حساب IR06 0120 0200 0000 3203 7805 63 نزد بانک ملت به نام شرکت صنعتی و شیمیایی رنگین زره بابت تسویه 9%vat صورتحسابهای 4569 و 4571 و 4572 خرید رنگ و تینر و اپوکسی و ...</t>
  </si>
  <si>
    <t>078946</t>
  </si>
  <si>
    <t>حواله ساتنا به حساب IR11 0200 0000 0010 0011 6220 06  نزد بانک توسعه صادرات کد 1305 بنام شرکت تولیدی و صنعتی فراسان بابت تسویه کامل ف 9911013 خرید لوله و .. پس از کسر پیش پرداخت</t>
  </si>
  <si>
    <t>1400/02/06</t>
  </si>
  <si>
    <t>هزینه کارمزد صدور رمز تلفنبانک</t>
  </si>
  <si>
    <t>1400/02/22</t>
  </si>
  <si>
    <t>1400/02/26</t>
  </si>
  <si>
    <t>078947</t>
  </si>
  <si>
    <t>حواله ساتنا به حساب IR38 0550 0215 8500 6381 4040 01 نزد بانک اقتصادنوین بنام شرکت سپهرمولد بابت تامین موجودی ق ADSH-E-CO-GE-008</t>
  </si>
  <si>
    <t>078948</t>
  </si>
  <si>
    <t>حواله ساتنا به حساب 17 8064 IR23 0180 0000 0000 0356 نزد بانک تجارت شعبه مرکزی بنام شرکت پالایش میعانات گازی آدیش جنوبی بابت تامین موجودی</t>
  </si>
  <si>
    <t>1400/02/28</t>
  </si>
  <si>
    <t>هزینه کارمزد چک</t>
  </si>
  <si>
    <t>1400/03/25</t>
  </si>
  <si>
    <t>هزینه کارمزد بانکی</t>
  </si>
  <si>
    <t>1400/04/08</t>
  </si>
  <si>
    <t>1400/04/15</t>
  </si>
  <si>
    <t>1400/06/17</t>
  </si>
  <si>
    <t>واریزی از شرکت سنگ آهن رباط مرکزی بابت افزایش سرمایه</t>
  </si>
  <si>
    <t>1400/06/20</t>
  </si>
  <si>
    <t>542101</t>
  </si>
  <si>
    <t xml:space="preserve">شرکت آدیش جنوبی با شناسه ملی 14004653334 جهت حواله ساتنا به حساب01 6240 IR81 0550 0215 8500 5278 نزد بانک اقتصادنوین بنام شرکت پالایش میعانات گازی آدیش جنوبی بابت تامین موجودی </t>
  </si>
  <si>
    <t>542102</t>
  </si>
  <si>
    <t>2936000011968079</t>
  </si>
  <si>
    <t>شرکت آدیش جنوبی با شناسه ملی 14004653334حواله ساتنا به حساب IR82 0120 0000 0000 8744 2172 68  نزد بانک ملت بنام شرکت سپهرمولد بابت تامین موجودی ق ADSH-E-CO-GE-008</t>
  </si>
  <si>
    <t>1400/06/22</t>
  </si>
  <si>
    <t>1400/06/24</t>
  </si>
  <si>
    <t>542103</t>
  </si>
  <si>
    <t>شرکت بازرگانی نوتاش صنعت سهند با شناسه 10260395934 جهت حواله ساتنا به حساب IR32 0220 0313 0111 1962 9670 01 نزد بانک تجارت بابت خرید Pipe  طی صورتحساب 45 جهت TNK ,Enter Connection</t>
  </si>
  <si>
    <t>542104</t>
  </si>
  <si>
    <t>2588000011968077</t>
  </si>
  <si>
    <t>شرکت بازرگانی پترو کهن نفتان با شناسه ملی 10103436123 حواله ساتنا به حساب IR07 0120 0000 0000 1291 5046 27 نزد بانک ملت بابت پیش پرداخت خرید Elbow -Flange طبق پیش ف 39533</t>
  </si>
  <si>
    <t>542105</t>
  </si>
  <si>
    <t>8296000011968076</t>
  </si>
  <si>
    <t>شرکت بازرگانی پترو کهن نفتان با شناسه ملی 10103436123 حواله ساتنا به حساب IR07 0120 0000 0000 1291 5046 27 نزد بانک ملت بابت تتمه فاکتور 99/57116 و VAT</t>
  </si>
  <si>
    <t>542106</t>
  </si>
  <si>
    <t>7997000011968075</t>
  </si>
  <si>
    <t>شرکت دقیق سازان آراز با شناسه 10320828466 حواله ساتنا به حسابIR92 0570 3302 1101 4392 2850 01 نزد بانک پاسارگاد بابت ف 1402-1407-1399 خرید ELBOW و Pipe جهت CDU</t>
  </si>
  <si>
    <t>542107</t>
  </si>
  <si>
    <t>2719000011968074</t>
  </si>
  <si>
    <t xml:space="preserve">شرکت آدیش جنوبی  با شناسه ملی 14004653334 جهت واریز به شماره حساب 306833146  نزد بانک تجارت شعبه اکو بنام شرکت سپهرمولد بابت علی الحساب ق ADSH-E-CO-GE-008  </t>
  </si>
  <si>
    <t>542108</t>
  </si>
  <si>
    <t>8003000011968073</t>
  </si>
  <si>
    <t>شرکت آدیش جنوبی با شناسه ملی 14004653334 جهت حواله ساتنا به حساب IR82 0120 0000 0000 8375 6509 27 نزد بانک ملت بنام شرکت آدیش جنوبی بابت تامین موجودی</t>
  </si>
  <si>
    <t>1400/06/27</t>
  </si>
  <si>
    <t>542109</t>
  </si>
  <si>
    <t>9111000011968072</t>
  </si>
  <si>
    <t>شرکت آدیش جنوبی با شناسه  14004653334 جهت حواله ساتنا به حساب IR82 0120 0000 0000 8744 2172 68  نزد بانک ملت بنام شرکت سپهرمولد بابت تامین موجودی ق ADSH-E-CO-GE-008</t>
  </si>
  <si>
    <t>1400/06/28</t>
  </si>
  <si>
    <t>542110</t>
  </si>
  <si>
    <t>2378000011968071</t>
  </si>
  <si>
    <t xml:space="preserve">شرکت آدیش جنوبی با شناسه 14004653334 جهت واریز به شماره حساب 306820222  نزد بانک تجارت شعبه اکو بنام شرکت سپهرمولد بابت علی الحساب ق ADSH-E-CO-GE-008  </t>
  </si>
  <si>
    <t>1400/06/29</t>
  </si>
  <si>
    <t>542111</t>
  </si>
  <si>
    <t xml:space="preserve">شرکت نیکان تک ایرانیان به شناسه ملی 10320773871 جهت واریز به حساب 12921241 نرد بانک تجارت بابت علی الحساب پیش ف 27151 خرید پایپ </t>
  </si>
  <si>
    <t>1400/07/06</t>
  </si>
  <si>
    <t>542112</t>
  </si>
  <si>
    <t>4390000011968069</t>
  </si>
  <si>
    <t>شرکت آدیش جنوبی با شناسه  14004653334 جهت حواله ساتنا به حساب IR82 0130 1000 0000 0043 3971 41  نزد بانک رفاه به نام شرکت ترسیم گران اندیشه پویا بابت خرید سیستم کامپیوتر و رم و ...طی فاکتور 1909-1911-1910-1918 جهت سایت</t>
  </si>
  <si>
    <t>542113</t>
  </si>
  <si>
    <t>3210000011968068</t>
  </si>
  <si>
    <t>شرکت آدیش جنوبی با شناسه  14004653334 جهت واریز به حساب 9547501397 نزد بانک تجارت بنام آقای محمد بحرانی بابت تسویه ماسه بادی طبق صورتحساب ش 7-8 پیمانکاری حمل ماسه بادی بحرانی</t>
  </si>
  <si>
    <t>542114</t>
  </si>
  <si>
    <t>9939000011968067</t>
  </si>
  <si>
    <t>آقای بهمن هوشمند دویج به کد ملی 1533715084 جهت واریز به حساب 0009720332 نزد بانک تجارت بابت خرید مهره از شرکت سهند فولاد طی ص 6</t>
  </si>
  <si>
    <t>542115</t>
  </si>
  <si>
    <t>7336000011968066</t>
  </si>
  <si>
    <t>شرکت خبرگان بین المللی تهران با شناسه 10102518676 جهت واریز به حساب 2311082992 نزد بانک تجارت بابت تسویه ف 24586-24588-24587-خدمات مشاوره کنترل کیفیت و بازرسی فنی</t>
  </si>
  <si>
    <t>542116</t>
  </si>
  <si>
    <t>6317000011968065</t>
  </si>
  <si>
    <t>شرکت آدیش جنوبی با شناسه  14004653334 جهت حواله ساتنا به حساب  IR74 0120 0000 0000 4428 1696 26 نزد بانک ملت به نام شرکت حمل و نقل کهورک بار لامرد بابت خرید 1000 تن سیمان فله تیپ 2 به همراه حمل جهت سایت کنگان طی پیش ف 115 مورخ 1400/06/22 طبق درخواست CV-161</t>
  </si>
  <si>
    <t>542117</t>
  </si>
  <si>
    <t>6660000011968064</t>
  </si>
  <si>
    <t xml:space="preserve">زهرا فلاحت پیشه با کدملی 4899377886 جهت حواله ساتنا به حساب IR11 0120 0100 0000 9239 9979 00 نزد بانک ملت بنام   بابت خرید Flange طی ف 0008 از کیمیا فرآیندجم </t>
  </si>
  <si>
    <t>542118</t>
  </si>
  <si>
    <t>7330000011968063</t>
  </si>
  <si>
    <t xml:space="preserve">ابطال شد </t>
  </si>
  <si>
    <t>542119</t>
  </si>
  <si>
    <t>8873000011968062</t>
  </si>
  <si>
    <t>1400/07/07</t>
  </si>
  <si>
    <t>1400/07/11</t>
  </si>
  <si>
    <t>542120</t>
  </si>
  <si>
    <t>2170000011968061</t>
  </si>
  <si>
    <t>شرکت آدیش جنوبی با شناسه 14004653334 جهت حواله ساتنا به حساب IR11 0200 0000 0010 0011 6220 06  نزد بانک توسعه صادرات بنام شرکت تولیدی و صنعتی فراسان بابت تسویه ف 40010255 خرید کوپلینگ جهت INT</t>
  </si>
  <si>
    <t>شرکت آدیش جنوبی جهت حواله ساتنا به حساب  IR580180000000000306827022 نزد بانک تجارت شعبه اکو بنام شرکت پالایش میعانات گازی آدیش جنوبی بابت تامین موجودی</t>
  </si>
  <si>
    <t>542121</t>
  </si>
  <si>
    <t>شرکت آدیش جنوبی جهت حواله ساتنا به حساب IR38 0550 0215 8500 6381 4040 01 نزد بانک اقتصادنوین بنام شرکت سپهرمولد بابت تامین موجودی ق ADSH-E-CO-GE-008</t>
  </si>
  <si>
    <t>1400/07/12</t>
  </si>
  <si>
    <t>542122</t>
  </si>
  <si>
    <t>9751000011968059</t>
  </si>
  <si>
    <t>542123</t>
  </si>
  <si>
    <t>6689000011968058</t>
  </si>
  <si>
    <t>1400/07/14</t>
  </si>
  <si>
    <t>542124</t>
  </si>
  <si>
    <t>7643000011968057</t>
  </si>
  <si>
    <t>شرکت آدیش جنوبی جهت حواله ساتنا به حساب IR52 0120 0000 0000 8956 4404 22 نزد بانک ملت بنام آقای کاظم بلوچی بابت تسویه ف 400/04/م  خرید و حمل آب مصرفی در تیر ماه 1400(جهت اصلاح حساب)</t>
  </si>
  <si>
    <t>542125</t>
  </si>
  <si>
    <t>8832000011968056</t>
  </si>
  <si>
    <t>شرکت آدیش جنوبی به شناسه 14004653334 جهت حواله ساتنا به حساب IR38 0630 2526 0441 6838 0830 01 نزد بانک انصار بنام خانم مرضیه هدایتی بابت تسویه صورتحساب شهریور ماه ق ADSH-P-CO-GE-014  خرید مصالح شن و ماسه جهت تولید بتن از سیراف بتن جنوب</t>
  </si>
  <si>
    <t>542126</t>
  </si>
  <si>
    <t>4061000011968055</t>
  </si>
  <si>
    <t xml:space="preserve">شرکت پیشران زمهریر آسمان با شناسه ملی 10260690090 جهت حواله ساتنا به حساب IR39 0570 1311 1101 4438 5110 01 نزد بانک پاسارگاد بابت خرید مخزن </t>
  </si>
  <si>
    <t>هزینه کارمزد بانکی ساتنا</t>
  </si>
  <si>
    <t>1400/07/17</t>
  </si>
  <si>
    <t>542127</t>
  </si>
  <si>
    <t>8631000011968054</t>
  </si>
  <si>
    <t xml:space="preserve">شرکت آدیش جنوبی به شناسه 14004653334 جهت واریز به حساب 4597560821  نزد بانک تجارت بنام آقای امیر صرافان به بابت 70% پیش پرداخت خرید 2 عدد کانکس طی پیش ف 2539 از گروه تجاری و صنعتی صرافان  </t>
  </si>
  <si>
    <t>542128</t>
  </si>
  <si>
    <t>8386000011968053</t>
  </si>
  <si>
    <t xml:space="preserve">شرکت آدیش جنوبی به شناسه 14004653334 جهت حواله ساتنا به حساب IR42 0120 0000 0000 8244 9738 29 نزد بانک ملت بنام خانم رباب صفری بابت 50% خرید میز و صندلی از مبلمان اداری افرا  </t>
  </si>
  <si>
    <t>542129</t>
  </si>
  <si>
    <t>8163000011968052</t>
  </si>
  <si>
    <t xml:space="preserve">شرکت آدیش جنوبی به شناسه 14004653334 جهت واریز به حساب 9549853886 نزد بانک تجارت بنام آقای اسماعیل سلامی بابت 50% خرید کولر و یخچال طی ف 1257 از لوازم برقی و خانگی مستر هوم  </t>
  </si>
  <si>
    <t>542130</t>
  </si>
  <si>
    <t>4718000011968051</t>
  </si>
  <si>
    <t>شرکت آدیش جنوبی به شناسه 14004653334 جهت حواله ساتنا به حساب IR91 0550 0215 8000 2688 5970 01  به نام آقای محسن خستو به شماره ملی 4839597987  بابت شارژ تنخواه دفتر مرکزی اسناد ش 108 الی 111</t>
  </si>
  <si>
    <t>1400/07/18</t>
  </si>
  <si>
    <t>542131</t>
  </si>
  <si>
    <t>6645000011968050</t>
  </si>
  <si>
    <t>شرکت آدیش جنوبی به شناسه 14004653334 جهت حواله ساتنا به حساب IR21 0120 0200 0000 4421 5120 85 نزد بانک ملت به نام شرکت خدمات مسافرت هوایی پرتو پرواز فردا بابت صورتحساب 88-87</t>
  </si>
  <si>
    <t>542132</t>
  </si>
  <si>
    <t>2357000011968049</t>
  </si>
  <si>
    <t>شرکت آدیش جنوبی به شناسه 14004653334 جهت حواله ساتنا به حساب IR91 0550 0215 8000 2688 5970 01  به نام آقای محسن خستو به شماره ملی 4839597987  بابت شارژ تنخواه دفتر مرکزی اسناد ش 112</t>
  </si>
  <si>
    <t>1400/07/19</t>
  </si>
  <si>
    <t>542133</t>
  </si>
  <si>
    <t>6211000011968048</t>
  </si>
  <si>
    <t>شرکت آدیش جنوبی به شناسه 14004653334 جهت حواله ساتنا به حساب IR27 0120 0000 0000 4794 7826 51  نزد بانک ملت به نام شرکت مهندسی پاژ پرداز سامانه طبق ف 1560 خرید 1 دستگاه سوئیچ جهت دفتر مرکزی</t>
  </si>
  <si>
    <t>542134</t>
  </si>
  <si>
    <t>8624000011968047</t>
  </si>
  <si>
    <t>شرکت آدیش جنوبی به شناسه 14004653334 جهت حواله ساتنا به حساب IR34 0170 0000 0010 1651 3660 00  نزد بانک ملی به نام شرکت ایران دنا جهت ترخیصیه محموله گالوانیزه دقیق سازان طبق بارنامه ش TJA39</t>
  </si>
  <si>
    <t>1400/07/20</t>
  </si>
  <si>
    <t>542135</t>
  </si>
  <si>
    <t>6511000011968046</t>
  </si>
  <si>
    <t>شرکت آدیش جنوبی به شناسه 14004653334 جهت حواله ساتنا به حساب IR65 0620 0000 0020 2980 2670 00  نزد بانک آینده به نام شرکت شبکه راه دریا بابت هزینه گمرکی محموله 5b زافرتک به شماره بارنامه swn0015lg1009</t>
  </si>
  <si>
    <t>542136</t>
  </si>
  <si>
    <t>8077000011968045</t>
  </si>
  <si>
    <t>شرکت آدیش جنوبی به شناسه 14004653334 جهت حواله ساتنا به حساب IR65 0620 0000 0020 2980 2670 00  نزد بانک آینده به نام شرکت شبکه راه دریا بابت سپرده نقدی کانتینر محموله 5b زافرتک به شماره بارنامه swn0015lg1009</t>
  </si>
  <si>
    <t>542137</t>
  </si>
  <si>
    <t>103800011968044</t>
  </si>
  <si>
    <t>شرکت آدیش جنوبی به شناسه 14004653334 جهت حواله ساتنا به حساب IR65 0620 0000 0020 2980 2670 00  نزد بانک آینده به نام شرکت شبکه راه دریا بابت هزینه ترخیص محموله 5b زافرتک به شماره بارنامه swn0015lg1009</t>
  </si>
  <si>
    <t>1400/07/21</t>
  </si>
  <si>
    <t>542138</t>
  </si>
  <si>
    <t>3150000011968043</t>
  </si>
  <si>
    <t>شرکت آدیش جنوبی به شناسه 14004653334 جهت حواله ساتنا به حساب IR91 0550 0215 8000 2688 5970 01  به نام آقای محسن خستو به شماره ملی 4839597987  بابت شارژ تنخواه دفتر مرکزی اسناد ش 113 الی 116</t>
  </si>
  <si>
    <t>542139</t>
  </si>
  <si>
    <t>1142000011968042</t>
  </si>
  <si>
    <t>شرکت آدیش جنوبی به شناسه 14004653334 جهت واریز به حساب 9549967741 نزد بانک تجارت بنام خانم زهرا زارع بابت 50% خرید تانکر پلی استیلن 5000 لیتری طی ف 1048 از بازرگانی کرمی</t>
  </si>
  <si>
    <t>1400/07/24</t>
  </si>
  <si>
    <t>542140</t>
  </si>
  <si>
    <t>1539000011968041</t>
  </si>
  <si>
    <t>شرکت پولاد پیچ کار با شناسه ملی 10102143437 جهت حواله ساتنا به حساب  IR19 0120 0000 0000 0140 4634 17 نزد بانک ملت بابت خرید انکر بولت به شماره های pk-1062-18 و pk-1062-17</t>
  </si>
  <si>
    <t>1400/07/25</t>
  </si>
  <si>
    <t>542141</t>
  </si>
  <si>
    <t>5508000011968040</t>
  </si>
  <si>
    <t xml:space="preserve">شرکت آدیش جنوبی جهت واریز  به حساب متمرکز اداره کل امور مالی کد 8150  جهت پرداخت حق بیمه شهریور ماه 1400 کارکنان به نام سازمان تامین اجتماعی شعبه بیست و پنج تهران (قبض 025000071680301 ) </t>
  </si>
  <si>
    <t>542142</t>
  </si>
  <si>
    <t>3516000011968039</t>
  </si>
  <si>
    <t>شرکت آدیش جنوبی جهت واریز  به حساب متمرکز اداره کل امور مالی کد 8150  جهت پرداخت حق بیمه شهریور ماه 1400 کارکنان به نام سازمان تامین اجتماعی شعبه کنگان (قبض 511000070260001 )</t>
  </si>
  <si>
    <t>542143</t>
  </si>
  <si>
    <t>2814000011968038</t>
  </si>
  <si>
    <t>شرکت آدیش جنوبی جهت حواله ساتنا به حساب IR74 0100 0040 7300 1001 0266 26  نزد بانک ملی بنام سازمان امور مالیاتی و شناسه پرداخت 254001073110202000031068708093 جهت پرداخت مالیات حقوق شهریور 1400 واحد مالیاتی 881521 (شماره قبض 31068708093 )</t>
  </si>
  <si>
    <t>542144</t>
  </si>
  <si>
    <t>4903000011968037</t>
  </si>
  <si>
    <t>شرکت آدیش جنوبی جهت حواله ساتنا به حساب IR74 0100 0040 7300 1001 0266 26  نزد بانک ملی بنام سازمان امور مالیاتی و شناسه پرداخت  267001073110202000031068766900 جهت پرداخت مالیات حقوق شهریور 1400 واحد مالیاتی 881521 (شماره قبض 31068766900 )</t>
  </si>
  <si>
    <t>1400/07/27</t>
  </si>
  <si>
    <t>542145</t>
  </si>
  <si>
    <t>2393000011968036</t>
  </si>
  <si>
    <t>شرکت آدیش جنوبی به شناسه 14004653334 جهت حواله ساتنا به حساب IR21 0120 0200 0000 4421 5120 85 نزد بانک ملت به نام شرکت خدمات مسافرت هوایی پرتو پرواز فردا بابت صورتحساب 89</t>
  </si>
  <si>
    <t>542146</t>
  </si>
  <si>
    <t>1197000011968035</t>
  </si>
  <si>
    <t>شرکت آدیش جنوبی به شناسه 14004653334 جهت حواله ساتنا به حساب IR91 0550 0215 8000 2688 5970 01  به نام آقای محسن خستو به شماره ملی 4839597987  بابت شارژ تنخواه دفتر مرکزی اسناد ش 117-118</t>
  </si>
  <si>
    <t>542147</t>
  </si>
  <si>
    <t>3937000011968034</t>
  </si>
  <si>
    <t>شرکت آدیش جنوبی جهت حواله ساتنا به حساب IR33 0120 0200 0000 3176 8440 50  نزد بانک ملت به نام شرکت بیمه آسیا بابت قسط یازدهم بیمه تمام خطر سایت طی شماره بیمه نامه25432053/99/01</t>
  </si>
  <si>
    <t>542148</t>
  </si>
  <si>
    <t>3864000011968033</t>
  </si>
  <si>
    <t xml:space="preserve">شرکت آدیش جنوبی جهت واریز به شماره حساب  45072525 نزد بانک تجارت شعبه مرکزی کد 40 به نام شرکت فرآب بابت هزینه کارمزد تمدید ضمانت نامه پیش پرداخت 98182027366 </t>
  </si>
  <si>
    <t>1400/07/26</t>
  </si>
  <si>
    <t>1400/07/28</t>
  </si>
  <si>
    <t>542149</t>
  </si>
  <si>
    <t>8349000011968032</t>
  </si>
  <si>
    <t xml:space="preserve"> شرکت سازه فلزی تحکیم سازان با شناسه ملی 10320794185جهت حواله ساتنا به حساب IR21 0170 0000 0011 4219 8350 05 نزد بانک ملی ق ADSH-P-PO-GE-059  تهیه استیل استراکچر  </t>
  </si>
  <si>
    <t>1400/08/01</t>
  </si>
  <si>
    <t>542150</t>
  </si>
  <si>
    <t>8102000011968031</t>
  </si>
  <si>
    <t>شرکت آدیش جنوبی به شناسه 14004653334 جهت واریز به حساب 9549967741 نزد بانک تجارت بنام خانم زهرا زارع بابت 50% مابقی خرید تانکر پلی استیلن 5000 لیتری طی ف 1048 از بازرگانی کرمی</t>
  </si>
  <si>
    <t>540701</t>
  </si>
  <si>
    <t>5345000100960006</t>
  </si>
  <si>
    <t xml:space="preserve">شرکت آدیش جنوبی به شناسه 14004653334 جهت حواله ساتنا به حساب IR42 0120 0000 0000 8244 9738 29 نزد بانک ملت بنام خانم رباب صفری بابت مابقی 50% خرید میز و صندلی از مبلمان اداری افرا  </t>
  </si>
  <si>
    <t>هزینه کارمزد صدور چک پایا</t>
  </si>
  <si>
    <t>1400/08/04</t>
  </si>
  <si>
    <t>540702</t>
  </si>
  <si>
    <t>7697000100960007</t>
  </si>
  <si>
    <t>شرکت آدیش جنوبی جهت حواله ساتنا به حساب IR26 0160 0000 0000 0981 3039 40 نزد بانک کشاورزی بنام شرکت هماهنگ بار پارس بابت تسویه صورتحساب ش TRN214369 بابت بارنامه ش 006029TRN  هزینه ترانزیت</t>
  </si>
  <si>
    <t>540703</t>
  </si>
  <si>
    <t>3963000100960008</t>
  </si>
  <si>
    <t>شرکت آدیش جنوبی به شناسه 14004653334 جهت حواله ساتنا به حساب IR91 0550 0215 8000 2688 5970 01  به نام آقای محسن خستو به شماره ملی 4839597987  بابت شارژ تنخواه دفتر مرکزی اسناد ش 119-120</t>
  </si>
  <si>
    <t>540704</t>
  </si>
  <si>
    <t>3984000100960009</t>
  </si>
  <si>
    <t>شرکت آدیش جنوبی جهت حواله ساتنا به حساب IR21 0120 0200 0000 4421 5120 85 نزد بانک ملت به نام شرکت خدمات مسافرت هوایی پرتو پرواز فردا بابت صورتحساب 90</t>
  </si>
  <si>
    <t>540705</t>
  </si>
  <si>
    <t>5214000100960010</t>
  </si>
  <si>
    <t>شرکت آدیش جنوبی جهت حواله ساتنا به حساب IR73 0170 0000 0011 1371 6220 02  نزد بانک ملی به نام شرکت کاریز هیدرو سازه گیل بابت تسویه فاکتور 2530 - 2485خرید میکروسیلیس و ابر روان کننده</t>
  </si>
  <si>
    <t>540706</t>
  </si>
  <si>
    <t>5714000100960011</t>
  </si>
  <si>
    <t>آقای علیرضا رزمجو با کد ملی 2300705966 جهت حواله ساتنا به حساب IR32 0570 1401 1151 3612 5200 01  نزد بانک پاسارگاد بابت پیش فاکتور 2005 خرید تجهیزات کویر و ...از NDTKALA</t>
  </si>
  <si>
    <t>540707</t>
  </si>
  <si>
    <t>4307000100960012</t>
  </si>
  <si>
    <t xml:space="preserve">شرکت آدیش جنوبی به شناسه 14004653334 جهت واریز به حساب 9549853886 نزد بانک تجارت بنام آقای اسماعیل سلامی بابت تسویه خرید کولر و یخچال طی ف 1257 از لوازم برقی و خانگی مستر هوم  </t>
  </si>
  <si>
    <t>540708</t>
  </si>
  <si>
    <t>1886000100960013</t>
  </si>
  <si>
    <t>شرکت سامان اندیشه ستیا با شناسه 10320271099 جهت حواله ساتنا به حساب IR43 0560 0801 0400 1169 4500 01  بابت پیش پ ف 111 خرید نرم افزار</t>
  </si>
  <si>
    <t>540709</t>
  </si>
  <si>
    <t>9257000100960014</t>
  </si>
  <si>
    <t>شرکت آدیش جنوبی به شناسه 14004653334 جهت حواله ساتنا به حساب IR91 0550 0215 8000 2688 5970 01  به نام آقای محسن خستو به شماره ملی 4839597987  بابت شارژ تنخواه دفتر مرکزی اسناد ش 121</t>
  </si>
  <si>
    <t>هزینه کارمزد صدور چک پایا و ساتنا</t>
  </si>
  <si>
    <t>1400/08/06</t>
  </si>
  <si>
    <t>واریزی از طرف شرکت فرآب جهت عودت سپرده نقدی ضمانتنامه</t>
  </si>
  <si>
    <t>1400/08/05</t>
  </si>
  <si>
    <t>1400/08/08</t>
  </si>
  <si>
    <t>540710</t>
  </si>
  <si>
    <t>4039000100960015</t>
  </si>
  <si>
    <t xml:space="preserve">آقای مهدی صادقیان اصل با کد ملی 3992347362 جهت حواله ساتنا به حساب IR52 0160 0000 0000 0469 5848 22 نزد بانک کشاورزی بابت خرید ورق طی ف 33 جهت TNK  </t>
  </si>
  <si>
    <t>1400/08/11</t>
  </si>
  <si>
    <t>540711</t>
  </si>
  <si>
    <t>3771000100960016</t>
  </si>
  <si>
    <t>شرکت نیکان تک ایرانیان به شناسه ملی 10320773871 جهت واریز به حساب 12921241 نزد بانک تجارت بابت فاکتورهای 7716-7761-7757-7750-7811-7783-7475 خرید پایپ و انکر بولت و ...جهت TNK</t>
  </si>
  <si>
    <t>540712</t>
  </si>
  <si>
    <t>3907000100960017</t>
  </si>
  <si>
    <t>540713</t>
  </si>
  <si>
    <t>5609000100960018</t>
  </si>
  <si>
    <t>540714</t>
  </si>
  <si>
    <t>5399000100960019</t>
  </si>
  <si>
    <t>شرکت آدیش جنوبی با شناسه  14004653334 جهت واریز به حساب 9547501397 نزد بانک تجارت بنام آقای محمد بحرانی بابت 70% ماسه بادی طبق صورتحساب ش 9 پیمانکاری حمل ماسه بادی بحرانی</t>
  </si>
  <si>
    <t>540715</t>
  </si>
  <si>
    <t>2449000100960020</t>
  </si>
  <si>
    <t>شرکت آدیش جنوبی با شناسه  14004653334 جهت حواله ساتنا به حساب IR74 0220 1610 0201 5411 3140 01 نزد بانک توسعه تعاون بنام آقای علی رحمانی بابت 70% ماسه بادی طبق صورتحساب ش 1 پیمانکاری حمل ماسه بادی علی رحمانی</t>
  </si>
  <si>
    <t>1400/08/12</t>
  </si>
  <si>
    <t>540716</t>
  </si>
  <si>
    <t>9548000100960021</t>
  </si>
  <si>
    <t>شرکت آدیش جنوبی جهت حواله ساتنا به حساب IR56 0100 0040 0104 5404 0153 60 نزد بانک مرکزی بنام شرکت ملی صتایع پتروشیمی بابت تسویه صورتحساب ش 00N0263 مورخ 1400/08/10 هزینه انبارداری محموله فلنج های زافرتک</t>
  </si>
  <si>
    <t>واریز از طرف آقای مهدی صادقیان اصل بابت خرید ورق</t>
  </si>
  <si>
    <t>1400/08/13</t>
  </si>
  <si>
    <t>1400/08/15</t>
  </si>
  <si>
    <t>540717</t>
  </si>
  <si>
    <t>8499000100960022</t>
  </si>
  <si>
    <t>شرکت آدیش جنوبی به شناسه 14004653334 جهت حواله ساتنا به حساب IR91 0550 0215 8000 2688 5970 01  به نام آقای محسن خستو به شماره ملی 4839597987  بابت شارژ تنخواه دفتر مرکزی اسناد ش 124 تا 127</t>
  </si>
  <si>
    <t>540718</t>
  </si>
  <si>
    <t>9932000100960023</t>
  </si>
  <si>
    <t>شرکت آدیش جنوبی جهت حواله ساتنا به حساب IR54 0150 0000 0159 6301 4207 12 نزد بانک سپه بنام آقای حسینعلی حجاری زاده بابت  اجاره 1400/07/01 تا 1400/08/30 6 دانگ ساختمان اداری پلاک ثبتی فرعی شماره 2693 از پلاک ثبتی اصلی 3381 به مساحت 1210 مترمربع طبق قرارداد 18998249</t>
  </si>
  <si>
    <t>1400/08/16</t>
  </si>
  <si>
    <t>هزینه کارمزد صدور پایا</t>
  </si>
  <si>
    <t>1400/08/17</t>
  </si>
  <si>
    <t>540719</t>
  </si>
  <si>
    <t>7844000100960024</t>
  </si>
  <si>
    <t>شرکت آدیش جنوبی جهت حواله ساتنا به حساب IR91 0550 0215 8000 2688 5970 01  به نام آقای محسن خستو بابت شارژ تنخواه دفتر مرکزی اسناد ش 127 تا 130</t>
  </si>
  <si>
    <t>1400/08/18</t>
  </si>
  <si>
    <t>540720</t>
  </si>
  <si>
    <t>4910000100960025</t>
  </si>
  <si>
    <t xml:space="preserve">شرکت آدیش جنوبی جهت حواله ساتنا به حساب  IR42 0120 0000 0000 0095 2533 40  نزد بانک ملت بنام مرکز پژوهش متالورژی رازی بابت هزینه تست </t>
  </si>
  <si>
    <t>1400/08/19</t>
  </si>
  <si>
    <t>540721</t>
  </si>
  <si>
    <t>7838000100960026</t>
  </si>
  <si>
    <t>شرکت آدیش جنوبی جهت حواله ساتنا به حساب IR11 0200 0000 0010 0011 6220 06  نزد بانک توسعه صادرات بنام شرکت تولیدی و صنعتی فراسان بابت تسویه ف 40010530 خرید Pipe &amp; Grp جهت INT-UTL</t>
  </si>
  <si>
    <t>540722</t>
  </si>
  <si>
    <t>9600000100960027</t>
  </si>
  <si>
    <t xml:space="preserve">شرکت آدیش جنوبی جهت حواله ساتنا به حساب IR95 0120 0000 0000 4890 0898 44 نزد بانک ملت بنام آقای سید وحید حسینی طی ف 14617 بابت خرید زنجیر از الکترو نوین صنعت </t>
  </si>
  <si>
    <t>540723</t>
  </si>
  <si>
    <t>9250000087925688</t>
  </si>
  <si>
    <t>هزینه کارمزد صدور پایا +ساتنا</t>
  </si>
  <si>
    <t>1400/08/22</t>
  </si>
  <si>
    <t>1400/08/24</t>
  </si>
  <si>
    <t>540724</t>
  </si>
  <si>
    <t>8292000100960029</t>
  </si>
  <si>
    <t xml:space="preserve">شرکت آدیش جنوبی جهت حواله ساتنا به حساب شماره IR66  0550  1202  8500  6584  5560  01 نزد بانک اقتصادنوین بنام شرکت صنعتی و ساختمانی آیلار صنعت سبلان بابت تسویه ف 23 خرید میلگرد </t>
  </si>
  <si>
    <t>540725</t>
  </si>
  <si>
    <t>4447000100960030</t>
  </si>
  <si>
    <t>540726</t>
  </si>
  <si>
    <t>6328000100960031</t>
  </si>
  <si>
    <t xml:space="preserve">شرکت آدیش جنوبی جهت واریز به حساب 2638075329 نزد بانک تجارت به نام آقایان افکار و رضا صفری و اسماعیل کرمی جهت شارژ تنخواه کرایه بارنامه ها </t>
  </si>
  <si>
    <t>540727</t>
  </si>
  <si>
    <t>3601000100960032</t>
  </si>
  <si>
    <t xml:space="preserve">شرکت آدیش جنوبی جهت حواله ساتنا به حساب IR91 0550 0215 8000 2688 5970 01  به نام آقای محسن خستو بابت شارژ تنخواه دفتر مرکزی اسناد ش 131 تا 137 تسویه تنخواه </t>
  </si>
  <si>
    <t>540728</t>
  </si>
  <si>
    <t>9494000100960033</t>
  </si>
  <si>
    <t>شرکت آدیش جنوبی جهت حواله ساتنا به حساب IR34 0540 1034 2010 0608 0186 00  بنام آقای علی محمدی بابت هزینه حق العملکاری ترخیص محموله KTI</t>
  </si>
  <si>
    <t>1400/08/25</t>
  </si>
  <si>
    <t>540729</t>
  </si>
  <si>
    <t>4550000100960034</t>
  </si>
  <si>
    <t>شرکت آدیش جنوبی جهت حواله ساتنا به حساب IR70 0600 2801 7001 0960 4020 01  به نام آقای محمد جواد باقری بابت پیش پرداخت خرید 500 تن سیمان فله تیپ 2 طی درخواست 178 جهت بچینگ از ساروج بوشهر</t>
  </si>
  <si>
    <t>540730</t>
  </si>
  <si>
    <t>2049000100960035</t>
  </si>
  <si>
    <t xml:space="preserve">شرکت آدیش جنوبی جهت واریز به حساب 2638075329 نزد بانک تجارت به نام آقایان افکار و رضا صفری و اسماعیل کرمی جهت شارژ تنخواه علی الحساب کرایه بارنامه ها </t>
  </si>
  <si>
    <t>540731</t>
  </si>
  <si>
    <t>3236000100960036</t>
  </si>
  <si>
    <t>شرکت آدیش جنوبی جهت حواله ساتنا به حساب  IR74 0120 0000 0000 4428 1696 26 نزد بانک ملت به نام شرکت حمل و نقل کهورک بار لامرد بابت پیش پرداخت خرید 500 تن سیمان فله تیپ 2 به همراه حمل جهت بچینگ طی پ ف 157 و درخواست CV-177</t>
  </si>
  <si>
    <t>540732</t>
  </si>
  <si>
    <t>2655000100960037</t>
  </si>
  <si>
    <t xml:space="preserve">شرکت آدیش جنوبی با شناسه 14004653334 جهت حواله ساتنا به حساب IR37 0180 0000 0000 0306 8202 22 نزد بانک تجارت شعبه اکو بنام شرکت سپهرمولد بابت علی الحساب ق ADSH-E-CO-GE-008  </t>
  </si>
  <si>
    <t>1400/08/26</t>
  </si>
  <si>
    <t>540733</t>
  </si>
  <si>
    <t>4420000100960038</t>
  </si>
  <si>
    <t>شرکت آدیش جنوبی جهت حواله ساتنا به حساب IR33 0120 0200 0000 3176 8440 50  نزد بانک ملت به نام شرکت بیمه آسیا بابت قسط دوازدهم بیمه تمام خطر سایت طی شماره بیمه نامه25432053/99/01</t>
  </si>
  <si>
    <t>1400/08/27</t>
  </si>
  <si>
    <t>1400/09/05</t>
  </si>
  <si>
    <t>540734</t>
  </si>
  <si>
    <t>7115000100960039</t>
  </si>
  <si>
    <t>شرکت آدیش جنوبی با شناسه 14004653334 جهت حواله ساتنا به حساب IR74 0130 1000 0000 0012 9000 00 نزد بانک رفاه بنام شرکت بیمه آسیا بابت قسط دوم بیمه نامه مسئولیت مدنی طی شماره بیمه نامه 410551037/00/000003</t>
  </si>
  <si>
    <t>540735</t>
  </si>
  <si>
    <t>8047000100960040</t>
  </si>
  <si>
    <t>شرکت آدیش جنوبی جهت واریز  به حساب متمرکز اداره کل امور مالی کد 8150  جهت پرداخت حق بیمه مهر ماه 1400 کارکنان به نام سازمان تامین اجتماعی شعبه کنگان (قبض 511000080359901 )</t>
  </si>
  <si>
    <t>540736</t>
  </si>
  <si>
    <t>9855000100960041</t>
  </si>
  <si>
    <t xml:space="preserve">شرکت آدیش جنوبی جهت واریز  به حساب متمرکز اداره کل امور مالی کد 8150  جهت پرداخت حق بیمه مهر ماه 1400 کارکنان به نام سازمان تامین اجتماعی شعبه بیست و پنج تهران (قبض 025000082768601 ) </t>
  </si>
  <si>
    <t>540737</t>
  </si>
  <si>
    <t>1013000100960042</t>
  </si>
  <si>
    <t>شرکت آدیش جنوبی جهت حواله ساتنا به حساب IR74 0100 0040 7300 1001 0266 26  نزد بانک ملی بنام سازمان امور مالیاتی و شناسه پرداخت 259001073110202000031179068192 جهت پرداخت مالیات حقوق مهر 1400 واحد مالیاتی 881521 (شماره قبض 31179068192 )</t>
  </si>
  <si>
    <t>540738</t>
  </si>
  <si>
    <t>3080000100960043</t>
  </si>
  <si>
    <t>شرکت آدیش جنوبی جهت حواله ساتنا به حساب IR74 0100 0040 7300 1001 0266 26  نزد بانک ملی بنام سازمان امور مالیاتی و شناسه پرداخت  281001073110202000031179158268 جهت پرداخت مالیات حقوق مهر 1400 واحد مالیاتی 881521 (شماره قبض 31179158268 )</t>
  </si>
  <si>
    <t>1400/08/29</t>
  </si>
  <si>
    <t>540739</t>
  </si>
  <si>
    <t>2598000100960044</t>
  </si>
  <si>
    <t>شرکت آدیش جنوبی جهت حواله ساتنا به حساب IR31 0120 0000 0000 8686 8004 91 نزد بانک ملت به نام شرکت رایانه افزار خط سبز بابت تسویه ف 557-563  جهت دفترمرکزی</t>
  </si>
  <si>
    <t>540740</t>
  </si>
  <si>
    <t>1920000100960045</t>
  </si>
  <si>
    <t>شرکت آدیش جنوبی جهت حواله ساتنا به حساب IR10 0690 0108 8400 0995 3520 01  نزد بانک ایران زمین بنام موسسه حسابرسی و خدمات مالی کوشا منش بابت 75% پیش پرداخت حق الزحمه سال 1400 طی ق 00/2194/2</t>
  </si>
  <si>
    <t>540741</t>
  </si>
  <si>
    <t>7863000100960046</t>
  </si>
  <si>
    <t>شرکت آدیش جنوبی جهت حواله ساتنا به حساب IR21 0120 0200 0000 4421 5120 85 نزد بانک ملت به نام شرکت خدمات مسافرت هوایی پرتو پرواز فردا بابت صورتحساب 91</t>
  </si>
  <si>
    <t>1400/08/30</t>
  </si>
  <si>
    <t xml:space="preserve">واریز سود پس انداز کوتاه مدت </t>
  </si>
  <si>
    <t>1400/09/01</t>
  </si>
  <si>
    <t>540742</t>
  </si>
  <si>
    <t>3541000100960047</t>
  </si>
  <si>
    <t>شرکت آدیش جنوبی جهت حواله ساتنا به حساب IR26 0160 0000 0000 0981 3039 40 نزد بانک کشاورزی بنام شرکت هماهنگ بار پارس بابت اعلامیه ورود ش S212910  بارنامه ش CT21091004  هزینه ترخیصیه مربوط به محموله فیتینگهای دقیق سازان</t>
  </si>
  <si>
    <t>540743</t>
  </si>
  <si>
    <t>9065000100960048</t>
  </si>
  <si>
    <t>شرکت آدیش جنوبی جهت حواله ساتنا به حساب IR26 0160 0000 0000 0981 3039 40 نزد بانک کشاورزی بنام شرکت هماهنگ بار پارس بابت سپرده نقدی اعلامیه ورود ش S212910  بارنامه ش CT21091004  هزینه ترخیصیه مربوط به محموله فیتینگهای دقیق سازان</t>
  </si>
  <si>
    <t>540744</t>
  </si>
  <si>
    <t>9878000100960049</t>
  </si>
  <si>
    <t>شرکت شبکه راه دریا  به شناسه 10320764240  جهت حواله ساتنا به حساب IR65 0620 0000 0020 2980 2670 00  نزد بانک آینده بابت هزینه تخلیه کانتینر های زافرتک طی ص A818</t>
  </si>
  <si>
    <t>540745</t>
  </si>
  <si>
    <t>9270000100960050</t>
  </si>
  <si>
    <t>شرکت شبکه راه دریا  به شناسه 10320764240  جهت حواله ساتنا به حساب IR65 0620 0000 0020 2980 2670 00  نزد بانک آینده بابت هزینه حق توقف کانتینر های زافرتک طی ص A783</t>
  </si>
  <si>
    <t>540746</t>
  </si>
  <si>
    <t>8700000100960051</t>
  </si>
  <si>
    <t>شرکت شبکه راه دریا  به شناسه 10320764240  جهت حواله ساتنا به حساب IR65 0620 0000 0020 2980 2670 00  نزد بانک آینده بابت هزینه های ترخیصیه کانتینر های زافرتک طی اعلامیه ورود بارنامه ش SWN0015LG1010</t>
  </si>
  <si>
    <t>1400/09/02</t>
  </si>
  <si>
    <t>540747</t>
  </si>
  <si>
    <t>2948000100960052</t>
  </si>
  <si>
    <t xml:space="preserve"> شرکت آدیش جنوبی جهت حواله ساتنا به حساب IR66 0170 0000 0010 7398 6970 01 نزد بانک ملی بنام شرکت شاهو ترابر پارس بابت سپرده برگشت سالم کانتینر طی اعلامیه ورود MSNA86540  ف 2445 بابت محموله ورق های فاتح صنعت </t>
  </si>
  <si>
    <t>540748</t>
  </si>
  <si>
    <t>4341000100960053</t>
  </si>
  <si>
    <t xml:space="preserve"> شرکت آدیش جنوبی جهت حواله ساتنا به حساب IR66 0170 0000 0010 7398 6970 01 نزد بانک ملی بنام شرکت شاهو ترابر پارس بابت هزینه صدور ترخیصیه و THC ص 2213 بابت محموله ورق های فاتح صنعت </t>
  </si>
  <si>
    <t>540749</t>
  </si>
  <si>
    <t>8851000100960054</t>
  </si>
  <si>
    <t xml:space="preserve"> شرکت آدیش جنوبی جهت حواله ساتنا به حساب IR66 0170 0000 0010 7398 6970 01 نزد بانک ملی بنام شرکت شاهو ترابر پارس بابت سپرده برگشت سالم کانتینر طی اعلامیه ورود MSNA86534  ف 2446 بابت محموله ورق های فاتح صنعت </t>
  </si>
  <si>
    <t>540750</t>
  </si>
  <si>
    <t>4288000100960055</t>
  </si>
  <si>
    <t xml:space="preserve"> شرکت آدیش جنوبی جهت حواله ساتنا به حساب IR66 0170 0000 0010 7398 6970 01 نزد بانک ملی بنام شرکت شاهو ترابر پارس بابت صدور ترخیصیه و THC ص 2299 بابت محموله ورق های فاتح صنعت </t>
  </si>
  <si>
    <t>540751</t>
  </si>
  <si>
    <t>9173000100960056</t>
  </si>
  <si>
    <t>شرکت آدیش جنوبی جهت حواله ساتنا به حساب IR38 0630 2526 0441 6838 0830 01 نزد بانک انصار بنام خانم مرضیه هدایتی بابت تسویه ص مهر ماه ق ADSH-P-CO-GE-014 خرید مصالح شن و ماسه جهت تولید بتن از سیراف بتن جنوب</t>
  </si>
  <si>
    <t>540752</t>
  </si>
  <si>
    <t>1507000100960057</t>
  </si>
  <si>
    <t xml:space="preserve"> شرکت آدیش جنوبی جهت حواله ساتنا به حساب IR66 0170 0000 0010 7398 6970 01 نزد بانک ملی بنام شرکت شاهو ترابر پارس بابت علی الحساب حق توقف 5 دستگاه کانتینر محموله ورق های فاتح صنعت </t>
  </si>
  <si>
    <t>1400/09/03</t>
  </si>
  <si>
    <t>هزینه کارمزد صدور چک ساتنا و پایا</t>
  </si>
  <si>
    <t>540753</t>
  </si>
  <si>
    <t>9978000100960058</t>
  </si>
  <si>
    <t>شرکت آدیش جنوبی جهت حواله ساتنا به حساب IR74 0220 1610 0201 5411 3140 01 نزد بانک توسعه تعاون بنام آقای علی رحمانی بابت ماسه بادی طی ص 2 پیمانکاری حمل ماسه بادی علی رحمانی جهت TNK-UT</t>
  </si>
  <si>
    <t>540754</t>
  </si>
  <si>
    <t>2814000100960059</t>
  </si>
  <si>
    <t>شرکت پولاد پیچ کار با شناسه ملی 10102143437 جهت حواله ساتنا به حساب IR19 0120 0000 0000 0140 4634 17 نزد بانک ملت بابت خرید انکر بولت طی ف 25288-25289</t>
  </si>
  <si>
    <t>540755</t>
  </si>
  <si>
    <t>9170000100960060</t>
  </si>
  <si>
    <t>شرکت آدیش جنوبی جهت واریز به حساب 9549877300  نزد بانک تجارت بنام آقای رضا باقری بابت خرید بست یکطرفه ف 2013 از فروشگاه لوله و اتصالات البرز</t>
  </si>
  <si>
    <t>540756</t>
  </si>
  <si>
    <t>2060000100960061</t>
  </si>
  <si>
    <t xml:space="preserve">شرکت آدیش جنوبی جهت حواله ساتنا به حساب IR09 0610 0000 0070 0835 3579 25 نزد بانک شهر بنام خانم حلیمه فسایی بابت هزینه اجاره دیزل ژنراتور جهت شرکت فاتح صنعت کیمیا ف 400/01 </t>
  </si>
  <si>
    <t>540757</t>
  </si>
  <si>
    <t>5200000100960062</t>
  </si>
  <si>
    <t xml:space="preserve">شرکت آدیش جنوبی جهت واریز به حساب 9511793537  نزد بانک تجارت بنام آقای مهراب احمدی بابت خرید پرایمر طی ف 246-247 جهت INT  از فروشگاه رنگ مهراب </t>
  </si>
  <si>
    <t>540758</t>
  </si>
  <si>
    <t>1601000100960063</t>
  </si>
  <si>
    <t>شرکت آدیش جنوبی جهت حواله ساتنا به حساب IR97 0570 0404 1101 4239 4470 01 نزد بانک پاسارگاد به نام شرکت صنعتی صافیاد بابت ص 1531 خرید پکینگ</t>
  </si>
  <si>
    <t>540759</t>
  </si>
  <si>
    <t>9356000100960064</t>
  </si>
  <si>
    <t>شرکت آدیش جنوبی جهت واریز به شماره حساب 2627050278 نزد بانک تجارت به نام شرکت آب گستران اندیشه ساز بابت خرید قیر و آسفالت جهت مخازن ص مورخ 1400/08/08</t>
  </si>
  <si>
    <t>1400/09/06</t>
  </si>
  <si>
    <t>540760</t>
  </si>
  <si>
    <t>3367000100960065</t>
  </si>
  <si>
    <t xml:space="preserve"> شرکت آدیش جنوبی جهت حواله ساتنا به حساب IR66 0170 0000 0010 7398 6970 01 نزد بانک ملی بنام شرکت شاهو ترابر پارس بابت علی الحساب حق توقف بابت محموله ورق های فاتح صنعت </t>
  </si>
  <si>
    <t>1400/09/07</t>
  </si>
  <si>
    <t>540761</t>
  </si>
  <si>
    <t>8850000100960066</t>
  </si>
  <si>
    <t>شرکت نیکان تک ایرانیان به شناسه ملی 10320773871 جهت واریز به حساب 12921241 نزد بانک تجارت بابت فاکتورهای 7941-7940 خرید پایپ و لوله جهت LPG-CDU</t>
  </si>
  <si>
    <t>540762</t>
  </si>
  <si>
    <t>5190000100960067</t>
  </si>
  <si>
    <t xml:space="preserve">شرکت آدیش جنوبی جهت واریز به حساب 306820222 نزد بانک تجارت بنام شرکت سپهرمولد بابت علی الحساب ق ADSH-E-CO-GE-008  </t>
  </si>
  <si>
    <t>1400/09/08</t>
  </si>
  <si>
    <t>540763</t>
  </si>
  <si>
    <t>2754000100960068</t>
  </si>
  <si>
    <t>شرکت آدیش جنوبی جهت حواله ساتنا به حساب IR21 0120 0200 0000 4421 5120 85 نزد بانک ملت به نام شرکت خدمات مسافرت هوایی پرتو پرواز فردا بابت صورتحساب 92</t>
  </si>
  <si>
    <t>1400/09/09</t>
  </si>
  <si>
    <t>540764</t>
  </si>
  <si>
    <t>1284000100960069</t>
  </si>
  <si>
    <t xml:space="preserve">شرکت آدیش جنوبی جهت واریز به حساب 4597560821 نزد بانک تجارت بنام آقای امیر صرافان به بابت تسویه خرید 3 عدد کانکس طی پیش ف 2539 از گروه تجاری و صنعتی صرافان  </t>
  </si>
  <si>
    <t>540765</t>
  </si>
  <si>
    <t>5215000100960070</t>
  </si>
  <si>
    <t>شرکت آدیش جنوبی جهت حواله ساتنا به حساب IR11 0200 0000 0010 0011 6220 06  نزد بانک توسعه صادرات بنام شرکت تولیدی و صنعتی فراسان بابت تسویه ف 40010587 خرید Pipe -Coupling جهت GEN-UTL</t>
  </si>
  <si>
    <t>540766</t>
  </si>
  <si>
    <t>6235000100960071</t>
  </si>
  <si>
    <t>شرکت صنعتی و شیمیایی رنگین زره به شناسه 10861402655جهت حواله ساتنا به حساب IR16 0120 0000 0000 1334 2874 79 نزد بانک ملت بابت پ ف 3324 خرید آستر اپوکسی جهت CDU</t>
  </si>
  <si>
    <t>540767</t>
  </si>
  <si>
    <t>8150000100960072</t>
  </si>
  <si>
    <t>شرکت بازرگانی پترو کهن نفتان با شناسه ملی 10103436123جهت حواله ساتنا به حساب IR07 0120 0000 0000 1291 5046 27 نزد بانک ملت بابت خرید Elbow و ... پ ف 57148-57151</t>
  </si>
  <si>
    <t>1400/09/10</t>
  </si>
  <si>
    <t>واریزی از شرکت تناوب بابت افزایش سرمایه</t>
  </si>
  <si>
    <t>1400/09/11</t>
  </si>
  <si>
    <t>1400/09/13</t>
  </si>
  <si>
    <t>540768</t>
  </si>
  <si>
    <t>9529000100960073</t>
  </si>
  <si>
    <t xml:space="preserve">شرکت آدیش جنوبی جهت واریز به حساب 2638075329 نزد بانک تجارت به نام آقایان افکار و رضا صفری و اسماعیل کرمی جهت شارژ تنخواه ش 4 کرایه بارنامه ها </t>
  </si>
  <si>
    <t>540769</t>
  </si>
  <si>
    <t>2727000100960074</t>
  </si>
  <si>
    <t xml:space="preserve"> شرکت آدیش جنوبی جهت حواله ساتنا به حساب IR12 0170 0000 0011 0827 1330 00 نزد بانک ملی بنام شرکت شاهو ترابر پارس بابت هزینه قبض انبار و انبارداری و ... ف 2382 جهت محموله ورق های فاتح صنعت </t>
  </si>
  <si>
    <t>540770</t>
  </si>
  <si>
    <t>6409000100960075</t>
  </si>
  <si>
    <t xml:space="preserve"> شرکت آدیش جنوبی جهت حواله ساتنا به حساب IR12 0170 0000 0011 0827 1330 00 نزد بانک ملی بنام شرکت شاهو ترابر پارس بابت هزینه قبض انبار و انبارداری و ... ف 2383 جهت محموله ورق های فاتح صنعت </t>
  </si>
  <si>
    <t>540771</t>
  </si>
  <si>
    <t>4868000100960076</t>
  </si>
  <si>
    <t>1400/09/14</t>
  </si>
  <si>
    <t>540772</t>
  </si>
  <si>
    <t>5042000100960077</t>
  </si>
  <si>
    <t xml:space="preserve">شرکت آدیش جنوبی جهت حواله ساتنا به حساب01 6240 IR81 0550 0215 8500 5278 نزد بانک اقتصادنوین بنام شرکت پالایش میعانات گازی آدیش جنوبی بابت تامین موجودی </t>
  </si>
  <si>
    <t>540773</t>
  </si>
  <si>
    <t>6415000100960078</t>
  </si>
  <si>
    <t>1400/09/15</t>
  </si>
  <si>
    <t>1400/09/17</t>
  </si>
  <si>
    <t>540774</t>
  </si>
  <si>
    <t>7450000100960079</t>
  </si>
  <si>
    <t xml:space="preserve">شرکت پیشران زمهریر آسمان با شناسه ملی 10260690090 جهت حواله ساتنا به حساب IR39 0570 1311 1101 4438 5110 01 نزد بانک پاسارگاد بابت خرید مخزن بیمارستان </t>
  </si>
  <si>
    <t>540775</t>
  </si>
  <si>
    <t>7182000100960080</t>
  </si>
  <si>
    <t xml:space="preserve"> شرکت آدیش جنوبی جهت حواله ساتنا به حساب IR66 0170 0000 0010 7398 6970 01 نزد بانک ملی بنام شرکت شاهو ترابر پارس بابت حق توقف و خسارت کانتینر طی ف 2394-2393 جهت محموله ورق های فاتح صنعت </t>
  </si>
  <si>
    <t>540776</t>
  </si>
  <si>
    <t>6834000100960081</t>
  </si>
  <si>
    <t>شرکت آدیش جنوبی جهت حواله ساتنا به حساب IR98 0170 0000 0010 2401 6580 05  نزد بانک ملی بنام شرکت صنایع واشر سازی بهتا طی پیش ف 400-3829</t>
  </si>
  <si>
    <t>540777</t>
  </si>
  <si>
    <t>2773000100960082</t>
  </si>
  <si>
    <t>شرکت آدیش جنوبی جهت حواله ساتنا به حساب IR26 0160 0000 0000 0981 3039 40 نزد بانک کشاورزی بنام شرکت هماهنگ بار پارس بابت ص A24460 بارنامه ش CT21091004TRN هزینه ترانزیت محموله فیتینگها و گالوانیزه دقیق سازان</t>
  </si>
  <si>
    <t>540778</t>
  </si>
  <si>
    <t>9772000100960083</t>
  </si>
  <si>
    <t>540779</t>
  </si>
  <si>
    <t>8867000100960084</t>
  </si>
  <si>
    <t xml:space="preserve">شرکت آدیش جنوبی جهت واریز به حساب 2638075329 نزد بانک تجارت به نام آقایان افکار و رضا صفری و اسماعیل کرمی جهت شارژ تنخواه کرایه حمل </t>
  </si>
  <si>
    <t>1400/09/20</t>
  </si>
  <si>
    <t>540780</t>
  </si>
  <si>
    <t>7429000100960085</t>
  </si>
  <si>
    <t>شرکت آدیش جنوبی جهت حواله ساتنا به حساب IR27 0120 0000 0000 4794 7826 51  نزد بانک ملت به نام شرکت مهندسی پاژ پرداز سامانه طبق ف 1634 خرید قطعات کابل سرور شبکه جهت دفتر مرکزی</t>
  </si>
  <si>
    <t>540781</t>
  </si>
  <si>
    <t>6313000100960086</t>
  </si>
  <si>
    <t xml:space="preserve">شرکت آدیش جنوبی جهت حواله ساتنا به حساب IR82 0130 1000 0000 0043 3971 41  نزد بانک رفاه به نام شرکت ترسیم گران اندیشه پویا بابت خرید هارد و رم طی ف 2762 جهت دفتر مرکزی </t>
  </si>
  <si>
    <t>540782</t>
  </si>
  <si>
    <t>6261000100960087</t>
  </si>
  <si>
    <t>شرکت آدیش جنوبی جهت حواله ساتنا به حساب IR30 0520 0000 1133 0100 5647 57  نزد بانک سپه به نام شرکت پترویل آریا بابت خرید Elbow طی ف 91 جهت INT</t>
  </si>
  <si>
    <t>540783</t>
  </si>
  <si>
    <t>5839000100960088</t>
  </si>
  <si>
    <t>شرکت آدیش جنوبی جهت واریز به حساب 9547501397 نزد بانک تجارت بنام آقای محمد بحرانی بابت ماسه بادی طبق صورتحساب ش 108 پیمانکاری حمل ماسه بادی بحرانی</t>
  </si>
  <si>
    <t>540784</t>
  </si>
  <si>
    <t>3183000100960089</t>
  </si>
  <si>
    <t>شرکت آدیش جنوبی جهت واریز به حساب 2627050278 نزد بانک تجارت به نام شرکت آب گستران اندیشه ساز بابت خرید قیر و آسفالت مخزن جهت TNK</t>
  </si>
  <si>
    <t>540785</t>
  </si>
  <si>
    <t>3250000100960090</t>
  </si>
  <si>
    <t>شرکت آدیش جنوبی جهت حواله ساتنا به حساب IR92 0540 1091 4700 0892 5526 02 نزد بانک پارسیان به نام بنیاد علوم کاربردی رازی بابت هزینه تست ماسه بادی طی ف 21189</t>
  </si>
  <si>
    <t>1400/09/21</t>
  </si>
  <si>
    <t>هزینه کارمزد صدور چک ساتنا +پایا</t>
  </si>
  <si>
    <r>
      <rPr>
        <u/>
        <sz val="12"/>
        <color theme="1"/>
        <rFont val="B Nazanin"/>
        <charset val="178"/>
      </rPr>
      <t xml:space="preserve">برگشت از اشتباه </t>
    </r>
    <r>
      <rPr>
        <sz val="12"/>
        <color theme="1"/>
        <rFont val="B Nazanin"/>
        <charset val="178"/>
      </rPr>
      <t xml:space="preserve"> جهت حواله ساتنا به حساب IR30 0520 0000 1133 0100 5647 57  نزد بانک سپه به نام شرکت پترویل آریا بابت خرید Elbow طی ف 91 جهت INT</t>
    </r>
  </si>
  <si>
    <t>1400/09/22</t>
  </si>
  <si>
    <t>540786</t>
  </si>
  <si>
    <t>6941000100960091</t>
  </si>
  <si>
    <t>شرکت تولیدی پی ای اس به شناسه ملی 10100878901 جهت واریز به حساب 1418088008 نزد بانک تجارت جهت خرید زانو و تبدیل و ... طبق ق ADSH-P-PO-GE-026  طی ف 44-45</t>
  </si>
  <si>
    <t>1400/09/23</t>
  </si>
  <si>
    <t>540787</t>
  </si>
  <si>
    <t>7737000100960092</t>
  </si>
  <si>
    <t>540788</t>
  </si>
  <si>
    <t>4700000100960093</t>
  </si>
  <si>
    <t>شرکت آدیش جنوبی جهت حواله ساتنا به حساب IR82 0120 0000 0000 8744 2172 68  نزد بانک ملت بنام شرکت سپهرمولد بابت تامین موجودی ق ADSH-E-CO-GE-008</t>
  </si>
  <si>
    <t>540789</t>
  </si>
  <si>
    <t>9837000100960094</t>
  </si>
  <si>
    <t>پاس چک شرکت آدیش جنوبی جهت حواله ساتنا به حساب IR30 0520 0000 1133 0100 5647 57  نزد بانک سپه به نام شرکت پترویل آریا بابت خرید Elbow طی ف 91 جهت INT</t>
  </si>
  <si>
    <t>1400/09/24</t>
  </si>
  <si>
    <t>540790</t>
  </si>
  <si>
    <t>8710000100960095</t>
  </si>
  <si>
    <t xml:space="preserve">شرکت آدیش جنوبی جهت واریز به حساب 2638075329 نزد بانک تجارت به نام آقایان افکار و رضا صفری و اسماعیل کرمی جهت شارژ تنخواه ش 6 کرایه حمل بارنامه ها </t>
  </si>
  <si>
    <t>540791</t>
  </si>
  <si>
    <t>1875000100960096</t>
  </si>
  <si>
    <t>1400/09/27</t>
  </si>
  <si>
    <t>540792</t>
  </si>
  <si>
    <t>4037000100960097</t>
  </si>
  <si>
    <t>540793</t>
  </si>
  <si>
    <t>3870000100960098</t>
  </si>
  <si>
    <t>540794</t>
  </si>
  <si>
    <t>4284000100960099</t>
  </si>
  <si>
    <t>540795</t>
  </si>
  <si>
    <t>5563000100960100</t>
  </si>
  <si>
    <t xml:space="preserve">شرکت آدیش جنوبی جهت واریز  به حساب متمرکز اداره کل امور مالی کد 8150  جهت پرداخت حق بیمه آبان ماه 1400 کارکنان به نام سازمان تامین اجتماعی شعبه بیست و پنج تهران (قبض 025000092947901 ) </t>
  </si>
  <si>
    <t>540796</t>
  </si>
  <si>
    <t>3930000100960101</t>
  </si>
  <si>
    <t>شرکت آدیش جنوبی جهت واریز  به حساب متمرکز اداره کل امور مالی کد 8150  جهت پرداخت حق بیمه آبان ماه 1400 کارکنان به نام سازمان تامین اجتماعی شعبه کنگان (قبض 511000090341401 )</t>
  </si>
  <si>
    <t>540797</t>
  </si>
  <si>
    <t>9060000100960102</t>
  </si>
  <si>
    <t>شرکت آدیش جنوبی جهت حواله ساتنا به حساب IR74 0100 0040 7300 1001 0266 26  نزد بانک ملی بنام سازمان امور مالیاتی و شناسه پرداخت 231001073110202000031291755718 جهت پرداخت مالیات حقوق تبصره 86 آبان 1400 واحد مالیاتی 881521 (شماره قبض 31291755718 )</t>
  </si>
  <si>
    <t>540798</t>
  </si>
  <si>
    <t>34090001100960103</t>
  </si>
  <si>
    <t>شرکت آدیش جنوبی جهت حواله ساتنا به حساب IR74 0100 0040 7300 1001 0266 26  نزد بانک ملی بنام سازمان امور مالیاتی و شناسه پرداخت  255001073110202000031291771973 جهت پرداخت مالیات حقوق آبان 1400 واحد مالیاتی 881521 (شماره قبض 31291771973 )</t>
  </si>
  <si>
    <t>1400/09/28</t>
  </si>
  <si>
    <t>1400/09/29</t>
  </si>
  <si>
    <t>540799</t>
  </si>
  <si>
    <t>2685000100960104</t>
  </si>
  <si>
    <t>شرکت آدیش جنوبی جهت حواله ساتنا به حساب IR95 0120 0100 0000 1588 3127 96  به نام آقای محمد علی جلیلی بابت ریکاوری هارد 240ssd جهت دفتر مرکزی از نرم افزاری محسن</t>
  </si>
  <si>
    <t>540800</t>
  </si>
  <si>
    <t>3759000100960105</t>
  </si>
  <si>
    <t>شرکت آدیش جنوبی جهت حواله ساتنا به حساب  IR46 0150 0000 0310 0002 6532 73  به نام شرکت فناوری پند کاسپین بابت 1 دستگاه استاندارد ثانویه و کالیبراسیون باسکول جاده ای طی پ ف  S/1477</t>
  </si>
  <si>
    <t>184501</t>
  </si>
  <si>
    <t>1359000132796341</t>
  </si>
  <si>
    <t>شرکت آدیش جنوبی جهت حواله ساتنا به حساب  IR19 0120 0000 0000 5235 6014 29  نزد بانک ملت به نام آقای امید عباسی بابت هزینه تخلیه کانتینر و انبارداری محموله زافرتک طی ص SH-10043-H از روشن جام یلدا</t>
  </si>
  <si>
    <t>184502</t>
  </si>
  <si>
    <t>7780000132796342</t>
  </si>
  <si>
    <t xml:space="preserve">شرکت آدیش جنوبی جهت حواله ساتنا به حساب شماره IR66  0550  1202  8500  6584  5560  01 نزد بانک اقتصادنوین بنام شرکت صنعتی و ساختمانی آیلار صنعت سبلان بابت خرید میلگرد </t>
  </si>
  <si>
    <t>184503</t>
  </si>
  <si>
    <t>7609000132796343</t>
  </si>
  <si>
    <t>184504</t>
  </si>
  <si>
    <t>7389000132796344</t>
  </si>
  <si>
    <t>184505</t>
  </si>
  <si>
    <t>4821000132796345</t>
  </si>
  <si>
    <t xml:space="preserve">شرکت صنعتی و شیمیایی رنگین زره به شناسه 10861402655جهت حواله ساتنا به حساب IR16 0120 0000 0000 1334 2874 79 نزد بانک ملت بابت پ ف 3651 خرید رنگ و تینر اپوکسی جهت INT-LPG </t>
  </si>
  <si>
    <t>184506</t>
  </si>
  <si>
    <t>9517000132796346</t>
  </si>
  <si>
    <t>184507</t>
  </si>
  <si>
    <t>2585000132796347</t>
  </si>
  <si>
    <t>شرکت آدیش جنوبی با شناسه 14004653334 جهت حواله ساتنا به حساب IR74 0130 1000 0000 0012 9000 00 نزد بانک رفاه بنام شرکت بیمه آسیا بابت قسط سوم بیمه نامه مسئولیت مدنی طی شماره بیمه نامه 410551037/00/000003</t>
  </si>
  <si>
    <t>184508</t>
  </si>
  <si>
    <t>4292000132796348</t>
  </si>
  <si>
    <t xml:space="preserve">شرکت آدیش جنوبی جهت حواله ساتنا به حساب IR70 0600 2801 7001 0960 4020 01  به نام آقای محمد جواد باقری بابت پیش پرداخت خرید 200 تن سیمان فله تیپ 2 طی درخواست 191جهت بچینگ از مصالح ساختمانی ساروج </t>
  </si>
  <si>
    <t>1400/09/30</t>
  </si>
  <si>
    <t>184509</t>
  </si>
  <si>
    <t>5542000132796349</t>
  </si>
  <si>
    <t>شرکت هماهنگ بار پارس با شناسه ملی 14003793110 جهت واریز به حساب IR26 0160 0000 0000 0981 3039 40 نزد بانک کشاورزی بابت اعلامیه ورود ص S215029 بارنامه ش HL21110106 هزینه ترانزیت محموله فیتینگهای دقیق سازان</t>
  </si>
  <si>
    <t>184510</t>
  </si>
  <si>
    <t>8357000132796350</t>
  </si>
  <si>
    <t>شرکت هماهنگ بار پارس با شناسه ملی 14003793110 جهت واریز به حساب IR26 0160 0000 0000 0981 3039 40 نزد بانک کشاورزی بابت سپرده نقدی ص S215029 بارنامه ش HL21110106 هزینه ترانزیت محموله فیتینگهای دقیق سازان</t>
  </si>
  <si>
    <t>1400/10/01</t>
  </si>
  <si>
    <t>184511</t>
  </si>
  <si>
    <t>4535000132796351</t>
  </si>
  <si>
    <t>شرکت آدیش جنوبی جهت واریز به حساب 9514892285  نزد بانک تجارت به نام آقای مسلم بهروزی نیا بابت هزینه کارمزد انجام تشریفات و اخذ پاسخ نامه امور گمرکی منطقه ویژه طی نامه  TKJ/1400/1131 مورخ 1400/09/29 از گروه ترخیص کاران پارس</t>
  </si>
  <si>
    <t>1400/10/04</t>
  </si>
  <si>
    <t>184512</t>
  </si>
  <si>
    <t>5557000132796352</t>
  </si>
  <si>
    <t>شرکت آدیش جنوبی جهت حواله ساتنا به حساب IR11 0200 0000 0010 0011 6220 06  نزد بانک توسعه صادرات بنام شرکت تولیدی و صنعتی فراسان بابت تسویه ف 40010588 خرید پایپ و فلنج جهت UTL</t>
  </si>
  <si>
    <t>184513</t>
  </si>
  <si>
    <t>4331000132796353</t>
  </si>
  <si>
    <t>1400/10/05</t>
  </si>
  <si>
    <t>184514</t>
  </si>
  <si>
    <t>427600132796354</t>
  </si>
  <si>
    <t>184515</t>
  </si>
  <si>
    <t>8807000132796355</t>
  </si>
  <si>
    <t>چ ابطال شد</t>
  </si>
  <si>
    <t>184516</t>
  </si>
  <si>
    <t>7096000132796356</t>
  </si>
  <si>
    <t xml:space="preserve">شرکت صبا سیستم صدرا به شناسه ملی 10103738479جهت حواله ساتنا بحساب IR78 0550 0142 0023 3783 4880 01 بابت تسویه خرید دستگاه DVR فاکتور 450  </t>
  </si>
  <si>
    <t>184517</t>
  </si>
  <si>
    <t>8389000132796357</t>
  </si>
  <si>
    <t>184518</t>
  </si>
  <si>
    <t>305000032796358</t>
  </si>
  <si>
    <t>شرکت صنعتی و شیمیایی رنگین زره به شناسه 10861402655جهت حواله ساتنا به حساب IR16 0120 0000 0000 1334 2874 79 نزد بانک ملت بابت  ف 5856 خرید آستر اپوکسی جهت CDU</t>
  </si>
  <si>
    <t>1400/10/06</t>
  </si>
  <si>
    <t>184519</t>
  </si>
  <si>
    <t>6327000132796359</t>
  </si>
  <si>
    <t xml:space="preserve"> شرکت آدیش جنوبی جهت حواله ساتنا به حساب IR66 0170 0000 0010 7398 6970 01 نزد بانک ملی بنام شرکت شاهو ترابر پارس بابت هزینه خسارت کانتینر طی ص 2458 جهت محموله ورق های فاتح صنعت </t>
  </si>
  <si>
    <t>184520</t>
  </si>
  <si>
    <t>3285000132796360</t>
  </si>
  <si>
    <t>شرکت آدیش جنوبی جهت حواله ساتنا به حساب IR74 0100 0040 7300 1001 0266 26  نزد بانک ملی بنام سازمان امور مالیاتی و شناسه پرداخت235001073110304000031331299017 جهت عودت مالیات فروش سهم از محل مطالبات جاری سهامداران آقای سیاوش زرگریعقوبی (شماره قبض 31331299017 )</t>
  </si>
  <si>
    <t>1400/10/07</t>
  </si>
  <si>
    <t>184521</t>
  </si>
  <si>
    <t>شرکت آدیش جنوبی واریز به حساب 9547501397 نزد بانک تجارت بنام آقای محمد بحرانی جهت ماسه بادی طبق ص 109 پیمانکاری حمل ماسه بادی بحرانی</t>
  </si>
  <si>
    <t>184522</t>
  </si>
  <si>
    <t>حواله ساتنا به حساب IR38 0630 2526 0441 6838 0830 01 نزد بانک انصار بنام خانم مرضیه هدایتی جهت ص آبان ماه ق ADSH-P-CO-GE-014 خرید مصالح شن و ماسه جهت تولید بتن از سیراف بتن جنوب</t>
  </si>
  <si>
    <t>184523</t>
  </si>
  <si>
    <t xml:space="preserve">حواله ساتنا به حساب IR74 0220 1610 0201 5411 3140 01 نزد بانک توسعه تعاون بنام آقای علی رحمانی بابت خرید ماسه بادی طی ص 3 پیمانکاری حمل ماسه بادی علی رحمانی </t>
  </si>
  <si>
    <t>184524</t>
  </si>
  <si>
    <t xml:space="preserve"> حواله ساتنا به حساب IR21 0120 0200 0000 4421 5120 85 نزد بانک ملت به نام شرکت خدمات مسافرت هوایی پرتو پرواز فردا بابت صورتحساب 93</t>
  </si>
  <si>
    <t>184525</t>
  </si>
  <si>
    <t xml:space="preserve">حواله ساتنا به حساب IR86 0120 0000 0000 8735 0217 90 نزد بانک ملت بنام شرکت آرامش آبی بابت اعلامیه ورود ش 1400003418 هزینه ترخیصیه محموله ورق های فاتح صنعت کیمیا </t>
  </si>
  <si>
    <t>184526</t>
  </si>
  <si>
    <t xml:space="preserve">حواله ساتنا به حساب IR86 0120 0000 0000 8735 0217 90 نزد بانک ملت بنام شرکت آرامش آبی بابت سپرده نقدی اعلامیه ورود ش 1400003418 هزینه ترخیصیه محموله ورق های فاتح صنعت کیمیا </t>
  </si>
  <si>
    <t>184527</t>
  </si>
  <si>
    <t xml:space="preserve"> حواله ساتنا به حساب IR92 0540 1091 4700 0892 5526 02 نزد بانک پارسیان به نام بنیاد علوم کاربردی رازی بابت هزینه تست ماسه بادی طی شماره پیگیری 34614</t>
  </si>
  <si>
    <t>184528</t>
  </si>
  <si>
    <t>7310000132796368</t>
  </si>
  <si>
    <t>1400/10/08</t>
  </si>
  <si>
    <t>184529</t>
  </si>
  <si>
    <t>9339000132796369</t>
  </si>
  <si>
    <t>184530</t>
  </si>
  <si>
    <t>8093000132796370</t>
  </si>
  <si>
    <t xml:space="preserve">شرکت آدیش جنوبی جهت واریز به حساب 2638075329 نزد بانک تجارت به نام آقایان افکار و رضا صفری و اسماعیل کرمی جهت شارژ تنخواه کرایه حمل بارنامه ها </t>
  </si>
  <si>
    <t>1400/10/11</t>
  </si>
  <si>
    <t>184531</t>
  </si>
  <si>
    <t>5920000132796371</t>
  </si>
  <si>
    <t>شرکت آدیش جنوبی جهت حواله ساتنا به حساب IR69 0570 0210 8000 0596 0691 05 نزد بانک پاسارگاد بنام آقایان مهدی، محسن ، محمد رضا فارسی بابت خرید غذا طی پ ف 1 از تهیه غذای فارسی</t>
  </si>
  <si>
    <t>184532</t>
  </si>
  <si>
    <t>7445000132796372</t>
  </si>
  <si>
    <t xml:space="preserve"> شرکت آدیش جنوبی جهت حواله ساتنا به حساب  IR05 0550 0215 8000 5942 5330 01  نزد بانک اقتصاد نوین به نام آقای حسین سمیعی کیا جهت خرید شیرینی و کیک و ملزومات مراسم سالگرد تاسیس شرکت</t>
  </si>
  <si>
    <t>1400/10/12</t>
  </si>
  <si>
    <t>184533</t>
  </si>
  <si>
    <t>9597000132796373</t>
  </si>
  <si>
    <t>184534</t>
  </si>
  <si>
    <t>8955000132796374</t>
  </si>
  <si>
    <t>شرکت آدیش جنوبی جهت حواله ساتنا به حساب IR54 0150 0000 0159 6301 4207 12 نزد بانک سپه بنام آقای حسینعلی حجاری زاده بابت  اجاره 1400/09/01 تا 1400/10/30 6 دانگ ساختمان اداری پلاک ثبتی فرعی شماره 2693 از پلاک ثبتی اصلی 3381 به مساحت 1210 مترمربع طبق قرارداد 18998249</t>
  </si>
  <si>
    <t>184535</t>
  </si>
  <si>
    <t>6966000132796375</t>
  </si>
  <si>
    <t>حواله ساتنا به حساب IR47 0100 0040 7400 1001 0266 74  نزد بانک ملی شعبه میرداماد کد 64 به نام اداره کل امور مالیاتی-درآمد مستغلات اجاره املاک و شناسه پرداخت  218001039110204000031357055522  جهت پرداخت مالیات اجاره 1400/09/01 تا 1400/10/30 ، واحد 400222 کلاسه 303 (قبض  31357055522)</t>
  </si>
  <si>
    <t>1400/10/13</t>
  </si>
  <si>
    <t>184536</t>
  </si>
  <si>
    <t>9118000132796376</t>
  </si>
  <si>
    <t>شرکت نیکان تک ایرانیان به شناسه ملی 10320773871 جهت واریز به حساب 12921241 نزد بانک تجارت بابت علی الحساب فاکتورها ی 8081-7966-8079-8080-7965  خرید لوله و اتصالات جهت CDU</t>
  </si>
  <si>
    <t>184537</t>
  </si>
  <si>
    <t>6800000132796377</t>
  </si>
  <si>
    <t>شرکت آدیش جنوبی جهت حواله ساتنا به حساب IR71 0120 0100 0000 1281 7945 86 نزد بانک ملت بنام آقای مسلم بلوچی بابت تسویه ف 400/05/م  - 400/06/م  بابت خرید و حمل آب مصرفی جهت بچینگ در مرداد و شهریور ماه 1400</t>
  </si>
  <si>
    <t>184538</t>
  </si>
  <si>
    <t>5888000132796378</t>
  </si>
  <si>
    <t>شرکت آدیش جنوبی جهت حواله ساتنا به حساب IR52 0120 0000 0000 8956 4404 22 نزد بانک ملت بنام آقای کاظم بلوچی بابت ف 400/07/ک- 400/08/ک بابت خرید و حمل یخ در مهر و آبان ماه 1400</t>
  </si>
  <si>
    <t>184539</t>
  </si>
  <si>
    <t>6238000132796379</t>
  </si>
  <si>
    <t>شرکت آدیش جنوبی جهت حواله ساتنا به حساب IR73 0170 0000 0011 1371 6220 02  نزد بانک ملی به نام شرکت کاریز هیدرو سازه گیل بابت ف 3236 خرید میکروسیلیس و ابر روان کننده جهت بچینگ</t>
  </si>
  <si>
    <t>184540</t>
  </si>
  <si>
    <t>3018000132796380</t>
  </si>
  <si>
    <t xml:space="preserve">شرکت آدیش جنوبی جهت واریز به حساب 9511793537  نزد بانک تجارت بنام آقای مهراب احمدی بابت خرید آستر زینک و قیر طی ف 707-711 جهت INT-UTL-LPG  از فروشگاه رنگ مهراب </t>
  </si>
  <si>
    <t>184541</t>
  </si>
  <si>
    <t>1368000132796381</t>
  </si>
  <si>
    <t>شرکت آدیش جنوبی جهت حواله ساتنا به حساب IR21 0120 0200 0000 4421 5120 85 نزد بانک ملت به نام شرکت خدمات مسافرت هوایی پرتو پرواز فردا بابت ص 94</t>
  </si>
  <si>
    <t>184542</t>
  </si>
  <si>
    <t>7498000132796382</t>
  </si>
  <si>
    <t xml:space="preserve">شرکت آدیش جنوبی جهت حواله ساتنا به حساب IR95 0120 0000 0000 4890 0898 44 نزد بانک ملت بنام آقای سید وحید حسینی طی پ ف 286 بابت خرید کولیس از الکترو نوین صنعت </t>
  </si>
  <si>
    <t>184543</t>
  </si>
  <si>
    <t>2267000132796383</t>
  </si>
  <si>
    <t xml:space="preserve">شرکت آدیش جنوبی جهت واریز به حساب 2638075329 نزد بانک تجارت به نام آقایان افکار و رضا صفری و اسماعیل کرمی جهت شارژ تنخواه ش 8 کرایه حمل بارنامه ها </t>
  </si>
  <si>
    <t>184544</t>
  </si>
  <si>
    <t>3871000132796384</t>
  </si>
  <si>
    <t>1400/10/14</t>
  </si>
  <si>
    <t>184545</t>
  </si>
  <si>
    <t>6395000132796385</t>
  </si>
  <si>
    <t xml:space="preserve">شرکت آدیش جنوبی جهت حواله ساتنا به حساب IR91 0550 0215 8000 2688 5970 01  به نام آقای محسن خستو بابت تسویه تنخواه دفتر مرکزی </t>
  </si>
  <si>
    <t>184546</t>
  </si>
  <si>
    <t>6763000132796386</t>
  </si>
  <si>
    <t>شرکت آدیش جنوبی جهت حواله ساتنا به حساب IR74 0100 0040 7300 1001 0266 26  نزد بانک ملی بنام سازمان امور مالیاتی و شناسه پرداخت 250001073110304000031331297176 جهت عودت مالیات فروش سهم از محل مطالبات جاری سهامداران آقای غلامرضا صحرائیان (شماره قبض 31331297176 )</t>
  </si>
  <si>
    <t>184547</t>
  </si>
  <si>
    <t>3379000132796387</t>
  </si>
  <si>
    <t xml:space="preserve">هزینه کارمزد صدور چک ساتنا +پایا </t>
  </si>
  <si>
    <t>1400/10/15</t>
  </si>
  <si>
    <t>184548</t>
  </si>
  <si>
    <t>7583000132796388</t>
  </si>
  <si>
    <t>شرکت آدیش جنوبی جهت حواله ساتنا به حساب IR26 0160 0000 0000 0981 3039 40 نزد بانک کشاورزی بنام شرکت هماهنگ بار پارس بابت ص A24885 بارنامه ش TRN215029 هزینه ترانزیت 4 کانتینر فیتینگهای دقیق سازان</t>
  </si>
  <si>
    <t>1400/10/18</t>
  </si>
  <si>
    <t>184549</t>
  </si>
  <si>
    <t>4504000132796389</t>
  </si>
  <si>
    <t>شرکت آدیش جنوبی جهت حواله ساتنا به حساب IR19 0120 0000 0000 5235 6014 29  نزد بانک ملت به نام آقای امید عباسی بابت هزینه جرثقیل جهت بارگیری طی ف SH-10043-H-1 از روشن جام یلدا</t>
  </si>
  <si>
    <t>184550</t>
  </si>
  <si>
    <t>1635000132796390</t>
  </si>
  <si>
    <t xml:space="preserve">شرکت آدیش جنوبی جهت حواله ساتنا به حساب IR12 0180 0000 0000 9549 9728 85 بنام خانم نرگس هوشمندنیان بابت خرید لوازم لوله کشی و ... طی 9 فقره فاکتور جهت TNK از ابزار سرا </t>
  </si>
  <si>
    <t>184551</t>
  </si>
  <si>
    <t>6904000132796391</t>
  </si>
  <si>
    <t xml:space="preserve">شرکت آدیش جنوبی جهت حواله ساتنا به حساب IR310190000000105995935007 بنام شرکت تعاونی پرتو صنعت کنگان بابت خرید نبشی طی ف 711 </t>
  </si>
  <si>
    <t>184552</t>
  </si>
  <si>
    <t>5385000132796392</t>
  </si>
  <si>
    <t>شرکت آدیش جنوبی جهت واریز به حساب 9514935847 نزد بانک تجارت بنام آقای هادی حسنی بابت خرید فویل آلومینیوم طی ف 6869 از لوازم خانگی و پلاسکو نگین</t>
  </si>
  <si>
    <t>184553</t>
  </si>
  <si>
    <t>4763000132796393</t>
  </si>
  <si>
    <t xml:space="preserve">شرکت آدیش جنوبی جهت واریز به حساب 9511793537 نزد بانک تجارت بنام آقای مهراب احمدی بابت خرید رنگ و تینر طی 6 فقره فاکتور جهت CDU  از فروشگاه رنگ مهراب </t>
  </si>
  <si>
    <t>1400/10/19</t>
  </si>
  <si>
    <t>184554</t>
  </si>
  <si>
    <t>4664000132796394</t>
  </si>
  <si>
    <t xml:space="preserve">شرکت آدیش جنوبی جهت حواله ساتنا به حساب IR95 0120 0000 0000 4890 0898 44 نزد بانک ملت بنام آقای سید وحید حسینی طی پ ف 285 بابت خرید تابلو از الکترو نوین صنعت جهت IT  </t>
  </si>
  <si>
    <t>184555</t>
  </si>
  <si>
    <t>8260000132796395</t>
  </si>
  <si>
    <t>شرکت طراحی و تولید آماک کوشا با شناسه ملی10102038785جهت حواله ساتنا بحساب IR21 0170 0000 0010 0765 8670 08 بابت خرید UPS پ ف FR-151H78 جهت IT</t>
  </si>
  <si>
    <t>184556</t>
  </si>
  <si>
    <t>5741000132796396</t>
  </si>
  <si>
    <t>شرکت آدیش جنوبی جهت حواله ساتنا به حساب IR92 0120 0200 0000 3190 0875 62 نزد بانک ملت بنام خانم شیما غلامی دریا کناری از گروه فنی مهندسی اتوسیستم بابت خرید لایسنس تحت شبکه طی ف 101224</t>
  </si>
  <si>
    <t>184557</t>
  </si>
  <si>
    <t>4663000132796397</t>
  </si>
  <si>
    <t>شرکت صنعتی و شیمیایی رنگین زره به شناسه 10861402655جهت حواله ساتنا به حساب IR16 0120 0000 0000 1334 2874 79 نزد بانک ملت بابت پ ف 3957 خرید کولتار اپوکسی جهت TNK</t>
  </si>
  <si>
    <t>184558</t>
  </si>
  <si>
    <t>7640000132796398</t>
  </si>
  <si>
    <t xml:space="preserve">شرکت آدیش جنوبی جهت واریز به حساب 2638075329 نزد بانک تجارت به نام آقایان افکار و رضا صفری و اسماعیل کرمی جهت شارژ تنخواه بابت تیر آهن های H </t>
  </si>
  <si>
    <t>184559</t>
  </si>
  <si>
    <t>9170000132796399</t>
  </si>
  <si>
    <t>شرکت آدیش جنوبی جهت حواله ساتنا به حساب IR66 0620 0000 0020 2050 4630 06  نزد بانک آینده به نام آقای جعفر محمدی بابت خرید لایسنس طی ف 1401013 از شرکت هوشمند روش نگاره جهت IT</t>
  </si>
  <si>
    <t>184560</t>
  </si>
  <si>
    <t>6286000132796400</t>
  </si>
  <si>
    <t>شرکت نیکان تک ایرانیان به شناسه ملی 10320773871 جهت واریز به حساب 12921241 نزد بانک تجارت بابت تسویه فاکتورهای 8081-7966-8079-8080-7965  خرید لوله و اتصالات جهت CDU</t>
  </si>
  <si>
    <t>184561</t>
  </si>
  <si>
    <t>6875000132796401</t>
  </si>
  <si>
    <t>شرکت آدیش جنوبی جهت حواله ساتنا به حساب شماره IR66  0550  1202  8500  6584  5560  01 نزد بانک اقتصادنوین بنام شرکت صنعتی و ساختمانی آیلار صنعت سبلان بابت خرید میلگرد طی ف 25</t>
  </si>
  <si>
    <t>1400/10/21</t>
  </si>
  <si>
    <t>184562</t>
  </si>
  <si>
    <t>6734000132796402</t>
  </si>
  <si>
    <t>شرکت آدیش جنوبی جهت حواله ساتنا به حساب  IR74 0120 0000 0000 4428 1696 26 نزد بانک ملت به نام شرکت حمل و نقل کهورک بار لامرد بابت پیش پرداخت خرید 750 تن سیمان فله تیپ 2 به همراه حمل جهت بچینگ طی پ ف 181 و درخواست CV-199</t>
  </si>
  <si>
    <t>1400/10/22</t>
  </si>
  <si>
    <t>184563</t>
  </si>
  <si>
    <t>3511000132796403</t>
  </si>
  <si>
    <t xml:space="preserve">شرکت آدیش جنوبی جهت حواله ساتنا به حساب IR12 0170 0000 0011 0827 1330 00 نزد بانک ملی بنام شرکت شاهو ترابر پارس بابت هزینه ترانزیت طی ص 2499 جهت محموله ورق های فاتح صنعت </t>
  </si>
  <si>
    <t>1400/10/23</t>
  </si>
  <si>
    <t>1400/10/25</t>
  </si>
  <si>
    <t>184564</t>
  </si>
  <si>
    <t>7923000132796404</t>
  </si>
  <si>
    <t xml:space="preserve">شرکت آدیش جنوبی جهت واریز به حساب 2638075329 نزد بانک تجارت به نام آقایان افکار و رضا صفری و اسماعیل کرمی جهت شارژ تنخواه ش 9 کرایه بارنامه ها </t>
  </si>
  <si>
    <t>184565</t>
  </si>
  <si>
    <t>2406000132796405</t>
  </si>
  <si>
    <t>شرکت آدیش جنوبی جهت حواله ساتنا به حساب IR52 0120 0000 0000 8956 4404 22 نزد بانک ملت بنام آقای کاظم بلوچی بابت ف 400/05/ک- 400/06/ک بابت خرید و حمل یخ در مرداد و شهریور ماه 1400</t>
  </si>
  <si>
    <t>برگشت ثبت اشتباه بنام آقای کاظم بلوچی بابت ف 400/05/ک- 400/06/ک بابت خرید و حمل یخ در مرداد و شهریور ماه 1400</t>
  </si>
  <si>
    <t>184566</t>
  </si>
  <si>
    <t>4851000132796406</t>
  </si>
  <si>
    <t>شرکت آدیش جنوبی جهت حواله ساتنا به حسابIR98 0570 0305 1101 4057 2710 01 نزد بانک پاسارگاد بنام شرکت ماهان سیستم پاسارگاد جوان بابت خرید رک و پاور ماژول طی پیش ف 297</t>
  </si>
  <si>
    <t>184567</t>
  </si>
  <si>
    <t>1838000132796407</t>
  </si>
  <si>
    <t xml:space="preserve">شرکت آدیش جنوبی جهت حواله ساتنا به حساب IR82 0130 1000 0000 0043 3971 41  نزد بانک رفاه به نام شرکت ترسیم گران اندیشه پویا بابت خرید هارد طی ف 3272 جهت دفتر مرکزی </t>
  </si>
  <si>
    <t>184568</t>
  </si>
  <si>
    <t>2575000132796408</t>
  </si>
  <si>
    <t>شرکت آدیش جنوبی جهت حواله ساتنا به حساب IR71 0120 0100 0000 1281 7945 86 نزد بانک ملت بنام آقای مسلم بلوچی بابت تسویه ف 400/07/م  - 400/08/م -400/09/م   بابت خرید و حمل آب مصرفی جهت بچینگ در مهر و آبان و آذر ماه 1400</t>
  </si>
  <si>
    <t>184569</t>
  </si>
  <si>
    <t>9426000132796409</t>
  </si>
  <si>
    <t>شرکت آدیش جنوبی جهت حواله ساتنا به حساب IR33 0120 0200 0000 3176 8440 50  نزد بانک ملت به نام شرکت بیمه آسیا بابت قسط چهاردهم بیمه تمام خطر سایت طی شماره بیمه نامه25432053/99/01</t>
  </si>
  <si>
    <t>184570</t>
  </si>
  <si>
    <t>7489000132796410</t>
  </si>
  <si>
    <t>شرکت آدیش جنوبی جهت حواله ساتنا به حساب IR74 0130 1000 0000 0012 9000 00 نزد بانک رفاه بنام شرکت بیمه آسیا بابت قسط چهارم بیمه نامه مسئولیت مدنی طی شماره بیمه نامه 410551037/00/000003</t>
  </si>
  <si>
    <t>184571</t>
  </si>
  <si>
    <t>5649000132796411</t>
  </si>
  <si>
    <t xml:space="preserve">شرکت آدیش جنوبی جهت واریز  به حساب متمرکز اداره کل امور مالی کد 8150 جهت پرداخت حق بیمه آذر ماه 1400 کارکنان به نام سازمان تامین اجتماعی شعبه بیست و پنج تهران (قبض  025000102533301) </t>
  </si>
  <si>
    <t>184572</t>
  </si>
  <si>
    <t>2323000132796412</t>
  </si>
  <si>
    <t>شرکت آدیش جنوبی جهت واریز  به حساب متمرکز اداره کل امور مالی کد 8150 جهت پرداخت حق بیمه آذر ماه 1400کارکنان به نام سازمان تامین اجتماعی شعبه کنگان (قبض                        )</t>
  </si>
  <si>
    <t>184573</t>
  </si>
  <si>
    <t>6270000132796413</t>
  </si>
  <si>
    <t>شرکت آدیش جنوبی جهت حواله ساتنا به حساب IR74 0100 0040 7300 1001 0266 26  نزد بانک ملی بنام سازمان امور مالیاتی و شناسه پرداخت 254001073110202000031435250460 جهت پرداخت مالیات حقوق تبصره 86 آذر 1400 واحد مالیاتی 881521 ( شماره قبض 31435250460 )</t>
  </si>
  <si>
    <t>184574</t>
  </si>
  <si>
    <t>4161000132796414</t>
  </si>
  <si>
    <t>شرکت آدیش جنوبی جهت حواله ساتنا به حساب IR74 0100 0040 7300 1001 0266 26  نزد بانک ملی بنام سازمان امور مالیاتی و شناسه پرداخت 271001073110202000031435276306 جهت پرداخت مالیات حقوق آذر 1400 واحد مالیاتی 881521 (شماره قبض 31435276306 )</t>
  </si>
  <si>
    <t>184575</t>
  </si>
  <si>
    <t>7265000132796415</t>
  </si>
  <si>
    <t xml:space="preserve">شرکت آدیش جنوبی جهت حواله ساتنا به حساب IR37 0180 0000 0000 0306 8202 22 نزد بانک تجارت بنام شرکت سپهرمولد بابت علی الحساب ق ADSH-E-CO-GE-008  </t>
  </si>
  <si>
    <t>1400/10/26</t>
  </si>
  <si>
    <t>184576</t>
  </si>
  <si>
    <t>7140000132796416</t>
  </si>
  <si>
    <t>شرکت آدیش جنوبی جهت حواله ساتنا به حساب IR38 0630 2526 0441 6838 0830 01 نزد بانک انصار بنام خانم مرضیه هدایتی بابت ص 100721خرید مصالح شن و ماسه جهت بچینگ از سیراف بتن جنوب</t>
  </si>
  <si>
    <t>184577</t>
  </si>
  <si>
    <t>9716000132796417</t>
  </si>
  <si>
    <t>شرکت برنا الکترونیک با شناسه ملی 10101158162حواله ساتنا به حساب IR63 0130 1000 0000 0052 9998 04 نزد بانک رفاه بابت 50% پ پ قرارداد ADISH-P-PO-GE-072</t>
  </si>
  <si>
    <t>1400/10/27</t>
  </si>
  <si>
    <t>184578</t>
  </si>
  <si>
    <t>9592000132796418</t>
  </si>
  <si>
    <t>حواله ساتنا به حساب IR74 0550 0101 8280 5893 7680 01 نزد بانک اقتصاد به نام شرکت همکاران سیستم مدیریت طرح های عمومی بابت پشتیبانی نرم افزار اتوماسیون اداری از ابتدای سال 1401 با تخفیف 18%</t>
  </si>
  <si>
    <t>184579</t>
  </si>
  <si>
    <t>4756000132796419</t>
  </si>
  <si>
    <t>شرکت آدیش جنوبی جهت واریز به حساب 2638075329 نزد بانک تجارت به نام آقایان افکار و رضا صفری و اسماعیل کرمی جهت شارژ تنخواه خرید تیرآهن طی ص 817</t>
  </si>
  <si>
    <t>1400/10/28</t>
  </si>
  <si>
    <t>184580</t>
  </si>
  <si>
    <t>3170000132796420</t>
  </si>
  <si>
    <t>1400/10/29</t>
  </si>
  <si>
    <t>184581</t>
  </si>
  <si>
    <t>3643000132796421</t>
  </si>
  <si>
    <t>شرکت تولیدی و بازرگانی نیا شیمی به شناسه 10101769375 جهت حواله ساتنا به حساب IR55 0170 0000 0010 3020 7700 09 نزد بانک ملی جهت خریید نوار و مواد پرایمر طی پ ف 1401857</t>
  </si>
  <si>
    <t>184582</t>
  </si>
  <si>
    <t>1686000132796422</t>
  </si>
  <si>
    <t xml:space="preserve">شرکت آدیش جنوبی جهت واریز به حساب 2638075329 نزد بانک تجارت به نام آقایان افکار و رضا صفری و اسماعیل کرمی جهت شارژ تنخواه ش 10 کرایه حمل بارنامه ها </t>
  </si>
  <si>
    <t>184583</t>
  </si>
  <si>
    <t>8504000132796423</t>
  </si>
  <si>
    <t>شرکت آدیش جنوبی جهت حواله ساتنا به حساب IR26 0160 0000 0000 0981 3039 40 نزد بانک کشاورزی بنام شرکت هماهنگ بار پارس بابت صA24961 بارنامه ش HL21110106 هزینه خسارت کانتینر جهت محموله فیتینگهای دقیق سازان</t>
  </si>
  <si>
    <t>184584</t>
  </si>
  <si>
    <t>3666000132796424</t>
  </si>
  <si>
    <t>شرکت آدیش جنوبی جهت حواله ساتنا به حساب IR12 0190 0000 0011 5933 2310 08  نزد بانک صادرات بنام آقای محسن صفری بابت بارنامه های حمل کوتاژ 378357 مربوط به شرکت زافرتک ق PO-023  ف 40020</t>
  </si>
  <si>
    <t>184585</t>
  </si>
  <si>
    <t>7600000132796425</t>
  </si>
  <si>
    <t>شرکت آدیش جنوبی جهت حواله ساتنا به حساب IR73 0550 0101 8280 5882 5360 01 نزد بانک اقتصاد نوین به نام شرکت همکاران سیستم پناه تهران بابت پشتیبانی نرم افزار دفتر کل جبران خدمات و انبار از ابتدای سال 1401 با تخفیف 18%</t>
  </si>
  <si>
    <t>1400/10/30</t>
  </si>
  <si>
    <r>
      <rPr>
        <b/>
        <u/>
        <sz val="12"/>
        <color theme="1"/>
        <rFont val="B Nazanin"/>
        <charset val="178"/>
      </rPr>
      <t>برگشت چک</t>
    </r>
    <r>
      <rPr>
        <sz val="12"/>
        <color theme="1"/>
        <rFont val="B Nazanin"/>
        <charset val="178"/>
      </rPr>
      <t xml:space="preserve"> حواله ساتنا به حساب IR74 0130 1000 0000 0012 9000 00 نزد بانک رفاه بنام شرکت بیمه آسیا بابت قسط چهارم بیمه نامه مسئولیت مدنی طی شماره بیمه نامه 410551037/00/000003</t>
    </r>
  </si>
  <si>
    <t>واریزی جهت اشتباه برداشت</t>
  </si>
  <si>
    <t>1400/11/02</t>
  </si>
  <si>
    <t>184586</t>
  </si>
  <si>
    <t>8664000132796426</t>
  </si>
  <si>
    <t>1400/11/03</t>
  </si>
  <si>
    <t>184587</t>
  </si>
  <si>
    <t>1105000132796427</t>
  </si>
  <si>
    <t xml:space="preserve">شرکت آدیش جنوبی جهت واریز به حساب 2638075329 نزد بانک تجارت به نام آقایان افکار و رضا صفری و اسماعیل کرمی جهت شارژ تنخواه ش11 کرایه حمل بارنامه ها </t>
  </si>
  <si>
    <t>1400/11/04</t>
  </si>
  <si>
    <t>184588</t>
  </si>
  <si>
    <t>5720000132796428</t>
  </si>
  <si>
    <t>1400/11/05</t>
  </si>
  <si>
    <t>184589</t>
  </si>
  <si>
    <t>7596000132796429</t>
  </si>
  <si>
    <t xml:space="preserve">شرکت آدیش جنوبی جهت حواله ساتنا به حساب IR65 0620 0000 0020 2980 2670 00 نزد بانک آینده به نام شرکت شبکه راه دریا بابت بارنامه ش S/1VN0015LG1038  هزینه حمل محموله 22 کانتینری فیتینگهای دقیق سازان </t>
  </si>
  <si>
    <t>184590</t>
  </si>
  <si>
    <t>7382000132796430</t>
  </si>
  <si>
    <t xml:space="preserve">شرکت آدیش جنوبی جهت حواله ساتنا به حساب IR65 0620 0000 0020 2980 2670 00 نزد بانک آینده به نام شرکت شبکه راه دریا بابت سپرده نقدی بارنامه ش S/1VN0015LG1038  هزینه حمل محموله 22 کانتینری فیتینگهای دقیق سازان </t>
  </si>
  <si>
    <t>184591</t>
  </si>
  <si>
    <t>5686000132796431</t>
  </si>
  <si>
    <t xml:space="preserve">ابطال گردید </t>
  </si>
  <si>
    <t>184592</t>
  </si>
  <si>
    <t>7443000132796432</t>
  </si>
  <si>
    <t>1400/11/06</t>
  </si>
  <si>
    <t>184593</t>
  </si>
  <si>
    <t>4950000132796433</t>
  </si>
  <si>
    <t xml:space="preserve">شرکت آدیش جنوبی جهت واریز به حساب 2638075329 نزد بانک تجارت به نام آقایان افکار و رضا صفری و اسماعیل کرمی جهت شارژ تنخواه بصورت علی الحساب کرایه حمل بارنامه ها </t>
  </si>
  <si>
    <t>184594</t>
  </si>
  <si>
    <t>6158000132796434</t>
  </si>
  <si>
    <t>شرکت آدیش جنوبی جهت حواله ساتنا به حساب IR21 0120 0200 0000 4421 5120 85 نزد بانک ملت به نام شرکت خدمات مسافرت هوایی پرتو پرواز فردا بابت ص 95</t>
  </si>
  <si>
    <t>184595</t>
  </si>
  <si>
    <t>7460000132796435</t>
  </si>
  <si>
    <t>آقای بهمن هوشمند دویج به کد ملی 1533715084 جهت واریز به حساب 0009720332 نزد بانک تجارت بابت خرید استد بولت از شرکت سهند فولاد طی ص 473</t>
  </si>
  <si>
    <t>184596</t>
  </si>
  <si>
    <t>4011000132796436</t>
  </si>
  <si>
    <t xml:space="preserve">شرکت نیکان تک ایرانیان به شناسه ملی 10320773871 جهت واریز به حساب 12921241 نزد بانک تجارت بابت تسویه فاکتور 8147 خرید انکر بولت </t>
  </si>
  <si>
    <t>184597</t>
  </si>
  <si>
    <t>9303000132796437</t>
  </si>
  <si>
    <t>شرکت تولیدی پی ای اس به شناسه ملی 10100878901 جهت واریز به حساب 1418088008 نزد بانک تجارت جهت خرید pipe طبق ق ADSH-P-PO-GE-026  طی ف 02-1400</t>
  </si>
  <si>
    <t>184598</t>
  </si>
  <si>
    <t>7415000132796438</t>
  </si>
  <si>
    <t>شرکت بازرگانی پترو کهن نفتان با شناسه ملی 10103436123جهت حواله ساتنا به حساب IR07 0120 0000 0000 1291 5046 27 نزد بانک ملت بابت خرید Elbow و ... طی ف 57185</t>
  </si>
  <si>
    <t>184599</t>
  </si>
  <si>
    <t>2323000132796439</t>
  </si>
  <si>
    <t xml:space="preserve">شرکت آدیش جنوبی جهت واریز به حساب 9511793537 نزد بانک تجارت بنام آقای مهراب احمدی بابت خرید رنگ و تینر طی 5 فقره فاکتور جهت TNK از فروشگاه رنگ مهراب </t>
  </si>
  <si>
    <t>1400/11/09</t>
  </si>
  <si>
    <t>184600</t>
  </si>
  <si>
    <t>8714000132796440</t>
  </si>
  <si>
    <t xml:space="preserve">شرکت آدیش جنوبی جهت واریز به حساب 9549972419 نزد بانک تجارت بنام آقای حمید باقری طی ف 180-182-184 جهت CDU از دنیای پیچ و مهره خاورمیانه </t>
  </si>
  <si>
    <t>184601</t>
  </si>
  <si>
    <t>184602</t>
  </si>
  <si>
    <t>1400/11/10</t>
  </si>
  <si>
    <t>185801</t>
  </si>
  <si>
    <t>7060000152929606</t>
  </si>
  <si>
    <t xml:space="preserve">شرکت آدیش جنوبی جهت حواله ساتنا به حساب IR82 0130 1000 0000 0043 3971 41  نزد بانک رفاه به نام شرکت ترسیم گران اندیشه پویا بابت خرید لوازم IT  طی ف 3457 جهت دفتر مرکزی </t>
  </si>
  <si>
    <t>185802</t>
  </si>
  <si>
    <t>5590000152929607</t>
  </si>
  <si>
    <t xml:space="preserve">شرکت آدیش جنوبی جهت واریز به حساب 9511793537 نزد بانک تجارت بنام آقای مهراب احمدی بابت خرید رنگ و تینر طی ف 720 جهت TNK از فروشگاه رنگ مهراب </t>
  </si>
  <si>
    <t>185803</t>
  </si>
  <si>
    <t>7506000152929608</t>
  </si>
  <si>
    <t>شرکت آدیش جنوبی جهت حواله ساتنا به حساب IR09 0170 0000 0011 4845 8640 06  به نام آقای محمد دراهکی بابت خرید سیمان فله طی ف 1003 جهت بچینگ از مصالح ساختمانی فجر</t>
  </si>
  <si>
    <t>185804</t>
  </si>
  <si>
    <t>5411000152929609</t>
  </si>
  <si>
    <t xml:space="preserve">شرکت آدیش جنوبی جهت واریز به حساب 2638075329 نزد بانک تجارت به نام آقایان افکار و رضا صفری و اسماعیل کرمی جهت شارژ تنخواه ش12 کرایه حمل بارنامه ها </t>
  </si>
  <si>
    <t>1400/11/11</t>
  </si>
  <si>
    <t>185805</t>
  </si>
  <si>
    <t>3723000125929610</t>
  </si>
  <si>
    <t>185806</t>
  </si>
  <si>
    <t>5545000152929611</t>
  </si>
  <si>
    <t>شرکت آدیش جنوبی جهت حواله ساتنا به حساب IR12 0190 0000 0011 5933 2310 08  نزد بانک صادرات بنام آقای محسن صفری بابت هزینه های مربوط به ترخیص کالا صورتحساب ش 366780-362263-368191-351110-333117</t>
  </si>
  <si>
    <t>185807</t>
  </si>
  <si>
    <t>4970000152939612</t>
  </si>
  <si>
    <t>شرکت آدیش جنوبی جهت حواله ساتنا به حساب IR03 0190 0000 0011 2499 4690 00  نزد بانک صادرات بنام شرکت تجارت گستر سیراف سپهر بابت پرداخت کارمزد اظهار و ترخیص کوتاژ ف 187-400 و 185-400 و 184-400 و 188-400</t>
  </si>
  <si>
    <t>185808</t>
  </si>
  <si>
    <t>1548000152929613</t>
  </si>
  <si>
    <t xml:space="preserve">شرکت آدیش جنوبی جهت حواله ساتنا به حساب IR03 0570 0225 8101 1530 4671 01  نزد بانک پاسارگاد بنام شرکت پیشرو ناوگان سیراف بابت هزینه ترخیصیه طی اعلامیه ورود ش N5056 محموله پمپهای رودهارت </t>
  </si>
  <si>
    <t>1400/11/12</t>
  </si>
  <si>
    <t>1400/11/13</t>
  </si>
  <si>
    <t>1400/11/16</t>
  </si>
  <si>
    <t>185809</t>
  </si>
  <si>
    <t>3800000152929614</t>
  </si>
  <si>
    <t>1400/11/17</t>
  </si>
  <si>
    <t>185810</t>
  </si>
  <si>
    <t>3865000132796744</t>
  </si>
  <si>
    <t>شرکت صنعتی و شیمیایی رنگین زره به شناسه 10861402655جهت حواله ساتنا به حساب IR16 0120 0000 0000 1334 2874 79 نزد بانک ملت بابت خرید رنگ و تینر طی پ ف 4322</t>
  </si>
  <si>
    <t>1400/11/18</t>
  </si>
  <si>
    <t>185811</t>
  </si>
  <si>
    <t>3497000152929616</t>
  </si>
  <si>
    <t xml:space="preserve">شرکت هیراد کیان ایده تامین به شناسه 14004000609 جهت حواله ساتنا به حساب شماره IR20 0570 0342 1101 1342 9370 01  نزد بانک پاسارگاد بابت 65% خرید استاینر ق ADSH-P-PO-GE-045 </t>
  </si>
  <si>
    <t>185812</t>
  </si>
  <si>
    <t>5974000152929617</t>
  </si>
  <si>
    <t xml:space="preserve">شرکت آدیش جنوبی حواله ساتنا به حساب IR51 0110 0000 0020 0079 4320 00 نزد بانک صنعت و معدن بنام شرکت آدیش جنوبی بابت تامین موجودی علی الحساب کارمزد </t>
  </si>
  <si>
    <t>185813</t>
  </si>
  <si>
    <t>1705000152929618</t>
  </si>
  <si>
    <t xml:space="preserve">شرکت آدیش جنوبی جهت واریز به حساب 2638075329 نزد بانک تجارت به نام آقایان افکار و رضا صفری و اسماعیل کرمی جهت شارژ تنخواه ش14 کرایه حمل بارنامه ها </t>
  </si>
  <si>
    <t>185814</t>
  </si>
  <si>
    <t>6230000152929619</t>
  </si>
  <si>
    <t>شرکت آدیش جنوبی جهت حواله ساتنا به حساب IR91 0550 0215 8000 2688 5970 01  به نام آقای محسن خستو بابت شارژ تنخواه دفتر مرکزی (جهت پرداخت قبوض برق ساختمان دوره 1400/11 از 1400/08/23 تا تاریخ 1400/10/21)  ش 138</t>
  </si>
  <si>
    <t>185815</t>
  </si>
  <si>
    <t>4854000152929620</t>
  </si>
  <si>
    <t xml:space="preserve">شرکت تولیدی پی ای اس به شناسه ملی 10100878901 جهت واریز به حساب 1418088008 نزد بانک تجارت بابت VAT ف 82-83 طبق ق ADSH-P-PO-GE-026 </t>
  </si>
  <si>
    <t>185816</t>
  </si>
  <si>
    <t>2488000152929621</t>
  </si>
  <si>
    <t>شرکت آدیش جنوبی جهت حواله ساتنا به حساب IR19 0150 0000 0185 8300 9672 04 نزد بانک سپه به نام شرکت پرشیا سیس خاورمیانه بابت پ ف 1469 تمدید لایسنس آنتی ویروس</t>
  </si>
  <si>
    <t>185817</t>
  </si>
  <si>
    <t>1954000152929622</t>
  </si>
  <si>
    <t>شرکت صنعتی آما به شناسه ملی 10100322690جهت واریز به حساب 0353050990 نزد بانک تجارت بابت خرید الکترود طی ف 326188</t>
  </si>
  <si>
    <t>1400/11/19</t>
  </si>
  <si>
    <t>185818</t>
  </si>
  <si>
    <t>3285000152929623</t>
  </si>
  <si>
    <t xml:space="preserve">شرکت آدیش جنوبی جهت واریز به حساب 2638075329 نزد بانک تجارت به نام آقایان افکار و رضا صفری و اسماعیل کرمی جهت شارژ تنخواه ش15 کرایه حمل بارنامه ها </t>
  </si>
  <si>
    <t>185819</t>
  </si>
  <si>
    <t>8062000152929624</t>
  </si>
  <si>
    <t>شرکت آدیش جنوبی جهت حواله ساتنا به حساب  IR42 0120 0000 0000 0095 2533 40  نزد بانک ملت بنام مرکز پژوهش متالورژی رازی بابت هزینه تست طی ش پیگیری 23255</t>
  </si>
  <si>
    <t>185820</t>
  </si>
  <si>
    <t>8750000152929625</t>
  </si>
  <si>
    <t>شرکت بازرگانی پترو کهن نفتان با شناسه ملی 10103436123جهت حواله ساتنا به حساب IR07 0120 0000 0000 1291 5046 27 نزد بانک ملت بابت 50% پیش پرداخت پ ف 57201</t>
  </si>
  <si>
    <t>185821</t>
  </si>
  <si>
    <t>4767000152929626</t>
  </si>
  <si>
    <t>شرکت آدیش جنوبی جهت حواله ساتنا به حساب IR21 0120 0200 0000 4421 5120 85 نزد بانک ملت به نام شرکت خدمات مسافرت هوایی پرتو پرواز فردا بابت ص 96</t>
  </si>
  <si>
    <t>185822</t>
  </si>
  <si>
    <t>1620000152929627</t>
  </si>
  <si>
    <t>شرکت آدیش جنوبی جهت حواله ساتنا به حساب IR91 0550 0215 8000 2688 5970 01  به نام آقای محسن خستو بابت شارژ تنخواه دفتر مرکزی اسناد ش 139-140</t>
  </si>
  <si>
    <t>1400/11/20</t>
  </si>
  <si>
    <t>185823</t>
  </si>
  <si>
    <t>9463000152929628</t>
  </si>
  <si>
    <t>شرکت خبرگان بین المللی تهران با شناسه 10102518676 جهت واریز به حساب 2311082992 نزد بانک تجارت بابت ف 27212 انجام بازرسی داخلی و خارجی</t>
  </si>
  <si>
    <t>185824</t>
  </si>
  <si>
    <t>9213000152929629</t>
  </si>
  <si>
    <t>شرکت اریس اوکسین با شناسه 10103734971جهت حواله ساتنا به حساب IR44 0120 0000 0000 8587 1019 11 نزد بانک ملت بابت ف 1103-1070-1089-1102 خرید آهن آلات جهت TNK</t>
  </si>
  <si>
    <t>185825</t>
  </si>
  <si>
    <t>4393000152929630</t>
  </si>
  <si>
    <t xml:space="preserve">شرکت نیکان تک ایرانیان به شناسه ملی 10320773871 جهت واریز به حساب 12921241 نزد بانک تجارت بابت تسویه ف 8258 - 8148 خرید انکر بولت </t>
  </si>
  <si>
    <t>185826</t>
  </si>
  <si>
    <t>4996000152929631</t>
  </si>
  <si>
    <t>شرکت آدیش جنوبی جهت حواله ساتنا به حساب IR89 0120 0100 0000 1800 8071 18 نزد بانک ملت بنام خانم سیده ناهید جعفری بابت خرید سیمان فله تیپ 2 طی ف 1004 و درخواست CV-200</t>
  </si>
  <si>
    <t>185827</t>
  </si>
  <si>
    <t>9941000152929632</t>
  </si>
  <si>
    <t>شرکت آدیش جنوبی جهت حواله ساتنا به حساب IR38 0630 2526 0441 6838 0830 01 نزد بانک انصار بنام خانم مرضیه هدایتی بابت ص دی ماه ق ADSH-P-CO-GE-014 خرید مصالح شن و ماسه جهت تولید بتن از سیراف بتن جنوب</t>
  </si>
  <si>
    <r>
      <rPr>
        <b/>
        <u/>
        <sz val="12"/>
        <color theme="1"/>
        <rFont val="B Nazanin"/>
        <charset val="178"/>
      </rPr>
      <t>استرداد چک</t>
    </r>
    <r>
      <rPr>
        <sz val="12"/>
        <color theme="1"/>
        <rFont val="B Nazanin"/>
        <charset val="178"/>
      </rPr>
      <t xml:space="preserve"> شرکت آدیش جنوبی جهت حواله ساتنا به حساب IR38 0630 2526 0441 6838 0830 01 نزد بانک انصار بنام خانم مرضیه هدایتی بابت ص دی ماه ق ADSH-P-CO-GE-014 خرید مصالح شن و ماسه جهت تولید بتن از سیراف بتن جنوب</t>
    </r>
  </si>
  <si>
    <t>185828</t>
  </si>
  <si>
    <t>1348000152929633</t>
  </si>
  <si>
    <t>185829</t>
  </si>
  <si>
    <t>3873000152929634</t>
  </si>
  <si>
    <t>شرکت آدیش جنوبی جهت حواله ساتنا به حساب  IR42 0120 0000 0000 0095 2533 40  نزد بانک ملت بنام مرکز پژوهش متالورژی رازی بابت هزینه تست ش پیگیری 36738</t>
  </si>
  <si>
    <t>1400/11/23</t>
  </si>
  <si>
    <t>185830</t>
  </si>
  <si>
    <t>1133000152929635</t>
  </si>
  <si>
    <t xml:space="preserve">شرکت آدیش جنوبی جهت حواله ساتنا به حساب IR92 0190 0000 0020 7643 0360 02 نزد بانک صادرات بنام آقای عادل هدایتی بابت خرید ماسه شسته و ماسه بادی طی ص و ش 1 </t>
  </si>
  <si>
    <t>185831</t>
  </si>
  <si>
    <t>4212000152929636</t>
  </si>
  <si>
    <t xml:space="preserve">شرکت آدیش جنوبی جهت حواله ساتنا به حساب IR03 0190 0000 0011 2499 4690 00  نزد بانک صادرات بنام شرکت تجارت گستر سیراف سپهر بابت پرداخت کارمزد اظهار و ترخیص کوتاژ ف 145-400 و 146-400 </t>
  </si>
  <si>
    <t>185832</t>
  </si>
  <si>
    <t>5120000152929637</t>
  </si>
  <si>
    <t>شرکت آدیش جنوبی جهت حواله ساتنا به حساب IR10 0690 0108 8400 0995 3520 01  نزد بانک ایران زمین بنام موسسه حسابرسی و خدمات مالی کوشا منش بابت مابقی حق الزحمه حسابرسی افزایش سرمایه سال 1400 طی ق 00/2194/2</t>
  </si>
  <si>
    <t>185833</t>
  </si>
  <si>
    <t>9688000152929638</t>
  </si>
  <si>
    <t>شرکت آدیش جنوبی جهت حواله ساتنا به حساب IR93 0590 0377 8160 3459 7780 01 نزد بانک سینا بنام شرکت موج سوم برگ سبز بابت پ پ سفارش سررسید سال 1401 مورخ 1400/11/20</t>
  </si>
  <si>
    <t>185834</t>
  </si>
  <si>
    <t>6060000152929639</t>
  </si>
  <si>
    <t xml:space="preserve">شرکت آدیش جنوبی جهت واریز به حساب 2638075329 نزد بانک تجارت به نام آقایان افکار و رضا صفری و اسماعیل کرمی جهت شارژ تنخواه ش16 کرایه حمل بارنامه ها </t>
  </si>
  <si>
    <t>185835</t>
  </si>
  <si>
    <t>8397000152929640</t>
  </si>
  <si>
    <t xml:space="preserve">شرکت آدیش جنوبی جهت حواله ساتنا به حساب IR65 0620 0000 0020 2980 2670 00 نزد بانک آینده به نام شرکت شبکه راه دریا بابت مابقی بارنامه ش S/1VN0015LG1038  هزینه حمل محموله 22 کانتینری فیتینگهای دقیق سازان </t>
  </si>
  <si>
    <t>185836</t>
  </si>
  <si>
    <t>1216000152929641</t>
  </si>
  <si>
    <t>شرکت آدیش جنوبی جهت حواله ساتنا به حساب IR65 0620 0000 0020 2980 2670 00 نزد بانک آینده به نام شرکت شبکه راه دریا بابت خسارت کانتینر بارنامه ش S/1VN0015LG1038  هزینه حمل محموله 22 کانتینری فیتینگهای دقیق سازان سریال A946</t>
  </si>
  <si>
    <t>185837</t>
  </si>
  <si>
    <t>5047000152929642</t>
  </si>
  <si>
    <t>آقای محمود یساولی ثانی با کد ملی 0039981169 جهت حواله ساتنا به حساب IR93 0190 0000 0010 2113 9740 06 نزد بانک صادرات بابت پ ف 728 خرید تقویم رومیزی از انتشارات یساولی</t>
  </si>
  <si>
    <t>1400/11/24</t>
  </si>
  <si>
    <t>185838</t>
  </si>
  <si>
    <t>6595000152929643</t>
  </si>
  <si>
    <t>شرکت آدیش جنوبی جهت حواله ساتنا به حساب  IR42 0120 0000 0000 0095 2533 40  نزد بانک ملت بنام مرکز پژوهش متالورژی رازی بابت هزینه تست ش پیگیری 23255</t>
  </si>
  <si>
    <t>185839</t>
  </si>
  <si>
    <t>9853000152929644</t>
  </si>
  <si>
    <t xml:space="preserve">شرکت آدیش جنوبی جهت واریز  به حساب متمرکز اداره کل امور مالی کد 8150 جهت پرداخت حق بیمه دی ماه 1400 کارکنان به نام سازمان تامین اجتماعی شعبه بیست و پنج تهران (قبض 025000111841601 ) </t>
  </si>
  <si>
    <t>185840</t>
  </si>
  <si>
    <t>1183000152929645</t>
  </si>
  <si>
    <t>شرکت آدیش جنوبی جهت واریز  به حساب متمرکز اداره کل امور مالی کد 8150 جهت پرداخت حق بیمه دی ماه 1400کارکنان به نام سازمان تامین اجتماعی شعبه کنگان (قبض 511000110236201 )</t>
  </si>
  <si>
    <t>185841</t>
  </si>
  <si>
    <t>1008000152929646</t>
  </si>
  <si>
    <t>شرکت آدیش جنوبی جهت حواله ساتنا به حساب IR74 0100 0040 7300 1001 0266 26  نزد بانک ملی بنام سازمان امور مالیاتی و شناسه پرداخت 215001073110202000031540791645 جهت پرداخت مالیات حقوق تبصره 86 دی 1400 واحد مالیاتی 881521 ( شماره قبض 31540791645 )</t>
  </si>
  <si>
    <t>185842</t>
  </si>
  <si>
    <t>1054000152929647</t>
  </si>
  <si>
    <t>شرکت آدیش جنوبی جهت حواله ساتنا به حساب IR74 0100 0040 7300 1001 0266 26  نزد بانک ملی بنام سازمان امور مالیاتی و شناسه پرداخت 235001073110202000031540785736 جهت پرداخت مالیات حقوق دی 1400 واحد مالیاتی 881521 (شماره قبض 31540785736 )</t>
  </si>
  <si>
    <t>185843</t>
  </si>
  <si>
    <t>9833000152929648</t>
  </si>
  <si>
    <t>شرکت آدیش جنوبی جهت حواله ساتنا به حساب IR33 0120 0200 0000 3176 8440 50 نزد بانک ملت به نام شرکت بیمه آسیا بابت قسط پانزدهم بیمه تمام خطر سایت طی شماره بیمه نامه25432053/99/01</t>
  </si>
  <si>
    <t>185844</t>
  </si>
  <si>
    <t>6182000152929649</t>
  </si>
  <si>
    <t>شرکت آدیش جنوبی جهت حواله ساتنا به حساب IR74 0130 1000 0000 0012 9000 00 نزد بانک رفاه بنام شرکت بیمه آسیا بابت قسط پنجم بیمه نامه مسئولیت مدنی طی شماره بیمه نامه 410551037/00/000003</t>
  </si>
  <si>
    <t>185845</t>
  </si>
  <si>
    <t>4087000152929650</t>
  </si>
  <si>
    <t>شرکت آدیش جنوبی جهت حواله ساتنا به حساب IR65 0620 0000 0020 2980 2670 00 نزد بانک آینده به نام شرکت شبکه راه دریا بابت هزینه اصلاحیه بارنامه ش S/1VN0015LG1038  هزینه حمل محموله 22 کانتینری فیتینگهای دقیق سازان سریال A947</t>
  </si>
  <si>
    <t>185846</t>
  </si>
  <si>
    <t>5250000152929651</t>
  </si>
  <si>
    <t xml:space="preserve">شرکت آدیش جنوبی جهت واریز به حساب 9511793537 نزد بانک تجارت بنام آقای مهراب احمدی بابت خرید رنگ و تینر طی ف 722-1560 جهت INT از فروشگاه رنگ مهراب </t>
  </si>
  <si>
    <t>185847</t>
  </si>
  <si>
    <t>4123000152929652</t>
  </si>
  <si>
    <t xml:space="preserve">شرکت آدیش جنوبی جهت حواله ساتنا به حساب IR310190000000105995935007 بنام شرکت تعاونی پرتو صنعت کنگان بابت خرید نبشی 50 طی ف 878 </t>
  </si>
  <si>
    <t>185848</t>
  </si>
  <si>
    <t>9357000152929653</t>
  </si>
  <si>
    <t xml:space="preserve">شرکت آدیش جنوبی جهت حواله ساتنا به حساب IR74 0220 1610 0201 5411 3140 01 نزد بانک توسعه تعاون بنام آقای علی رحمانی بابت خرید ماسه بادی طی ص 4 پیمانکاری حمل ماسه بادی علی رحمانی </t>
  </si>
  <si>
    <t>185849</t>
  </si>
  <si>
    <t>9314000152929654</t>
  </si>
  <si>
    <t>شرکت آدیش جنوبی جهت حواله ساتنا به حساب IR19 0150 0000 0185 8300 9672 04 نزد بانک سپه به نام شرکت پرشیا سیس خاورمیانه بابت پ ف 1511 تمدید لایسنس آنتی ویروس</t>
  </si>
  <si>
    <t>185850</t>
  </si>
  <si>
    <t>5428000152929655</t>
  </si>
  <si>
    <t>شرکت آدیش جنوبی جهت حواله ساتنا به حساب IR82 0120 0000 0000 8375 6509 27 نزد بانک ملت بنام شرکت آدیش جنوبی بابت تامین موجودی</t>
  </si>
  <si>
    <t>185851</t>
  </si>
  <si>
    <t>7862000152929656</t>
  </si>
  <si>
    <t>1400/11/25</t>
  </si>
  <si>
    <t>1400/11/27</t>
  </si>
  <si>
    <t>185852</t>
  </si>
  <si>
    <t>1426000152929657</t>
  </si>
  <si>
    <t>شرکت آدیش جنوبی جهت حواله ساتنا به حساب IR43 0150 0002 5264 4168 3808 31 نزد بانک سپه (انصار سابق) بنام خانم مرضیه هدایتی بابت ص دی ماه ق ADSH-P-CO-GE-014 خرید مصالح شن و ماسه جهت تولید بتن از سیراف بتن جنوب</t>
  </si>
  <si>
    <t>185853</t>
  </si>
  <si>
    <t>7022000152929658</t>
  </si>
  <si>
    <t xml:space="preserve">شرکت آدیش جنوبی جهت واریز به حساب 2638075329 نزد بانک تجارت به نام آقایان افکار و رضا صفری و اسماعیل کرمی جهت شارژ تنخواه ش17 کرایه حمل بارنامه ها </t>
  </si>
  <si>
    <t>185854</t>
  </si>
  <si>
    <t>1210000152929659</t>
  </si>
  <si>
    <t xml:space="preserve"> شرکت آدیش جنوبی جهت حواله ساتنا به حساب IR92 0540 1091 4700 0892 5526 02 نزد بانک پارسیان به نام بنیاد علوم کاربردی رازی بابت هزینه تست ماسه بادی طی شماره پیگیری 36285</t>
  </si>
  <si>
    <t>1400/11/30</t>
  </si>
  <si>
    <t>185855</t>
  </si>
  <si>
    <t>7494000152929660</t>
  </si>
  <si>
    <t xml:space="preserve"> شرکت آدیش جنوبی جهت حواله ساتنا به حساب IR27 0120 0200 0000 4138 8413 67 نزد بانک ملت به نام آقای کاظم اسماعیلی بابت خرید قفسه و فنس طی ف 567 از  تهیه و توزیع آهن آلات صنعتی و ساختمانی</t>
  </si>
  <si>
    <t>185856</t>
  </si>
  <si>
    <t>8073000152929661</t>
  </si>
  <si>
    <t>185857</t>
  </si>
  <si>
    <t>2891000152929662</t>
  </si>
  <si>
    <t>شرکت آدیش جنوبی جهت حواله ساتنا به حساب IR91 0550 0215 8000 2688 5970 01    به نام آقای محسن خستو بابت شارژ تنخواه دفتر مرکزی////////////////////////////////////</t>
  </si>
  <si>
    <t>185858</t>
  </si>
  <si>
    <t>7610000152929663</t>
  </si>
  <si>
    <t>شرکت آدیش جنوبی جهت حواله ساتنا به حساب IR91 0550 0215 8000 2688 5970 01         به نام آقای محسن خستو بابت شارژ تنخواه دفتر مرکزی///////////////////</t>
  </si>
  <si>
    <t>.</t>
  </si>
  <si>
    <t xml:space="preserve">شرکت آدیش جنوبی (سهامی خاص) </t>
  </si>
  <si>
    <t xml:space="preserve"> بانک تجارت- حساب جاری شماره 306827022</t>
  </si>
  <si>
    <t>1399/07/20</t>
  </si>
  <si>
    <t>پرداخت بابت افتتاح حساب</t>
  </si>
  <si>
    <t>1399/08/19</t>
  </si>
  <si>
    <t>واریزی از بانک تجارت شعبه مستقل مرکزی به جاری</t>
  </si>
  <si>
    <t>واریزی از بانک تجارت شعبه مستقل مرکزی به کوتاه مدت</t>
  </si>
  <si>
    <t>1399/09/14</t>
  </si>
  <si>
    <t>حواله ساتنا به شماره IR56 0100 0040 0102 5604 0268 39 نزد بانک مرکزی با شناسه پرداخت 333025673292780813901000000000 بابت قسط اول هزینه برقراری انشعاب گاز طی نامه ش گ12563/201/34</t>
  </si>
  <si>
    <t>1399/09/05</t>
  </si>
  <si>
    <t>واریز از حساب اقتصاد نوین به بانک تجارت بابت تامین موجودی</t>
  </si>
  <si>
    <t>1399/09/10</t>
  </si>
  <si>
    <t>حواله ساتنا به حساب IR25 0570 0335 8001 1610 0211 01 نزد بانک پاسارگاد بنام آقای نوریک تروسیان با کد ملی 0056903847  بابت تسویه کامل ف 1436 و 1435 خدمات فنی تروسیان جهت هزینه تعمیر و نگهداری سیستم برق و تابلو برق های ساختمان دفتر مرکزی</t>
  </si>
  <si>
    <t>حواله ساتنا به حساب IR67 0560 0821 8000 1184 9100 01 نزد بانک سامان بنام آقای علی مولوی نژاد با کد ملی 04502328059 بابت تسویه کامل ف 3868 و 3869 لوازم بهداشتی ساختمانی امانیه بابت هزینه تعمیر موتورخانه ساختمان دفتر مرکزی</t>
  </si>
  <si>
    <t>حواله ساتنا به حساب IR40 0190 0000 0011 0905 3550 08 نزد بانک صادرات بنام شرکت هماهنگ بار پارس بابت تسویه صورتحساب ش A20235 بابت بارنامه FAMLTHR2009009A  ترخیصیه و قبض انبار و خدمات فورواردی دریایی محموله                    HEATER KTI 4</t>
  </si>
  <si>
    <t>1399/09/11</t>
  </si>
  <si>
    <t>حواله ساتنا به حساب IR27 0120 0000 0000 4794 7826 51 نزد بانک ملت شعبه پیچ شمیران به نام شرکت مهندسی پاژ پرداز سامانه جهت پرداخت فاکتور 1172  خرید پچ گورد شبکه طبق درخواست پیوست</t>
  </si>
  <si>
    <t>حواله ساتنا به حساب IR95 0170 0000 0010 6641 5330 06 نزد بانک ملی به نام شرکت بین المللی ساروج بوشهر بابت  پ ف 99/3/10685 خرید 500 تن سیمان فله تیپ2 طی درخواست 102</t>
  </si>
  <si>
    <t>1399/09/12</t>
  </si>
  <si>
    <t>چک ابطال شد(شماره حساب تغییر کرد)</t>
  </si>
  <si>
    <t>حواله ساتنا به حساب IR69 0120 0000 0000 8361 1973 85  نزد بانک ملت بنام آقای مسلم صفری بابت پرداخت 9 فقره بارنامه و خدمات گمرکی و کارمزد اظهارنامه و ترخیص کوتاژ محموله های kti و رودهارت و RMT</t>
  </si>
  <si>
    <t xml:space="preserve">حواله ساتنا به حساب IR44 0120 0000 0000 8587 1019 11 نزد بانک ملت  به نام شرکت اریس اکسین  بابت  پ ف OX-PI-A-9909-347-REV01 خرید 251/904  کیلو گرم پلیت A516 </t>
  </si>
  <si>
    <t>حواله ساتنا به حساب IR37 0120 0000 0000 9005 2456 60 نزد بانک ملت بنام آقای آقای بهرام طالبی  و بهزاد صمدی و رضا صفری جهت پرداخت به امید عباسی بابت تسویه ف 1002547 هزینه انبارداری و تخلیه بارگیری محموله rmt شرکت روشن جام یلدا</t>
  </si>
  <si>
    <t>1399/09/15</t>
  </si>
  <si>
    <t>حواله ساتنا به حساب IR09 0180 0000 0000 0352 5514 73 نزد بانک تجارت به نام ریخته گری برناگداز بابت 30% پیش پرداخت خرید تجهیزات طبق ق ADSH-P-CO-EL-002 جهت سیستم حفاظت کاتدیک</t>
  </si>
  <si>
    <t>حواله ساتنا به حساب IR38 0630 2526 0441 6838 0830 01 نزد بانک انصار بنام خانم مرضیه هدایتی بابت تسویه ص و ش 4 ق ADSH-P-CO-GE-014  خرید مصالح شن و ماسه جهت تولید بتن از سیراف بتن جنوب</t>
  </si>
  <si>
    <t xml:space="preserve">حواله ساتنا به حساب IR68 0550 0101 8280 5906 2070 01 نزد بانک اقتصاد بنام شرکت توسعه شبکه فروش همکاران سیستم بابت پشتیبانی  نرم افزار های حسابداری از تاریخ 99/09/01 الی 99/12/29  </t>
  </si>
  <si>
    <t>1399/09/16</t>
  </si>
  <si>
    <t>حواله ساتنا به حساب IR48 0570 0326 8101 1556 6101 01 نزد بانک پاسارگاد شعبه قائم مقام فراهانی کد 326 بنام شرکت حمل و نقل بین المللی توشه بر  بابت هزینه دموراژ کانتینر طی بارنامه ش SMTGDLG20070722  بابت محموله فلنج های فاتح صنعت INV 51</t>
  </si>
  <si>
    <t>حواله ساتنا به حساب IR48 0570 0326 8101 1556 6101 01 نزد بانک پاسارگاد شعبه قائم مقام فراهانی کد 326 بنام شرکت حمل و نقل بین المللی توشه بر  بابت هزینه دموراژ کانتینر طی بارنامه ش SMTGDLG20070722A  بابت محموله فلنج های فاتح صنعت INV 50</t>
  </si>
  <si>
    <t>1399/09/17</t>
  </si>
  <si>
    <t>حواله ساتنا به حساب IR40 0190 0000 0011 0905 3550 08 نزد بانک صادرات بنام شرکت هماهنگ بار پارس بابت تسویه صورتحساب ش A20433 بابت بارنامه MILOEX20090  ترانزیت محموله دوم RMT</t>
  </si>
  <si>
    <t>حواله ساتنا به حساب IR60  0120  0200  0000  1714  4834  95 نزد بانک ملت به نام آقای عباس رحیمی بابت فاکتور شماره 110-9908  P.B.X جهت خرید 3 عدد تلفن پاناسونیک</t>
  </si>
  <si>
    <t>ابطال شد</t>
  </si>
  <si>
    <t>واریز به حساب شماره IR66  0550  1202  8500  6584  5560  01 نزد بانک اقتصادنوین بنام شرکت صنعتی و ساختمانی آیلار صنعت سبلان بابت تسویه ف 6 خرید 25.380  کیلو گرم میلگرد 20 و تسویه ف 9 خرید 24.730  کیلو گرم میلگرد 20</t>
  </si>
  <si>
    <t>حواله ساتنا به حساب IR82 0120 0000 0000 8744 2172 68 نزد بانک ملت بنام شرکت سپهرمولد بابت علی الحساب</t>
  </si>
  <si>
    <t xml:space="preserve">واریز به حساب شماره IR66  0550  1202  8500  6584  5560  01 نزد بانک اقتصادنوین بنام شرکت صنعتی و ساختمانی آیلار صنعت سبلان بابت تسویه ف 8 خرید تخته بنایی  </t>
  </si>
  <si>
    <t>1399/09/19</t>
  </si>
  <si>
    <t xml:space="preserve">حواله ساتنا به حساب IR06 0190 0000 0010 7244 6150 02 نزد بانک صادرات به نام شرکت نوین پردازان صنعت نوژن بابت پرداخت فاکتور شماره 0989 طی درخواست خرید FPR01جهت خرید میز و هزینه حمل </t>
  </si>
  <si>
    <t>1399/09/22</t>
  </si>
  <si>
    <t>اصلاح سند چک شماره 671101</t>
  </si>
  <si>
    <t>حواله ساتنا به شماره IR56 0100 0040 0102 5604 0268 39 نزد بانک مرکزی  بابت قسط اول هزینه برقراری انشعاب گاز طی نامه ش گ12563/201/34</t>
  </si>
  <si>
    <t>1399/09/23</t>
  </si>
  <si>
    <t>واریز به حساب  IR16 0120 0000 0000 1334 2874 79  نزد بانک ملت بنام شرکت صنعتی و شیمیایی رنگین زره بابت تسویه پ ف 3223 خرید رنگ-آستری-تینر</t>
  </si>
  <si>
    <t>حواله ساتنا به حساب IR73 0170 0000 0011 1371 6220 02  نزد بانک ملی به نام شرکت کاریز هیدرو سازه گیل بابت تسویه فاکتور 1793 خرید ابر روان کننده و کاهنده شدید آب بتن طی درخواست ش 101</t>
  </si>
  <si>
    <t>حواله ساتنا به حساب IR21 0120 0200 0000 4421 5120 85 نزد بانک ملت به نام شرکت خدمات مسافرت هوایی پرتو پرواز فردا بابت صورتحساب 67</t>
  </si>
  <si>
    <t>1399/09/24</t>
  </si>
  <si>
    <t>حواله ساتنا به حساب IR96 0170 0000 0010 5297 8690 06 نزد بانک ملی شعبه قدس به نام شرکت صنایع رنگینه و کاتالیست پارس جهت پرداخت پ ف KIM/RTS 11781 P بابت خرید پارموکت 634L30 طبق دستور پیوست</t>
  </si>
  <si>
    <t>1399/09/25</t>
  </si>
  <si>
    <t>حواله ساتنا به حساب IR48 0180 0000 0000 0083 4920 74  نزد بانک تجارت شعبه توانیر کد 832 به نام شرکت لوید آلمان کیش بابت تسویه ص و ش 21و22 از ق ADSH-E-CO-GE-006</t>
  </si>
  <si>
    <t>واریزی تناوب</t>
  </si>
  <si>
    <t>1399/09/26</t>
  </si>
  <si>
    <t>حواله ساتنا به حساب IR40 0190 0000 0011 0905 3550 08 نزد بانک صادرات بنام شرکت هماهنگ بار پارس بابت تسویه صورتحساب ش S204319 بابت بارنامه DECXBND202010822A  ترانزیت محموله پنجم  هیتر KTI</t>
  </si>
  <si>
    <t>حواله ساتنا به حساب IR40 0190 0000 0011 0905 3550 08 نزد بانک صادرات بنام شرکت هماهنگ بار پارس بابت سپرده نقدی صورتحساب ش S204319 بابت بارنامه DECXBND202010822A  ترانزیت محموله پنجم  هیتر KTI</t>
  </si>
  <si>
    <t>واریزی از اقتصاد نوین آدیش</t>
  </si>
  <si>
    <t>حواله ساتنا به حساب IR33 0120 0200 0000 3176 8440 50  نزد بانک ملت به نام شرکت بیمه آسیا بابت قسط اول بیمه تمام خطر سایت طی شماره بیمه نامه25432053/99/01</t>
  </si>
  <si>
    <t>1399/09/29</t>
  </si>
  <si>
    <t xml:space="preserve">حواله ساتنا به حساب IR32 0180 0000 0000 1418 0880 08 نزد بانک تجارت بنام شرکت تولیدی پی ای اس جهت خرید HDPE PIPE طبق ق ADSH-P-PO-GE-026  و نامه 550/ص/99 </t>
  </si>
  <si>
    <t xml:space="preserve">حواله ساتنا به حسابIR24 0180 0000 0000 0023 1276 60  نزد بانک تجارت به نام شرکت مهندسین مشاور پی کاو بابت پرداخت کامل صورت وضعیت تائید شده شماره 17 مطالعات ژئوتکنیک طبق قرارداد ش ADISH-E-CO_CV-005 </t>
  </si>
  <si>
    <t>واریز به حساب  IR58 0550 0215 0020 6381 4040 01 نزد بانک اقتصادنوین بنام شرکت سپهرمولد بابت علی الحساب</t>
  </si>
  <si>
    <t>حواله ساتنا به حساب IR 85 0180 0000 0000 3308 5655 47 نزد بانک تجارت بابت آقای محمدرسول اسماعیلی به کد ملی 0060912707 بابت تسویه ف 859 خرید فایل 3 کشویی MDF از مبلمان اداری امیران</t>
  </si>
  <si>
    <t>کارمزد بانکی</t>
  </si>
  <si>
    <t>کارمزد بانکی تا تاریخ 9/29</t>
  </si>
  <si>
    <t>1399/09/30</t>
  </si>
  <si>
    <t>سود سپرده کوتاه مدت</t>
  </si>
  <si>
    <t>1399/10/01</t>
  </si>
  <si>
    <t>حواله ساتنا به حساب IR28 0170 0000 0010 4460 2050 02 نزد بانک ملی بنام شرکت دریابار بابت تسویه صورتحساب ش PVS-749(26/11/2020) بابت بارنامه RTM/ASA/007299  ترانزیت محموله سوم  پمپ رودهارت</t>
  </si>
  <si>
    <t>واریز به حساب  IR38 0550 0215 8500 6381 4040 01 نزد بانک اقتصادنوین بنام شرکت سپهرمولد بابت علی الحساب</t>
  </si>
  <si>
    <t>1399/10/03</t>
  </si>
  <si>
    <t>کارمزد پرینت گردش حساب</t>
  </si>
  <si>
    <t>حواله ساتنا به حساب IR28 0170 0000 0010 4460 2050 02 نزد بانک ملی بنام شرکت دریابار بابت سپرده نقدی  صورتحساب ش PVS-749(26/11/2020) بابت بارنامه RTM/ASA/007299  ترانزیت محموله سوم  پمپ رودهارت</t>
  </si>
  <si>
    <t>حواله ساتنا به حساب IR28 0170 0000 0010 4460 2050 02 نزد بانک ملی بنام شرکت دریابار بابت   تسویه صورتحساب ش PVS-749(26/11/2020) بابت بارنامه RTM/ASA/007299  ترانزیت محموله سوم  پمپ رودهارت(پس از کسر علی الحساب پرداختی)</t>
  </si>
  <si>
    <t>حواله ساتنا به حساب IR 82 0130 1000 0000 0043 3971 41 نزد بانک رفاه کد 180 به نام شرکت ترسیم گران اندیشه پویا بابت تسویه فاکتورهای شماره 8578و8425  خرید سیستم کامپیوتر و مانیتور و موس و کیبورد</t>
  </si>
  <si>
    <t>1399/10/08</t>
  </si>
  <si>
    <t>حواله ساتنا به حساب 356806417 نزد بانک تجارت شعبه مرکزی بنام شرکت پالایش میعانات گازی آدیش جنوبی بابت تامین موجودی</t>
  </si>
  <si>
    <t>1399/10/29</t>
  </si>
  <si>
    <t>هزینه کارمزد پرینت بانکی</t>
  </si>
  <si>
    <t>1399/11/14</t>
  </si>
  <si>
    <t>حواله ساتنا به شماره IR56 0100 0040 0102 5604 0268 39 نزد بانک مرکزی با شناسه پرداخت 333025673292780813901000000000 بابت قسط دوم هزینه برقراری انشعاب گاز طی نامه ش گ12563/201/34</t>
  </si>
  <si>
    <t>1399/11/28</t>
  </si>
  <si>
    <t>واریزی از بانک تجارت شعبه مستقل مرکزی بابت تامین موجودی</t>
  </si>
  <si>
    <t>1399/11/29</t>
  </si>
  <si>
    <t>1399/12/02</t>
  </si>
  <si>
    <t>واریز به شماره حساب  0356806409 نزد بانک تجارت بنام شرکت سپهرمولد بابت علی الحساب ق ADSH-E-CO-GE-008</t>
  </si>
  <si>
    <t>1399/12/04</t>
  </si>
  <si>
    <t>حواله ساتنا به حساب IR11 0120 0100 0000 9239 9979 00 نزد بانک ملت بنام زهرا فلاحت پیشه با کدملی 4899377886 بابت خرید Pipe و میلگرد و اتصالات طی ف 0006 از کیمیا فرآیند جم جهت TNK</t>
  </si>
  <si>
    <t>واریزی از بانک اقتصاد نوین شعبه جام جم بابت تامین موجودی</t>
  </si>
  <si>
    <t>حواله ساتنا به حساب IR73 0170 0000 0011 1371 6220 02  نزد بانک ملی به نام شرکت کاریز هیدرو سازه گیل بابت تسویه فاکتور 1993 خرید میکروسیلیس بابت بچینگ</t>
  </si>
  <si>
    <t>واریز به شماره حساب 0353050990   نزد بانک تجارت بنام شرکت صنعتی آما بابت پیش فاکتور هزینه بسته بندی و بارگیری الکترود ش 8015 /ت-99  جهت TNK</t>
  </si>
  <si>
    <t>1399/12/09</t>
  </si>
  <si>
    <t>078901</t>
  </si>
  <si>
    <t>078902</t>
  </si>
  <si>
    <t>حواله ساتنا به حساب IR81 0550 0215 8500 5278 6240 01 نزد بانک اقتصادنوین بنام شرکت پالایش میعانات گازی آدیش جنوبی بابت تامین موجودی</t>
  </si>
  <si>
    <t>1399/12/10</t>
  </si>
  <si>
    <t xml:space="preserve">هزینه کارمزد بانکی چک و ساتنا و پایا </t>
  </si>
  <si>
    <t>1399/12/12</t>
  </si>
  <si>
    <t>078903</t>
  </si>
  <si>
    <t>واریز به شماره حساب  0083492074  نزد بانک تجارت شعبه توانیر کد 832 به نام شرکت لوید آلمان کیش بابت تسویه ص و ش 27و28و29و30 از ق ADSH-E-CO-GE-006</t>
  </si>
  <si>
    <t>حواله ساتنا به شماره IR56 0100 0040 0102 5604 0268 39 نزد بانک مرکزی با شناسه پرداخت 333025673292780813901000000000 بابت قسط سوم هزینه برقراری انشعاب گاز طی نامه ش گ12563/201/34</t>
  </si>
  <si>
    <t>078904</t>
  </si>
  <si>
    <t>1399/12/17</t>
  </si>
  <si>
    <t>078905</t>
  </si>
  <si>
    <t xml:space="preserve">واریز  به حساب متمرکز اداره کل امور مالی کد 8150  جهت پرداخت حق بیمه بهمن ماه 1399 کارکنان به نام سازمان تامین اجتماعی شعبه بیست و پنج تهران (قبض 025099121587301 ) </t>
  </si>
  <si>
    <t>078906</t>
  </si>
  <si>
    <t>واریز  به حساب متمرکز اداره کل امور مالی کد 8150  جهت پرداخت حق بیمه بهمن ماه 1399 کارکنان به نام سازمان تامین اجتماعی شعبه کنگان (قبض 511099120198101 )</t>
  </si>
  <si>
    <t>078907</t>
  </si>
  <si>
    <t xml:space="preserve">حواله ساتنا به حساب IR47 0100 0040 7400 1001 0266 74   نزد بانک ملی شعبه میرداماد کد 64 به نام اداره کل امور مالیاتی-درآمد مستغلات اجاره املاک و شناسه پرداخت 254001039110204000030175244619  جهت پرداخت مالیات اجاره 1399/11/01 تا 1399/12/15 ، واحد 400222 کلاسه 303 (قبض 30175244619) </t>
  </si>
  <si>
    <t>078908</t>
  </si>
  <si>
    <t>حواله ساتنا به حساب IR47 0100 0040 7400 1001 0266 74  نزد بانک ملی شعبه میرداماد کد 64 به نام اداره کل امور مالیاتی-درآمد مستغلات اجاره املاک و شناسه پرداخت  264001039110204000030175255179 جهت پرداخت مالیات اجاره 1399/12/16 تا 1399/12/30 ، واحد 400222 کلاسه 303 (قبض 30175255179)</t>
  </si>
  <si>
    <t>078909</t>
  </si>
  <si>
    <t>واریز به شماره حساب  0083492074  نزد بانک تجارت شعبه توانیر کد 832 به نام شرکت لوید آلمان کیش بابت 3 روز هزینه بازرسی ایتالیا ف 0750-20 از ق ADSH-E-CO-GE-006</t>
  </si>
  <si>
    <t>1399/12/18</t>
  </si>
  <si>
    <t>078910</t>
  </si>
  <si>
    <t>حواله ساتنا به حساب IR74 0100 0040 7300 1001 0266 26  نزد بانک ملی بنام سازمان امور مالیاتی و شناسه پرداخت 269001073110202000030175975460 جهت پرداخت مالیات حقوق بهمن 1399 واحد مالیاتی 881521 (شماره قبض 30175975460)</t>
  </si>
  <si>
    <t>078911</t>
  </si>
  <si>
    <t>حواله ساتنا به حساب  IR74 0100 0040 7300 1001 0266 26  نزد بانک ملی بنام سازمان امور مالیاتی و شناسه پرداخت 287001073110202000030176620213 جهت پرداخت مالیات تبصره 86  بهمن 1399 واحد مالیاتی 881521 (شماره قبض 30176620213)</t>
  </si>
  <si>
    <t>078912</t>
  </si>
  <si>
    <t>واریز به شماره حساب  3810536704  نزد بانک تجارت به نام تقی شهرابی فراهانی با کد ملی 0045362793  بابت هزینه تست الکترو شیمیایی و ضخامت سنجی و آماده سازی طبق ف 1</t>
  </si>
  <si>
    <t>1399/12/19</t>
  </si>
  <si>
    <t>078913</t>
  </si>
  <si>
    <t>حواله ساتنا به حساب IR33 0120 0200 0000 3176 8440 50  نزد بانک ملت به نام شرکت بیمه آسیا بابت قسط چهارم بیمه تمام خطر سایت طی شماره بیمه نامه25432053/99/01</t>
  </si>
  <si>
    <t>1399/12/20</t>
  </si>
  <si>
    <t>واریزی آقای صفایی بابت بخشی از افزایش سرمایه</t>
  </si>
  <si>
    <t>078914</t>
  </si>
  <si>
    <t xml:space="preserve">حواله ساتنا به حساب IR66 0170 0000 0010 5973 5890 06 نزد بانک ملی بنام آقای علی پاک دل بابت </t>
  </si>
  <si>
    <t>078915</t>
  </si>
  <si>
    <t xml:space="preserve">حواله ساتنا به حساب IR59 0120 0000 0000 5642 3271 41  نزد بانک ملت بنام آقای رضا سلیمانی بابت </t>
  </si>
  <si>
    <t>078916</t>
  </si>
  <si>
    <t xml:space="preserve">حواله ساتنا به حساب IR40 0120 0000 0000 8629 9416 45  نزد بانک ملت بنام خانم زهرا محمدی بابت </t>
  </si>
  <si>
    <t>078917</t>
  </si>
  <si>
    <t xml:space="preserve">حواله ساتنا به حساب IR40 0120 0000 0000 2104 8097 48  نزد بانک ملت بنام آقای حسین شاکری بابت </t>
  </si>
  <si>
    <t>078918</t>
  </si>
  <si>
    <t xml:space="preserve">حواله ساتنا به حساب IR05 0120 0000 0000 8882 8418 39  نزد بانک ملت با شناسه پرداخت 111100 بنام خاوران تراز آزیموت بابت </t>
  </si>
  <si>
    <t>078919</t>
  </si>
  <si>
    <t xml:space="preserve">حواله ساتنا به حساب IR93 0590 0377 8160 3459 7780 01 نزد بانک سینا بنام شرکت موج سوم برگ سبز بابت تسویه پیش فاکتور ش  340063 </t>
  </si>
  <si>
    <t>1399/12/26</t>
  </si>
  <si>
    <t>هزینه کارمزد ساتنا</t>
  </si>
  <si>
    <t>دستور پرداخت</t>
  </si>
  <si>
    <t>شرکت پالایش میعانات گازی آدیش جنوبی</t>
  </si>
  <si>
    <t>تاریخ اعلامیه:</t>
  </si>
  <si>
    <t>شماره اعلامیه:</t>
  </si>
  <si>
    <t>وضعیت اعلامیه:</t>
  </si>
  <si>
    <t>مبلغ به ریال :</t>
  </si>
  <si>
    <t>ریال</t>
  </si>
  <si>
    <t xml:space="preserve">: مبلغ به حروف </t>
  </si>
  <si>
    <t>بابت:</t>
  </si>
  <si>
    <t>در وجه:</t>
  </si>
  <si>
    <t>پرداخت گردید.</t>
  </si>
  <si>
    <t>شماره چک:</t>
  </si>
  <si>
    <t>تاریخ چک:</t>
  </si>
  <si>
    <t>شماره حساب بانکی:</t>
  </si>
  <si>
    <t>بانک تجارت اکو-جاری 306827022</t>
  </si>
  <si>
    <t>تهیه کننده:</t>
  </si>
  <si>
    <t>رسیدگی کننده:</t>
  </si>
  <si>
    <t>تایید کننده:</t>
  </si>
  <si>
    <t>تصویب کننده:</t>
  </si>
  <si>
    <t>بدینوسیله وصول چک فوق تایید می گردد:</t>
  </si>
  <si>
    <t>نام و نام خانوادگی:</t>
  </si>
  <si>
    <t>مهر و امضا:</t>
  </si>
  <si>
    <t>1400/12/01</t>
  </si>
  <si>
    <t>1400/12/02</t>
  </si>
  <si>
    <t>185859</t>
  </si>
  <si>
    <t>7015000152929664</t>
  </si>
  <si>
    <t>185860</t>
  </si>
  <si>
    <t>185861</t>
  </si>
  <si>
    <t>185862</t>
  </si>
  <si>
    <t>185863</t>
  </si>
  <si>
    <t>185864</t>
  </si>
  <si>
    <t>185865</t>
  </si>
  <si>
    <t>شرکت آدیش جنوبی حواله ساتنا به حساب IR51 0110 0000 0020 0079 4320 00 نزد بانک صنعت و معدن بنام شرکت آدیش جنوبی بابت تامین موجودی کارمزد اعتبار اسنادی ش 96109363</t>
  </si>
  <si>
    <t>شرکت بازرگانی پترو کهن نفتان با شناسه ملی 10103436123جهت حواله ساتنا به حساب IR07 0120 0000 0000 1291 5046 27 نزد بانک ملت بابت خرید زانو و ... طی ف 57189 و 50% ف 57197</t>
  </si>
  <si>
    <t>9113000152929665</t>
  </si>
  <si>
    <t>شرکت پارت سازی مشهد با شناسه ملی 10380198131 جهت حواله ساتنا به حساب IR20 0170 0000 0030 2356 5250 08 نزد بانک ملی بابت پیش پرداخت خرید پیچ و مهره طی ف 1608</t>
  </si>
  <si>
    <t>4868000152929666</t>
  </si>
  <si>
    <t>4000000152929667</t>
  </si>
  <si>
    <t>9611000152929668</t>
  </si>
  <si>
    <t>6758000152929669</t>
  </si>
  <si>
    <t>شرکت آدیش جنوبی جهت حواله ساتنا به حساب IR74 0530 0000 0010 0902 4266 01 نزد بانک کارآفرین به نام شرکت اطمینان تجارت خبره بابت خرید میلگرد طی ف 117</t>
  </si>
  <si>
    <t xml:space="preserve"> شرکت آدیش جنوبی جهت حواله ساتنا به حساب IR92 0540 1091 4700 0892 5526 02 نزد بانک پارسیان به نام بنیاد علوم کاربردی رازی بابت هزینه آزمایش طی شماره پیگیری 34807-36113</t>
  </si>
  <si>
    <t xml:space="preserve">شرکت آدیش جنوبی جهت واریز به حساب 2638075329 نزد بانک تجارت به نام آقایان افکار و رضا صفری و اسماعیل کرمی جهت شارژ تنخواه ش18 کرایه حمل بارنامه ها </t>
  </si>
  <si>
    <t>4562000152929670</t>
  </si>
  <si>
    <t>185866</t>
  </si>
  <si>
    <t>185867</t>
  </si>
  <si>
    <t>185868</t>
  </si>
  <si>
    <t>185869</t>
  </si>
  <si>
    <t>185870</t>
  </si>
  <si>
    <t>1400/12/03</t>
  </si>
  <si>
    <t>شرکت آدیش جنوبی جهت حواله ساتنا به حساب IR310190000000105995935007 بنام شرکت تعاونی پرتو صنعت کنگان بابت خرید تیرآهن 16 طی ف 897 جهت INT</t>
  </si>
  <si>
    <t>7662000152929671</t>
  </si>
  <si>
    <t>5793000152929672</t>
  </si>
  <si>
    <t>4547000152929673</t>
  </si>
  <si>
    <t>4342000152929674</t>
  </si>
  <si>
    <t xml:space="preserve">آقای وحید نجاری با کد ملی 0072382831 جهت حواله ساتنا به حساب IR56 0120 0000 0000 5660 0800 38 نزد بانک ملت بابت پرداخت 70% علی الحساب پ ف 0038 از آهن اسکندری </t>
  </si>
  <si>
    <t xml:space="preserve">شرکت آدیش جنوبی جهت واریز به حساب 9511793537 نزد بانک تجارت بنام آقای مهراب احمدی بابت خرید رنگ و تینر طی ف 724 جهت INT از فروشگاه رنگ مهراب </t>
  </si>
  <si>
    <t xml:space="preserve">شرکت آدیش جنوبی جهت واریز به حساب 0425044052 نزد بانک تجارت بنام شرکت صنعت پروژه توس بابت 25% قرارداد ADISH-P-PO-GE-075  </t>
  </si>
  <si>
    <t xml:space="preserve">شرکت آدیش جنوبی جهت حواله ساتنا به حساب IR63 0100 0040 0110 3403 0188 18 بنام تمرکز وجوه درآمد شرکت آب منطقه ای بوشهر نزد بانک مرکزی به شناسه 382103473295010030000000000015 جهت قرارداد حق انتفاع ماسه بادی طبق دستور پیوست </t>
  </si>
  <si>
    <t>1400/12/04</t>
  </si>
  <si>
    <t>6030000152929675</t>
  </si>
  <si>
    <t xml:space="preserve">شرکت تامین تجهیزات پارت کیهان با شناسه ملی 10102463887 جهت واریز به حساب 0154533052 نزد بانک تجارت بابت پرداخت میانی ق ADSH-P-PO-GE-056 </t>
  </si>
  <si>
    <t>3396000152929676</t>
  </si>
  <si>
    <t>185871</t>
  </si>
  <si>
    <t>شرکت آدیش جنوبی جهت واریز به حساب 2638075329 نزد بانک تجارت به نام آقایان افکار و رضا صفری و اسماعیل کرمی جهت شارژ تنخواه (مربوط به صورتحساب آب مصرفی دوره 11 سال 1400)</t>
  </si>
  <si>
    <t>185872</t>
  </si>
  <si>
    <t>185873</t>
  </si>
  <si>
    <t>185874</t>
  </si>
  <si>
    <t>185875</t>
  </si>
  <si>
    <t>185876</t>
  </si>
  <si>
    <t>1400/12/07</t>
  </si>
  <si>
    <t>3373000152929677</t>
  </si>
  <si>
    <t>8299000152929678</t>
  </si>
  <si>
    <t>2771000152929679</t>
  </si>
  <si>
    <t>4387000152929680</t>
  </si>
  <si>
    <t>5129000152929681</t>
  </si>
  <si>
    <t>شرکت آدیش جنوبی جهت حواله ساتنا به حساب IR54 0150 0000 0159 6301 4207 12 نزد بانک سپه بنام آقای حسینعلی حجاری زاده بابت  اجاره 1400/11/01 تا 1400/12/29 6 دانگ ساختمان اداری پلاک ثبتی فرعی شماره 2693 از پلاک ثبتی اصلی 3381 به مساحت 1210 مترمربع طبق قرارداد 18998249</t>
  </si>
  <si>
    <t>شرکت آدیش جنوبی جهت حواله ساتنا به حساب IR33 0120 0200 0000 3176 8440 50 نزد بانک ملت به نام شرکت بیمه آسیا بابت قسط شانزدهم بیمه تمام خطر سایت طی شماره بیمه نامه25432053/99/01</t>
  </si>
  <si>
    <t>شرکت آدیش جنوبی جهت حواله ساتنا به حساب IR74 0130 1000 0000 0012 9000 00 نزد بانک رفاه بنام شرکت بیمه آسیا بابت قسط ششم بیمه نامه مسئولیت مدنی طی شماره بیمه نامه 410551037/00/000003</t>
  </si>
  <si>
    <t>هزینه کارمزد</t>
  </si>
  <si>
    <t>1400/12/05</t>
  </si>
  <si>
    <t xml:space="preserve">شرکت آدیش جنوبی جهت واریز به حساب 306820222 نزد بانک تجارت بنام شرکت سپهرمولد بابت تسویه حساب تا پایان ص و ش 23 پیمانکار ق ADSH-E-CO-GE-008  </t>
  </si>
  <si>
    <t>1400/12/08</t>
  </si>
  <si>
    <t>185877</t>
  </si>
  <si>
    <t>185878</t>
  </si>
  <si>
    <t>185879</t>
  </si>
  <si>
    <t>185880</t>
  </si>
  <si>
    <t>185881</t>
  </si>
  <si>
    <t>185882</t>
  </si>
  <si>
    <t>185883</t>
  </si>
  <si>
    <t>185884</t>
  </si>
  <si>
    <t>185885</t>
  </si>
  <si>
    <t>185886</t>
  </si>
  <si>
    <t>7625000152929682</t>
  </si>
  <si>
    <t>6707000152929683</t>
  </si>
  <si>
    <t>2230000152929684</t>
  </si>
  <si>
    <t>9237000152929685</t>
  </si>
  <si>
    <t>1974000152929686</t>
  </si>
  <si>
    <t>6679000152929687</t>
  </si>
  <si>
    <t>3866000152929688</t>
  </si>
  <si>
    <t>3860000152929689</t>
  </si>
  <si>
    <t>8020000152929690</t>
  </si>
  <si>
    <t>4129000152929691</t>
  </si>
  <si>
    <t>شرکت آدیش جنوبی جهت حواله ساتنا به حساب IR21 0120 0200 0000 4421 5120 85 نزد بانک ملت به نام شرکت خدمات مسافرت هوایی پرتو پرواز فردا بابت ص 97</t>
  </si>
  <si>
    <t>شرکت آدیش جنوبی جهت حواله ساتنا به حساب IR37 0550 0215 8000 3028 4980 01  نزد بانک اقتصاد به نام خانم پروین صادق آبادی بابت هزینه ماموریت دبی</t>
  </si>
  <si>
    <t>شرکت آدیش جنوبی جهت حواله ساتنا به حساب IR87 0120 0000 0000 8352 6353 56 نزد بانک ملت به نام شرکت ترابری بین المللی پرس بابت هزینه ترخیصیه سه ماشین اول نیروگاه طی ص 162</t>
  </si>
  <si>
    <t xml:space="preserve">شرکت آدیش جنوبی جهت حواله ساتنا به حساب IR81 0550 0215 8500 5278 6240 01 نزد بانک اقتصاد نوین بنام شرکت پالایش میعانات گازی آدیش جنوبی بابت تامین موجودی </t>
  </si>
  <si>
    <t>1400/12/09</t>
  </si>
  <si>
    <t xml:space="preserve">هزینه کارمزد ابطال چک </t>
  </si>
  <si>
    <t>هزینه کارمزد صدور چک ساتنا+ پایا</t>
  </si>
  <si>
    <t>شرکت آدیش جنوبی جهت حواله ساتنا به حساب IR47 0100 0040 7400 1001 0266 74  نزد بانک ملی شعبه میرداماد کد 64 به نام اداره کل امور مالیاتی-درآمد مستغلات اجاره املاک و شناسه پرداخت  296001039110204000031605389890 جهت پرداخت مالیات اجاره 1400/11/01 تا 1400/12/29 ، واحد 400222 کلاسه 303 (قبض 31605389890 )</t>
  </si>
  <si>
    <t>1400/12/11</t>
  </si>
  <si>
    <t xml:space="preserve">شرکت آدیش جنوبی جهت واریز به حساب 2638075329 نزد بانک تجارت به نام آقایان افکار و رضا صفری و اسماعیل کرمی جهت شارژ تنخواه ش 19-20 کرایه حمل بارنامه ها </t>
  </si>
  <si>
    <t>شرکت آدیش جنوبی جهت حواله ساتنا به حساب IR87 0120 0000 0000 8352 6353 56 نزد بانک ملت به نام شرکت ترابری بین المللی پرس بابت هزینه ترخیصیه محموله نیروگاه ف 209-208-196</t>
  </si>
  <si>
    <t>1400/12/14</t>
  </si>
  <si>
    <t xml:space="preserve">شرکت آدیش جنوبی جهت واریز به حساب 2638075329 نزد بانک تجارت به نام آقایان افکار و رضا صفری و اسماعیل کرمی جهت شارژ تنخواه طی دستور پیوست </t>
  </si>
  <si>
    <t xml:space="preserve">شرکت آدیش جنوبی جهت واریز به حساب 2638075329 نزد بانک تجارت به نام آقایان افکار و رضا صفری و اسماعیل کرمی جهت شارژ تنخواه ش 21 کرایه حمل بارنامه ها </t>
  </si>
  <si>
    <t>1400/12/16</t>
  </si>
  <si>
    <t>185887</t>
  </si>
  <si>
    <t>185888</t>
  </si>
  <si>
    <t>185889</t>
  </si>
  <si>
    <t>185890</t>
  </si>
  <si>
    <t>185891</t>
  </si>
  <si>
    <t>185892</t>
  </si>
  <si>
    <t>185893</t>
  </si>
  <si>
    <t>185894</t>
  </si>
  <si>
    <t>185895</t>
  </si>
  <si>
    <t>6979000152929692</t>
  </si>
  <si>
    <t>6405000152929693</t>
  </si>
  <si>
    <t>2894000152929694</t>
  </si>
  <si>
    <t>1040000152929695</t>
  </si>
  <si>
    <t>8148000152929696</t>
  </si>
  <si>
    <t>4047000152929697</t>
  </si>
  <si>
    <t>3640000152929698</t>
  </si>
  <si>
    <t>3595000152929699</t>
  </si>
  <si>
    <t>8551000152929700</t>
  </si>
  <si>
    <t>شرکت آدیش جنوبی جهت حواله ساتنا به حساب IR74 0530 0000 0010 0902 4266 01 نزد بانک کارآفرین به نام شرکت اطمینان تجارت خبره بابت خرید میلگرد طی ف 121</t>
  </si>
  <si>
    <t xml:space="preserve">شرکت آدیش جنوبی جهت حواله ساتنا IR15 0700 0347 0011 1141 2660 02 بنام هادی بحرینی بابت خرید صفحه آهنی طی ف 6229 از صنایع فلزی بحرینی </t>
  </si>
  <si>
    <t>شرکت آدیش جنوبی جهت واریز به حساب 9547501397  نزد بانک تجارت بنام آقای محمد بحرانی بابت خرید ماسه بادی طی ف 112 پیمانکاری حمل ماسه بادی بحرانی</t>
  </si>
  <si>
    <t>شرکت تولیدی و بازرگانی نیا شیمی به شناسه 10101769375 جهت حواله ساتنا به حساب IR55 0170 0000 0010 3020 7700 09 نزد بانک ملی جهت خرید نوار و مواد پرایمر طی پ ف 1401857</t>
  </si>
  <si>
    <t>شرکت آدیش جنوبی جهت حواله ساتنا به حساب IR27 0120 0000 0000 4794 7826 51 نزد بانک ملت به نام شرکت مهندسی پاژ پرداز سامانه طبق ف 1829 خرید سوئیچ شبکه جهت دفتر مرکزی</t>
  </si>
  <si>
    <t>شرکت آدیش جنوبی جهت حواله ساتنا به حساب IR08 0190 0000 0010 3434 1530 05 نزد بانک صادرات به نام شرکت ایمنی آتش خاموش پارس بابت شارژ کپسول جهت دفتر مرکزی</t>
  </si>
  <si>
    <t>شرکت آدیش جنوبی جهت واریز به حساب 9514950390 نزد بانک تجارت به نام آقای علی پولادیان جهرمی بابت کرایه کفی تریلی طی ص ک/11/400</t>
  </si>
  <si>
    <t>1400/12/17</t>
  </si>
  <si>
    <t xml:space="preserve">شرکت موج سوم برگ سبز به شناسه 14004345750 جهت حواله ساتنا به حساب IR93 0590 0377 8160 3459 7780 01 نزد بانک سینا بنام شرکت بابت تسویه سفارش سررسید سال 1401 مورخ 1400/11/20 </t>
  </si>
  <si>
    <t>1400/12/18</t>
  </si>
  <si>
    <t>185896</t>
  </si>
  <si>
    <t>185897</t>
  </si>
  <si>
    <t>185898</t>
  </si>
  <si>
    <t>185899</t>
  </si>
  <si>
    <t xml:space="preserve">شرکت آدیش جنوبی جهت واریز به حساب 0673677274  نزد بانک تجارت بنام شرکت پایا صنعت تیران بابت 50% پیش پرداخت قرارداد 017 </t>
  </si>
  <si>
    <t>شرکت آدیش جنوبی جهت واریز به حساب 9547501397 نزد بانک تجارت بنام آقای محمد بحرانی بابت ماسه بادی طبق ص 12 پیمانکاری حمل ماسه بادی بحرانی</t>
  </si>
  <si>
    <t>شرکت آدیش جنوبی جهت حواله ساتنا IR45 0170 0000 0010 6694 3180 08 بنام شرکت شبکه انتقال داده های رهام داتک نزد بانک ملی بابت خرید پهنای باند اختصاصی و اجاره 8 عدد IP</t>
  </si>
  <si>
    <t>4938000152929701</t>
  </si>
  <si>
    <t>8090000152929702</t>
  </si>
  <si>
    <t>3612000152929703</t>
  </si>
  <si>
    <t>5713000152929704</t>
  </si>
  <si>
    <t xml:space="preserve">شرکت آدیش جنوبی جهت واریز به حساب 9511793537 نزد بانک تجارت بنام آقای مهراب احمدی بابت خرید رنگ و تینر طی ف  2206جهت LPG از فروشگاه رنگ مهراب </t>
  </si>
  <si>
    <t>شرکت انرژی و کیمیای ویرا با شناسه ملی 14007953403 حواله ساتنا به حساب IR20 0570 0212 8101 3691 0611 01 نزد بانک پاسارگاد بابت تسویه نهایی ق ADSH-E-CO-GE-010</t>
  </si>
  <si>
    <t>185900</t>
  </si>
  <si>
    <t>942801</t>
  </si>
  <si>
    <t>942802</t>
  </si>
  <si>
    <t>942803</t>
  </si>
  <si>
    <t>942804</t>
  </si>
  <si>
    <t>942805</t>
  </si>
  <si>
    <t>3827000152929705</t>
  </si>
  <si>
    <t>4727000178237076</t>
  </si>
  <si>
    <t>1342000178237077</t>
  </si>
  <si>
    <t>7734000178237078</t>
  </si>
  <si>
    <t>4948000178237079</t>
  </si>
  <si>
    <t>4033000178237080</t>
  </si>
  <si>
    <t>شرکت آدیش جنوبی جهت حواله ساتنا به حساب IR71 0120 0100 0000 1281 7945 86 نزد بانک ملت بنام آقای مسلم بلوچی بابت تسویه ف 400/10/م  بابت خرید و حمل آب مصرفی جهت بچینگ در دی ماه 1400</t>
  </si>
  <si>
    <t>شرکت آدیش جنوبی جهت حواله ساتنا به حساب IR43 0150 0002 5264 4168 3808 31 نزد بانک سپه (انصار سابق) بنام خانم مرضیه هدایتی بابت ص بهمن ماه ق ADSH-P-CO-GE-014  از سیراف بتن جنوب</t>
  </si>
  <si>
    <t xml:space="preserve">شرکت آدیش جنوبی جهت حواله ساتنا به حساب IR82 0130 1000 0000 0043 3971 41  نزد بانک رفاه به نام شرکت ترسیم گران اندیشه پویا بابت خرید هارد طی ف 3994 جهت دفتر مرکزی </t>
  </si>
  <si>
    <t>942806</t>
  </si>
  <si>
    <t>942807</t>
  </si>
  <si>
    <t>942808</t>
  </si>
  <si>
    <t>942809</t>
  </si>
  <si>
    <t>942810</t>
  </si>
  <si>
    <t>942811</t>
  </si>
  <si>
    <t>942812</t>
  </si>
  <si>
    <t>942813</t>
  </si>
  <si>
    <t>1400/12/21</t>
  </si>
  <si>
    <t xml:space="preserve">شرکت آدیش جنوبی جهت واریز  به حساب متمرکز اداره کل امور مالی کد 8150 جهت پرداخت حق بیمه بهمن ماه 1400 کارکنان به نام سازمان تامین اجتماعی شعبه بیست و پنج تهران (قبض 025000121585801 ) </t>
  </si>
  <si>
    <t>شرکت آدیش جنوبی جهت واریز  به حساب متمرکز اداره کل امور مالی کد 8150 جهت پرداخت حق بیمه بهمن ماه 1400کارکنان به نام سازمان تامین اجتماعی شعبه کنگان (قبض 511000120211401 )</t>
  </si>
  <si>
    <t xml:space="preserve">شرکت آدیش جنوبی جهت حواله ساتنا به حساب IR91 0550 0215 8000 2688 5970 01  به نام آقای محسن خستو بابت شارژ تنخواه دفتر مرکزی </t>
  </si>
  <si>
    <t>6780000178237081</t>
  </si>
  <si>
    <t>5734000178237082</t>
  </si>
  <si>
    <t xml:space="preserve">شرکت آدیش جنوبی جهت حواله ساتنا IR15 0700 0347 0011 1141 2660 02 بنام هادی بحرینی بابت خرید ناودانی طی پ ف 8019 از صنایع فلزی بحرینی </t>
  </si>
  <si>
    <t>3586000178237083</t>
  </si>
  <si>
    <t>8942000178237084</t>
  </si>
  <si>
    <t>8957000178237085</t>
  </si>
  <si>
    <t>8300000178237086</t>
  </si>
  <si>
    <t>4101000178237087</t>
  </si>
  <si>
    <t>4809000178237088</t>
  </si>
  <si>
    <t>شرکت آدیش جنوبی جهت حواله ساتنا به حساب IR74 0100 0040 7300 1001 0266 26  نزد بانک ملی بنام سازمان امور مالیاتی و شناسه پرداخت 20201073110202000031646665721 جهت پرداخت مالیات حقوق تبصره 86 بهمن 1400 واحد مالیاتی 881521 ( شماره قبض 31646665721 )</t>
  </si>
  <si>
    <t xml:space="preserve">شرکت نیکان تک ایرانیان به شناسه ملی 10320773871 جهت واریز به حساب 12921241 نزد بانک تجارت بابت تسویه ف 8423 - 8424 خرید پایپ  </t>
  </si>
  <si>
    <t xml:space="preserve">آقای بهمن هوشمند دویج به کد ملی 1533715084 جهت واریز به حساب 0009720332 نزد بانک تجارت بابت خرید PIN65*320 از شرکت سهند فولاد طی ص 115 </t>
  </si>
  <si>
    <t xml:space="preserve">شرکت صنعتی و شیمیایی رنگین زره به شناسه 10861402655جهت حواله ساتنا به حساب IR16 0120 0000 0000 1334 2874 79 نزد بانک ملت بابت VAT ف 6138 </t>
  </si>
  <si>
    <t>شرکت پارت سازی مشهد با شناسه ملی 10380198131 جهت حواله ساتنا به حساب IR20 0170 0000 0030 2356 5250 08 نزد بانک ملی بابت خرید پیچ و مهره طی ف 1620</t>
  </si>
  <si>
    <t>شرکت آدیش جنوبی جهت حواله ساتنا به حساب IR74 0100 0040 7300 1001 0266 26  نزد بانک ملی بنام سازمان امور مالیاتی و شناسه پرداخت 220001073110202000031647743695 جهت پرداخت مالیات حقوق بهمن 1400 واحد مالیاتی 881521 (شماره قبض31647743695 )</t>
  </si>
  <si>
    <t>942814</t>
  </si>
  <si>
    <t>6008000178237089</t>
  </si>
  <si>
    <t>شرکت آدیش جنوبی جهت حواله ساتنا به حساب IR75 0120 0100 0000 1565 5470 62  نزد بانک ملت بنام آقای مسلم بهروزی نیا بابت علی الحساب هزینه های مربوط به ترخیص نیروگاه طی نامه ش A-00-2174</t>
  </si>
  <si>
    <t>1400/12/15</t>
  </si>
  <si>
    <t>1400/12/19</t>
  </si>
  <si>
    <t>942815</t>
  </si>
  <si>
    <t>6942000178237090</t>
  </si>
  <si>
    <t xml:space="preserve">شرکت آدیش جنوبی جهت حواله ساتنا به حساب IR64 0120 0000 0000 9321 9823 78 بنام آقای محسن صفائی فراهانی </t>
  </si>
  <si>
    <t>1400/12/22</t>
  </si>
  <si>
    <t>942816</t>
  </si>
  <si>
    <t>942817</t>
  </si>
  <si>
    <t>942818</t>
  </si>
  <si>
    <t>4122000178237091</t>
  </si>
  <si>
    <t>8901000178237092</t>
  </si>
  <si>
    <t>3777000178237093</t>
  </si>
  <si>
    <t xml:space="preserve">شرکت بهبود ره پویان آریا گستر به شناسه14007732341 جهت حواله ساتنا به حساب IR43 0120 0000 0000 8648 9431 15  نزد بانک ملت بابت 50% پیش پرداخت پیش ف SH/00/1539 و SH/00/1563 </t>
  </si>
  <si>
    <t>شرکت آدیش جنوبی جهت حواله ساتنا به حساب IR33 0600 4035 7000 4703 7100 01 بنام آقای محمود بخشی جهت خرید کیف و ... از نوین ایده پوش فردا طی ف 44</t>
  </si>
  <si>
    <t>1400/12/23</t>
  </si>
  <si>
    <t>942819</t>
  </si>
  <si>
    <t>942820</t>
  </si>
  <si>
    <t>942821</t>
  </si>
  <si>
    <t>942822</t>
  </si>
  <si>
    <t>942823</t>
  </si>
  <si>
    <t>942824</t>
  </si>
  <si>
    <t>942825</t>
  </si>
  <si>
    <t>942826</t>
  </si>
  <si>
    <t>942827</t>
  </si>
  <si>
    <t>942828</t>
  </si>
  <si>
    <t>9298000178237094</t>
  </si>
  <si>
    <t>5460000178237095</t>
  </si>
  <si>
    <t>2670000178237096</t>
  </si>
  <si>
    <t>3110000178237097</t>
  </si>
  <si>
    <t>6512000178237098</t>
  </si>
  <si>
    <t>5740000178237099</t>
  </si>
  <si>
    <t>4155000178237100</t>
  </si>
  <si>
    <t>1073000178237101</t>
  </si>
  <si>
    <t xml:space="preserve">شرکت آدیش جنوبی جهت واریز به حساب 2638075329 نزد بانک تجارت به نام آقایان افکار و رضا صفری و اسماعیل کرمی جهت شارژ تنخواه ش 22 الی 25 کرایه حمل بارنامه ها </t>
  </si>
  <si>
    <t xml:space="preserve">شرکت نیکان تک ایرانیان به شناسه ملی 10320773871 جهت واریز به حساب 12921241 نرد بانک تجارت بابت خرید HEB طی ف 8425 </t>
  </si>
  <si>
    <t>شرکت آدیش جنوبی جهت حواله ساتنا به حساب IR74 0530 0000 0010 0902 4266 01 نزد بانک کارآفرین به نام شرکت اطمینان تجارت خبره بابت پیش پرداخت خرید لوله داربست و فنس طی پ ف 15</t>
  </si>
  <si>
    <t>شرکت آدیش جنوبی جهت حواله ساتنا به حساب  IR46 0150 0000 0310 0002 6532 73  به نام شرکت فناوری پند کاسپین بابت تعمیر برد و باسکول سایت طی ف 1255-400 و 1260-400</t>
  </si>
  <si>
    <t xml:space="preserve"> شرکت آدیش جنوبی جهت حواله ساتنا به حساب IR38 0150 0000 1133 0100 5647 57  نزد بانک سپه به نام شرکت پترویل آریا بابت VAT ف 91</t>
  </si>
  <si>
    <t>شرکت آدیش جنوبی جهت حواله ساتنا به حساب IR33 0600 4035 7000 4703 7100 01 بنام آقای محمود بخشی جهت خرید کیف و ... از نوین ایده پوش فردا و درسا طی ف 6900 و سریال 64335</t>
  </si>
  <si>
    <t xml:space="preserve">شرکت آدیش جنوبی جهت حواله ساتنا به حساب IR91 0550 0215 8000 2688 5970 01  به نام آقای محسن خستو بابت شارژ تنخواه دفتر مرکزی اسناد ش 141-142 </t>
  </si>
  <si>
    <t>شرکت آدیش جنوبی جهت حواله ساتنا به حساب IR91 0550 0215 8000 2688 5970 01  به نام آقای محسن خستو بابت شارژ تنخواه دفتر مرکزی اسناد ش132</t>
  </si>
  <si>
    <t>شرکت نیکان تک ایرانیان به شناسه ملی 10320773871 جهت واریز به حساب 12921241 نزد بانک تجارت بابت تسویه ف 8412-8411-8410-8409-8408 خرید اتصالات و ...</t>
  </si>
  <si>
    <t>1634000178237102</t>
  </si>
  <si>
    <t>1400/12/24</t>
  </si>
  <si>
    <t xml:space="preserve">شرکت آدیش جنوبی جهت حواله ساتنا به حساب  IR74 0100 0040 7300 1001 0266 26 نزد بانک ملی شعبه میرداماد کد 64 بنام سازمان امور مالیاتی بوشهر جهت مالیات حق تمبر افزایش سرمایه شرکت پالایش میعانات گازی آدیش جنوبی (از 5500 به 8000 میلیارد ریال) واحد مالیاتی 881521 (شماره قبض 0031665977597) </t>
  </si>
  <si>
    <t>942829</t>
  </si>
  <si>
    <t>8563000178237103</t>
  </si>
  <si>
    <t>5257000178237104</t>
  </si>
  <si>
    <t xml:space="preserve"> شرکت آدیش جنوبی جهت حواله ساتنا به حساب IR38 0150 0000 1133 0100 5647 57  نزد بانک سپه به نام شرکت پترویل آریا بابت ف125</t>
  </si>
  <si>
    <t>942830</t>
  </si>
  <si>
    <t>3200000178237105</t>
  </si>
  <si>
    <t>942831</t>
  </si>
  <si>
    <t>1400/12/25</t>
  </si>
  <si>
    <t>8995000178237106</t>
  </si>
  <si>
    <t>شرکت آدیش جنوبی جهت حواله ساتنا به حساب IR46 0170 0000 0010 7432 3420 05 نزد بانک ملی بنام محمد پیرمرادیان نجف آبادی بابت صورت وضعیت شاپ درایینگ</t>
  </si>
  <si>
    <t>شرکت نیکان تک ایرانیان به شناسه ملی 10320773871 جهت واریز به حساب 12921241 نزد بانک تجارت بابت ف 8413 خرید اتصالات و ...</t>
  </si>
  <si>
    <t>942832</t>
  </si>
  <si>
    <t>6742000178237107</t>
  </si>
  <si>
    <t>شرکت خبرگان بین المللی تهران با شناسه 10102518676 جهت واریز به حساب 2311082992 نزد بانک تجارت بابت تسویه 8 فقره فاکتور انجام بازرسی داخلی و خارجی</t>
  </si>
  <si>
    <t>942833</t>
  </si>
  <si>
    <t>6782000178237108</t>
  </si>
  <si>
    <t>942834</t>
  </si>
  <si>
    <t>5420000178237109</t>
  </si>
  <si>
    <t xml:space="preserve">شرکت آدیش جنوبی جهت حواله ساتنا به حساب IR38 0550 0215 8500 6381 4040 01 نزد بانک اقتصادنوین بنام شرکت سپهرمولد بابت تامین موجودی </t>
  </si>
  <si>
    <t>7870000178237110</t>
  </si>
  <si>
    <t>942835</t>
  </si>
  <si>
    <t>1400/12/29</t>
  </si>
  <si>
    <t>1400/12/26</t>
  </si>
  <si>
    <t xml:space="preserve">افتتاحیه </t>
  </si>
  <si>
    <t>1401/01/16</t>
  </si>
  <si>
    <t>5923000178237111</t>
  </si>
  <si>
    <t xml:space="preserve">شرکت آدیش جنوبی جهت واریز به حساب 2638075329 نزد بانک تجارت به نام آقایان افکار و رضا صفری و اسماعیل کرمی جهت شارژ تنخواه ش 26 کرایه حمل بارنامه ها </t>
  </si>
  <si>
    <t>6950000178237112</t>
  </si>
  <si>
    <t>شرکت آدیش جنوبی جهت حواله ساتنا به حساب IR92 0170 0000 0010 1622 9490 00 نزد بانک ملی بنام شرکت سپهر ران ترابر بابت هزینه ترخیصیه ف 494 محموله Desuperheater  شرکت KWB اینویس 144</t>
  </si>
  <si>
    <t>8414000178237114</t>
  </si>
  <si>
    <t>شرکت آدیش جنوبی جهت حواله ساتنا به حساب IR92 0170 0000 0010 1622 9490 00 نزد بانک ملی بنام شرکت سپهر ران ترابر بابت سپرده حق توقف ف 494 محموله Desuperheater  شرکت KWB اینویس 144</t>
  </si>
  <si>
    <t>1401/01/17</t>
  </si>
  <si>
    <t>8451000178237115</t>
  </si>
  <si>
    <t>6070000178237116</t>
  </si>
  <si>
    <t>9200000178237117</t>
  </si>
  <si>
    <t>شرکت آدیش جنوبی جهت حواله ساتنا به حساب IR43 0150 0002 5264 4168 3808 31 نزد بانک سپه (انصار سابق) بنام خانم مرضیه هدایتی بابت ص 100956 ق ADSH-P-CO-GE-014  از سیراف بتن جنوب</t>
  </si>
  <si>
    <t>شرکت پنام گویان پارس امرتات با شناسه ملی 10320320740 جهت حواله ساتنا به حساب IR25 0640 0131 0071 0314 9680 01 نزد بانک گردشگری بابت 40% نهایی ف 1651 قرارداد ADISH-P-CO-EL-004</t>
  </si>
  <si>
    <t>5873000178237118</t>
  </si>
  <si>
    <t>شرکت آدیش جنوبی جهت حواله ساتنا به حساب IR91 0550 0215 8000 2688 5970 01  به نام آقای محسن خستو بابت شارژ تنخواه دفتر مرکزی اسناد ش 143 الی 147</t>
  </si>
  <si>
    <t>1401/01/20</t>
  </si>
  <si>
    <t>842844</t>
  </si>
  <si>
    <t xml:space="preserve">شرکت آدیش جنوبی جهت حواله ساتنا به حساب IR92 0170 0000 0010 1622 9490 00 نزد بانک ملی بنام شرکت سپهر ران ترابر بابت علی الحساب حق توقف از  محموله Desuperheater  شرکت KWB </t>
  </si>
  <si>
    <t>2920000178237119</t>
  </si>
  <si>
    <t>1401/01/18</t>
  </si>
  <si>
    <t>842845</t>
  </si>
  <si>
    <t>8677000178237120</t>
  </si>
  <si>
    <t xml:space="preserve">شرکت آدیش جنوبی جهت حواله ساتنا به حساب IR73 0170 0000 0011 1371 6220 02  نزد بانک ملی به نام شرکت کاریز هیدرو سازه گیل بابت ف 3580-3506 خرید میکروسیلیس و ابر روان کننده </t>
  </si>
  <si>
    <t>842846</t>
  </si>
  <si>
    <t>3560000178237121</t>
  </si>
  <si>
    <t>آقای عزیز اله عباد زاده حاجمیر با کد ملی 1532055609 جهت حواله ساتنا به حساب IR16 0120 0100 0000 7167 5384 90  نزد بانک ملت بابت ف 71 خرید انکر بولت از تدارکات صنعتی پارتیران</t>
  </si>
  <si>
    <t xml:space="preserve">شرکت آدیش جنوبی جهت واریز به حساب 2638075329 نزد بانک تجارت به نام آقایان افکار و رضا صفری و اسماعیل کرمی جهت شارژ تنخواه ش 27 کرایه حمل بارنامه ها </t>
  </si>
  <si>
    <t>842847</t>
  </si>
  <si>
    <t>1401/01/23</t>
  </si>
  <si>
    <t>3014000178237122</t>
  </si>
  <si>
    <t xml:space="preserve">واریزی بابت تسویه حساب آقای هادی بحرینی </t>
  </si>
  <si>
    <t>1401/01/21</t>
  </si>
  <si>
    <t xml:space="preserve">واریزی بابت تسویه حساب شرکت نوین تجارت آزاد </t>
  </si>
  <si>
    <t>1401/01/25</t>
  </si>
  <si>
    <t>1401/01/24</t>
  </si>
  <si>
    <t>1401/01/28</t>
  </si>
  <si>
    <t>942848</t>
  </si>
  <si>
    <t>6681000178237123</t>
  </si>
  <si>
    <t>942849</t>
  </si>
  <si>
    <t>7273000178237124</t>
  </si>
  <si>
    <t>شرکت آدیش جنوبی جهت حواله ساتنا به حساب IR91 0550 0215 8000 2688 5970 01  به نام آقای محسن خستو بابت شارژ تنخواه دفتر مرکزی جهت خرید هدایا</t>
  </si>
  <si>
    <t>شرکت آدیش جنوبی جهت حواله ساتنا به حساب IR11 0170 0000 0033 6555 8400 02  نزد بانک ملی بنام آقای فاضل صفر پور بابت هزینه جانبی اخذ مجوز حمل گمرکی</t>
  </si>
  <si>
    <t xml:space="preserve">شرکت آدیش جنوبی جهت حواله ساتنا به حساب IR73 0180 0000 0000 03060 8332 51 نزد بانک تجارت بنام شرکت پالایش میعانات گازی آدیش جنوبی بابت تامین موجودی </t>
  </si>
  <si>
    <t>1401/01/29</t>
  </si>
  <si>
    <t xml:space="preserve">شرکت آدیش جنوبی جهت واریز به حساب متمرکز اداره کل امور مالی کد 8150 جهت پرداخت حق بیمه اسفند ماه 1400 کارکنان به نام سازمان تامین اجتماعی شعبه بیست و پنج تهران (قبض 025001012432301 ) </t>
  </si>
  <si>
    <t>942850</t>
  </si>
  <si>
    <t>942851</t>
  </si>
  <si>
    <t>942852</t>
  </si>
  <si>
    <t>8162000178237125</t>
  </si>
  <si>
    <t>1552000178237126</t>
  </si>
  <si>
    <t>6320000178237127</t>
  </si>
  <si>
    <t>شرکت آدیش جنوبی جهت واریز  به حساب متمرکز اداره کل امور مالی کد 8150 جهت پرداخت حق بیمه اسفند ماه 1400کارکنان به نام سازمان تامین اجتماعی شعبه کنگان (قبض 511001010289101 )</t>
  </si>
  <si>
    <t>شرکت آدیش جنوبی جهت حواله ساتنا به حساب IR74 0100 0040 7300 1001 0266 26  نزد بانک ملی بنام سازمان امور مالیاتی و شناسه پرداخت 249001073110202000031793071413 جهت پرداخت مالیات حقوق اسفند 1400 واحد مالیاتی 881521 (شماره قبض31793071413 )</t>
  </si>
  <si>
    <t>1401/01/31</t>
  </si>
  <si>
    <t>1401/02/01</t>
  </si>
  <si>
    <t xml:space="preserve">هزینه کارمزد بانکی </t>
  </si>
  <si>
    <t>شرکت آدیش جنوبی جهت حواله ساتنا به حساب IR03 0120 0100 0000 3146 5990 82  بنام آقای نعمت عبدی بابت ص 1400/12/0024 ساخت 500 عدد اسلب</t>
  </si>
  <si>
    <t>1401/02/04</t>
  </si>
  <si>
    <t>942853</t>
  </si>
  <si>
    <t>2100000178237128</t>
  </si>
  <si>
    <t>942854</t>
  </si>
  <si>
    <t>942855</t>
  </si>
  <si>
    <t>7109000178237129</t>
  </si>
  <si>
    <t>4372000178237130</t>
  </si>
  <si>
    <t>آقای وحید نجاری با کد ملی 0072382831 جهت حواله ساتنا به حساب IR56 0120 0000 0000 5660 0800 38 نزد بانک ملت بابت خرید آهن آلات50% پ ف 42 از آهن اسکندری</t>
  </si>
  <si>
    <t xml:space="preserve">شرکت آدیش جنوبی جهت حواله ساتنا به حساب IR49 0190 0000 0010 2956 8560 07 نزد بانک صادرات بنام گروه صنعتی راکور بابت هزینه گالوانیزه نمودن طی پ ف 51 </t>
  </si>
  <si>
    <t>942856</t>
  </si>
  <si>
    <t>1401/02/07</t>
  </si>
  <si>
    <t>3534000178237131</t>
  </si>
  <si>
    <t xml:space="preserve">شرکت آدیش جنوبی جهت واریز به حساب 2638075329 نزد بانک تجارت به نام آقایان افکار و رضا صفری و اسماعیل کرمی جهت شارژ تنخواه ش 28 کرایه حمل بارنامه ها </t>
  </si>
  <si>
    <t xml:space="preserve">شرکت آدیش جنوبی جهت حواله ساتنا به حساب IR73 0170 0000 0011 1371 6220 02  نزد بانک ملی به نام شرکت کاریز هیدرو سازه گیل بابت ف 3591 خرید میکروسیلیس </t>
  </si>
  <si>
    <t>942857</t>
  </si>
  <si>
    <t>942858</t>
  </si>
  <si>
    <t>942859</t>
  </si>
  <si>
    <t>942860</t>
  </si>
  <si>
    <t>942861</t>
  </si>
  <si>
    <t>7680000178237132</t>
  </si>
  <si>
    <t>5140000178237133</t>
  </si>
  <si>
    <t>9234000178237134</t>
  </si>
  <si>
    <t>1509000178237135</t>
  </si>
  <si>
    <t>7981000178237136</t>
  </si>
  <si>
    <t>آقای عزیز اله عباد زاده حاجمیر با کد ملی 1532055609 جهت حواله ساتنا به حساب IR16 0120 0100 0000 7167 5384 90  نزد بانک ملت بابت تتمه ف 71 خرید انکر بولت از تدارکات صنعتی پارتیران</t>
  </si>
  <si>
    <t>شرکت آدیش جنوبی جهت حواله ساتنا به حساب IR11 0120 0000 0000 2167 6808 20 نزد بانک ملت بنام آقای محسن خسروی بابت 50% الباقی ق ADSH-E-CO-GE-013 طراحی وب سایت شرکت</t>
  </si>
  <si>
    <t xml:space="preserve">شرکت آدیش جنوبی جهت حواله ساتنا به حساب IR82 0130 1000 0000 0043 3971 41  نزد بانک رفاه به نام شرکت ترسیم گران اندیشه پویا بابت خرید لوازم و تجهیزات کامپیوتر طی ف 4273 </t>
  </si>
  <si>
    <t>شرکت آدیش جنوبی جهت واریز به حساب 0673677274  نزد بانک تجارت بنام شرکت پایا صنعت تیران بابت 50% پیش پرداخت قرارداد  ADISH-P-PO-GE-079</t>
  </si>
  <si>
    <t>1401/02/05</t>
  </si>
  <si>
    <t>1401/02/06</t>
  </si>
  <si>
    <t>1401/02/10</t>
  </si>
  <si>
    <t>942862</t>
  </si>
  <si>
    <t>6268000178237137</t>
  </si>
  <si>
    <t>شرکت پارت سازی مشهد با شناسه ملی 10380198131 جهت حواله ساتنا به حساب IR20 0170 0000 0030 2356 5250 08 نزد بانک ملی بابت خرید پیچ و مهره طی ف 1637</t>
  </si>
  <si>
    <t>942863</t>
  </si>
  <si>
    <t>4641000178237138</t>
  </si>
  <si>
    <t xml:space="preserve">شرکت آدیش جنوبی جهت واریز به حساب 2638075329 نزد بانک تجارت به نام آقایان افکار و رضا صفری و اسماعیل کرمی جهت شارژ تنخواه ش 29 کرایه حمل بارنامه ها </t>
  </si>
  <si>
    <t xml:space="preserve">واریز از طرف فرآب جهت عودت بخشی از سپرده نقدی و مازاد کارمزد تمدید ضمانتنامه </t>
  </si>
  <si>
    <t>1401/02/08</t>
  </si>
  <si>
    <t>942864</t>
  </si>
  <si>
    <t>6319000178237139</t>
  </si>
  <si>
    <t xml:space="preserve">شرکت آدیش جنوبی جهت واریز به حساب 2638075329 نزد بانک تجارت به نام آقایان افکار و رضا صفری و اسماعیل کرمی جهت شارژ تنخواه علی الحساب کرایه حمل بارنامه ها </t>
  </si>
  <si>
    <t>942865</t>
  </si>
  <si>
    <t>1383000178237140</t>
  </si>
  <si>
    <t xml:space="preserve">شرکت آدیش جنوبی جهت حواله ساتنا به حساب IR26 0160 0000 0000 0981 3039 40 نزد بانک کشاورزی بنام شرکت هماهنگ بار پارس بابت صA25768 بارنامه ش SE22010001 هزینه ترانزیت محموله 4 کانتینری فیتینگ و ص A26073 بارنامه ش ES/DXB/2587 محموله 18 ورق </t>
  </si>
  <si>
    <t>1401/02/17</t>
  </si>
  <si>
    <t xml:space="preserve">شرکت آدیش جنوبی حواله ساتنا به حساب IR51 0110 0000 0020 0079 4320 00 نزد بانک صنعت و معدن بنام شرکت آدیش جنوبی بابت قسط اول کارمزد تمدید اعتبار اسنادی ش 96109363 </t>
  </si>
  <si>
    <t>942866</t>
  </si>
  <si>
    <t>1600000178237141</t>
  </si>
  <si>
    <t>942867</t>
  </si>
  <si>
    <t>2428000178237142</t>
  </si>
  <si>
    <t>شرکت آدیش جنوبی جهت حواله ساتنا به حساب IR26 0160 0000 0000 0981 3039 40 نزد بانک کشاورزی بنام شرکت هماهنگ بار پارس بابت صA26142 بارنامه ش SE22010001TRN هزینه ترانزیت محموله 4 کانتینری فیتینگ اینویس 142</t>
  </si>
  <si>
    <t>942868</t>
  </si>
  <si>
    <t>942869</t>
  </si>
  <si>
    <t>7450000178237143</t>
  </si>
  <si>
    <t>1618000178237144</t>
  </si>
  <si>
    <t>شرکت آدیش جنوبی جهت حواله ساتنا به حساب IR03 0570 0225 8101 1530 4671 01  نزد بانک پاسارگاد بنام شرکت پیشرو ناوگان سیراف بابت هزینه ترخیصیه طی اعلامیه ورود ش N5191 محموله پمپهای رودهارت اینویس 148</t>
  </si>
  <si>
    <t xml:space="preserve">شرکت آدیش جنوبی جهت حواله ساتنا به حساب IR82 0560 0845 0200 2206 6120 01 نزد بانک سامان بنام آقای محسن حقیقی جهت خرید گرمکن غذا طی پ ف 1102401 از آریا استیل نوین </t>
  </si>
  <si>
    <t>1401/02/12</t>
  </si>
  <si>
    <t>942870</t>
  </si>
  <si>
    <t>1401/02/18</t>
  </si>
  <si>
    <t>4527000178237145</t>
  </si>
  <si>
    <t xml:space="preserve">شرکت آدیش جنوبی جهت واریز به حساب 306833146  نزد بانک تجارت بنام شرکت سپهرمولد بابت علی الحساب ق ADSH-E-CO-GE-008  </t>
  </si>
  <si>
    <t>942871</t>
  </si>
  <si>
    <t>942872</t>
  </si>
  <si>
    <t>5277000178237146</t>
  </si>
  <si>
    <t>8396000178237147</t>
  </si>
  <si>
    <t>شرکت آدیش جنوبی جهت حواله ساتنا به حساب IR25 0170 0000 0011 0256 9850 02 نزد بانک ملی بنام شرکت کشتیرانی صبا پشتیبانی بندر بابت هزینه ترخیصیه محموله لوله های IMS  اینویس 152</t>
  </si>
  <si>
    <t xml:space="preserve">شرکت آدیش جنوبی جهت حواله ساتنا به حساب IR96 0170 0000 0010 6126 3170 03 نزد بانک ملی بنام شرکت حمل و نقل بین المللی شامخ فرابر بابت هزینه ترخیصیه اینویس 150 محموله ایمن سهند آریا </t>
  </si>
  <si>
    <t>1401/02/19</t>
  </si>
  <si>
    <t>942873</t>
  </si>
  <si>
    <t>942874</t>
  </si>
  <si>
    <t>2058000178237148</t>
  </si>
  <si>
    <t>4420000178237149</t>
  </si>
  <si>
    <t>آقای عزیز اله عباد زاده حاجمیر با کد ملی 1532055609 جهت حواله ساتنا به حساب IR16 0120 0100 0000 7167 5384 90  نزد بانک ملت بابت ف 95-96 خرید انکر بولت از تدارکات صنعتی پارتیران</t>
  </si>
  <si>
    <t>شرکت خبرگان بین المللی تهران با شناسه 10102518676 جهت واریز به حساب 2311082992 نزد بانک تجارت بابت تسویه 12 فقره فاکتور انجام بازرسی داخلی و خارجی</t>
  </si>
  <si>
    <t>942875</t>
  </si>
  <si>
    <t>8960000178237150</t>
  </si>
  <si>
    <t xml:space="preserve">شرکت آدیش جنوبی جهت حواله ساتنا به حساب IR 13 0560 0812 0400 1955 5010 01 نزد بانک سامان بنام شرکت ذوب آهن آریان بوئین زهرا بابت خرید میلگرد طی پ ف 1401-12842 </t>
  </si>
  <si>
    <t>942876</t>
  </si>
  <si>
    <t>1401/02/20</t>
  </si>
  <si>
    <t>8691000178237151</t>
  </si>
  <si>
    <t>شرکت پارت سازی مشهد با شناسه ملی 10380198131 جهت حواله ساتنا به حساب IR20 0170 0000 0030 2356 5250 08 نزد بانک ملی بابت 40% پ پ ق ADSH-P-PO-GE-082</t>
  </si>
  <si>
    <t xml:space="preserve">هزینه کارمزد صدور ضمانتنامه گمرکی </t>
  </si>
  <si>
    <t>942877</t>
  </si>
  <si>
    <t>942878</t>
  </si>
  <si>
    <t>942879</t>
  </si>
  <si>
    <t>1401/02/21</t>
  </si>
  <si>
    <t>5993000178237152</t>
  </si>
  <si>
    <t>9895000178237153</t>
  </si>
  <si>
    <t>9409000178237154</t>
  </si>
  <si>
    <t>1401/02/24</t>
  </si>
  <si>
    <t>شرکت آدیش جنوبی به شناسه 14004653334 جهت حواله ساتنا به حساب IR21 0120 0200 0000 4421 5120 85 نزد بانک ملت به نام شرکت خدمات مسافرت هوایی پرتو پرواز فردا بابت صورتحساب 100</t>
  </si>
  <si>
    <t>942880</t>
  </si>
  <si>
    <t>942881</t>
  </si>
  <si>
    <t>942882</t>
  </si>
  <si>
    <t>942883</t>
  </si>
  <si>
    <t>9552000178237155</t>
  </si>
  <si>
    <t>8671000178237156</t>
  </si>
  <si>
    <t>3840000178237157</t>
  </si>
  <si>
    <t>8875000178237158</t>
  </si>
  <si>
    <t>شرکت آدیش جنوبی با شناسه  14004653334 جهت حواله ساتنا به حساب IR360190000000102658246009 نزد بانک صادرات شرکت همراهان کار پاسارگاد  بابت 50% مربوط به قرارداد ADISH-GE -018 طبق درخواست</t>
  </si>
  <si>
    <t>1401/02/25</t>
  </si>
  <si>
    <t xml:space="preserve">شرکت آدیش جنوبی با شناسه  14004653334 جهت حواله ساتنا به حساب IR74 0220 1610 0201 5411 3140 01 نزد بانک توسعه تعاون بنام آقای علی رحمانی بابت تسویه خرید 682/240 تن ماسه بادی طی فاکتور ش  43-1400  م 1401/01/18   </t>
  </si>
  <si>
    <t xml:space="preserve">شرکت آدیش جنوبی با شناسه  14004653334 جهت حواله ساتنا به حساب IR110170000000102765179002  نزد بانک ملی بنام ناصر توکل محمود آبادی بابت تسویه فاکتور 1353 و 1352 خرید آجر گری  از  آقای اسکندر رمضانی </t>
  </si>
  <si>
    <t>واریزی از سنگ آهن مرکزی رباط</t>
  </si>
  <si>
    <t>1401/02/22</t>
  </si>
  <si>
    <t>هزینه کارمزد کسر شده از جاری بابت ساتنا</t>
  </si>
  <si>
    <t xml:space="preserve">شرکت آدیش جنوبی جهت واریز به حساب 2638075329 نزد بانک تجارت به نام آقایان افکار و رضا صفری و اسماعیل کرمی جهت شارژ تنخواه ش 30 و 31 کرایه حمل بارنامه ها </t>
  </si>
  <si>
    <t>942884</t>
  </si>
  <si>
    <t>942885</t>
  </si>
  <si>
    <t>942886</t>
  </si>
  <si>
    <t>942887</t>
  </si>
  <si>
    <t>942888</t>
  </si>
  <si>
    <t>942889</t>
  </si>
  <si>
    <t>942890</t>
  </si>
  <si>
    <t>942891</t>
  </si>
  <si>
    <t>942892</t>
  </si>
  <si>
    <t>942893</t>
  </si>
  <si>
    <t>942894</t>
  </si>
  <si>
    <t>942895</t>
  </si>
  <si>
    <t>942896</t>
  </si>
  <si>
    <t>942897</t>
  </si>
  <si>
    <t>942898</t>
  </si>
  <si>
    <t>942899</t>
  </si>
  <si>
    <t>942900</t>
  </si>
  <si>
    <t>5701000178237159</t>
  </si>
  <si>
    <t>1401/02/26</t>
  </si>
  <si>
    <t>شرکت آدیش جنوبی جهت حواله ساتنا به حساب IR33 0120 0200 0000 3176 8440 50 نزد بانک ملت به نام شرکت بیمه آسیا بابت قسط هجدهم بیمه تمام خطر سایت طی شماره بیمه نامه25432053/99/01</t>
  </si>
  <si>
    <t>شرکت آدیش جنوبی جهت حواله ساتنا به حساب IR74 0130 1000 0000 0012 9000 00 نزد بانک رفاه بنام شرکت بیمه آسیا بابت قسط هشتم بیمه نامه مسئولیت مدنی طی شماره بیمه نامه 410551037/00/000003</t>
  </si>
  <si>
    <t>7759000178237160</t>
  </si>
  <si>
    <t>5756000178237161</t>
  </si>
  <si>
    <t>2235000178237162</t>
  </si>
  <si>
    <t>2650000178237163</t>
  </si>
  <si>
    <t>9240000178237164</t>
  </si>
  <si>
    <t>9405000178237165</t>
  </si>
  <si>
    <t>9439000178237166</t>
  </si>
  <si>
    <t>1976000178237167</t>
  </si>
  <si>
    <t>4709000178237168</t>
  </si>
  <si>
    <t>4439000178237169</t>
  </si>
  <si>
    <t>4896000178237170</t>
  </si>
  <si>
    <t>3937000178237171</t>
  </si>
  <si>
    <t>2904000178237172</t>
  </si>
  <si>
    <t>6667000178237173</t>
  </si>
  <si>
    <t>7752000178237174</t>
  </si>
  <si>
    <t>8952000178237175</t>
  </si>
  <si>
    <t xml:space="preserve">شرکت آدیش جنوبی جهت واریز به حساب متمرکز اداره کل امور مالی کد 8150 جهت پرداخت حق بیمه فروردین ماه 1401 کارکنان به نام سازمان تامین اجتماعی شعبه بیست و پنج تهران (قبض 025001021953901 ) </t>
  </si>
  <si>
    <t>شرکت آدیش جنوبی جهت واریز  به حساب متمرکز اداره کل امور مالی کد 8150 جهت پرداخت حق بیمه فروردین ماه 1401 کارکنان به نام سازمان تامین اجتماعی شعبه کنگان (قبض 511001020254701 )</t>
  </si>
  <si>
    <t>1401/02/27</t>
  </si>
  <si>
    <t>شرکت بازرگانی پترو کهن نفتان با شناسه ملی 10103436123جهت حواله ساتنا به حساب IR07 0120 0000 0000 1291 5046 27 نزد بانک ملت بابت خرید زانو و ... طی ف 57261</t>
  </si>
  <si>
    <t>شرکت آدیش جنوبی جهت حواله ساتنا IR45 0170 0000 0010 6694 3180 08 بنام شرکت شبکه انتقال داده های رهام داتک نزد بانک ملی بابت ص و ش 2 خرید پهنای باند اختصاصی و اجاره 8 عدد IP</t>
  </si>
  <si>
    <t>شرکت آدیش جنوبی جهت حواله ساتنا به حساب IR74 0100 0040 7300 1001 0266 26  نزد بانک ملی بنام سازمان امور مالیاتی و شناسه پرداخت 206001073110202000031933956995 جهت پرداخت مالیات حقوق فروردین 1401 واحد مالیاتی 881521 (شماره قبض 31933956995 )</t>
  </si>
  <si>
    <t>شرکت آدیش جنوبی جهت حواله ساتنا به حساب IR74 0100 0040 7300 1001 0266 26  نزد بانک ملی بنام سازمان امور مالیاتی و شناسه پرداخت 217001073110202000031934248788 جهت پرداخت مالیات حقوق فروردین 1401 واحد مالیاتی 881521 (شماره قبض 31934248788 )</t>
  </si>
  <si>
    <t xml:space="preserve">شرکت آدیش جنوبی جهت حواله ساتنا به حساب IR27 0120 0000 0000 4794 7826 51 نزد بانک ملت به نام شرکت مهندسی پاژ پرداز سامانه طبق ف 1985 </t>
  </si>
  <si>
    <t xml:space="preserve">شرکت آدیش جنوبی جهت حواله ساتنا به حساب IR82 0130 1000 0000 0043 3971 41  نزد بانک رفاه به نام شرکت ترسیم گران اندیشه پویا بابت خرید تجهیزات شبکه لوازم و تجهیزات کامپیوتر طی ف 4487 </t>
  </si>
  <si>
    <t>1401/02/28</t>
  </si>
  <si>
    <t>هزینه کارمزد کسر شده از جاری بابت پایا</t>
  </si>
  <si>
    <t xml:space="preserve">شرکت آدیش جنوبی جهت حواله ساتنا به حساب IR82 0130 1000 0000 0043 3971 41  نزد بانک رفاه به نام شرکت ترسیم گران اندیشه پویا بابت خرید تجهیزات شبکه کارت طی ف 4529 </t>
  </si>
  <si>
    <t>1401/02/31</t>
  </si>
  <si>
    <t xml:space="preserve">شرکت آدیش جنوبی جهت حواله ساتنا به حساب IR75 0120 0100 0000 1565 5470 62  نزد بانک ملت بنام آقای مسلم بهروزی نیا بابت تسویه هزینه های مربوط به ترخیص نیروگاه طی نامه ش A-00-2174 -ترخیص کاران پارس </t>
  </si>
  <si>
    <t>شرکت آدیش جنوبی جهت حواله ساتنا به حساب IR26 0160 0000 0000 0981 3039 40 نزد بانک کشاورزی بنام شرکت هماهنگ بار پارس بابت صA26228 بارنامه شRDSBUSBND220188TRN هزینه ترانزیت محموله KWB اینویس 144</t>
  </si>
  <si>
    <t>شرکت آدیش جنوبی جهت حواله ساتنا به حساب IR23 0190 0000 0011 0972 2920 07  نزد بانک صادرات بنام شرکت حمل و نقل بین المللی آذرخش آوای باختر بابت هزینه بارنامه CT22031054 محموله هایتان فیتینگ 2 کانتینری اینویس 154</t>
  </si>
  <si>
    <t>شرکت آدیش جنوبی جهت حواله ساتنا به حساب IR21 0120 0200 0000 4421 5120 85 نزد بانک ملت به نام شرکت خدمات مسافرت هوایی پرتو پرواز فردا بابت ص 101</t>
  </si>
  <si>
    <t>059701</t>
  </si>
  <si>
    <t>8060010024977817</t>
  </si>
  <si>
    <t>واریزی فرآب بابت بخشی از آزاد سازی سپرده و کارمزد تمدید و تقلیل ضمانتنامه 98182027366</t>
  </si>
  <si>
    <t>1401/03/01</t>
  </si>
  <si>
    <t>واریزی فرآب بابت مابقی آزاد سازی سپرده و کارمزد تمدید و تقلیل ضمانتنامه 98182027366</t>
  </si>
  <si>
    <t>059702</t>
  </si>
  <si>
    <t>059703</t>
  </si>
  <si>
    <t>4031010024977818</t>
  </si>
  <si>
    <t>4610010024977819</t>
  </si>
  <si>
    <t>شرکت آدیش جنوبی جهت حواله ساتنا به حساب IR23 0190 0000 0011 0972 2920 07  نزد بانک صادرات بنام شرکت حمل و نقل بین المللی آذرخش آوای باختر بابت سپرده نقدی بارنامه CT22031054 محموله هایتان فیتینگ 2 کانتینری اینویس 154</t>
  </si>
  <si>
    <t xml:space="preserve">شرکت آدیش جنوبی جهت واریز به حساب 2638075329 نزد بانک تجارت به نام آقایان افکار و رضا صفری و اسماعیل کرمی جهت شارژ تنخواه ش 32 کرایه حمل بارنامه ها </t>
  </si>
  <si>
    <t>1401/03/02</t>
  </si>
  <si>
    <t>059704</t>
  </si>
  <si>
    <t>059705</t>
  </si>
  <si>
    <t>12870100249787820</t>
  </si>
  <si>
    <t>4853010024977821</t>
  </si>
  <si>
    <t xml:space="preserve">شرکت آدیش جنوبی جهت حواله ساتنا به حساب IR75 0120 0100 0000 1565 5470 62  نزد بانک ملت بنام آقای مسلم بهروزی نیا بابت تسویه هزینه محموله 3 دستگاه الکترو موتور کوتاژ 5992-4 رینگ فیلد طی نامه TKJ/140/125-ترخیص کاران پارس </t>
  </si>
  <si>
    <t>شرکت آدیش جنوبی جهت حواله ساتنا به حساب IR44 0120 0000 0000 9465 0457 10  نزد بانک ملت بنام شرکت مسیر طلایی راسا بابت هزینه بارنامه 00001731 محموله فلنج اینویس 155</t>
  </si>
  <si>
    <t>059706</t>
  </si>
  <si>
    <t>059707</t>
  </si>
  <si>
    <t>059708</t>
  </si>
  <si>
    <t>059709</t>
  </si>
  <si>
    <t>059710</t>
  </si>
  <si>
    <t>059711</t>
  </si>
  <si>
    <t>1401/03/03</t>
  </si>
  <si>
    <t>1239010024977822</t>
  </si>
  <si>
    <t>1510010024977823</t>
  </si>
  <si>
    <t>9411010024977824</t>
  </si>
  <si>
    <t>3236010024977825</t>
  </si>
  <si>
    <t>7025010024977826</t>
  </si>
  <si>
    <t>4475010024977827</t>
  </si>
  <si>
    <t>شرکت آدیش جنوبی جهت واریز به حساب 0673677274  نزد بانک تجارت بنام شرکت پایا صنعت تیران بابت تسویه صورت وضعیت ش 1 بابت خرید Anchor Chair ق 078 جهت TNK</t>
  </si>
  <si>
    <t xml:space="preserve">شرکت پترو انرژی خلیج فارس با شناسه ملی 10102204626 جهت حواله ساتنا به حساب IR64 0570 0374 8101 4070 8721 01 نزد بانک پاسارگاد بابت پ پ اکسسوری مخازن ق ADSH-P-PO-GE-089 </t>
  </si>
  <si>
    <t>شرکت آدیش جنوبی جهت حواله ساتنا به حساب IR24 0620 0000 0020 3471 7290 05 نزد بانک آینده بنام خانم صدیقه قمی زواره بابت خرید بوشن طی ف 140134 از شرکت سازه پیچ</t>
  </si>
  <si>
    <t>شرکت آدیش جنوبی جهت حواله ساتنا به حساب IR24 0620 0000 0020 3471 7290 05 نزد بانک آینده بنام خانم صدیقه قمی زواره بابت خرید بوشن طی ف 140148 از شرکت سازه پیچ</t>
  </si>
  <si>
    <t>059712</t>
  </si>
  <si>
    <t>059713</t>
  </si>
  <si>
    <t>8354010024977828</t>
  </si>
  <si>
    <t>9051010024977829</t>
  </si>
  <si>
    <t>شرکت آدیش جنوبی جهت حواله ساتنا به حساب IR19 0120 0000 0000 5235 6014 29  نزد بانک ملت به نام آقای امید عباسی بابت هزینه جرثقیل جهت بارگیری طی ف  1003442-1003447-1003391-1003448-1003443- از روشن جام یلدا</t>
  </si>
  <si>
    <t>شرکت آدیش جنوبی جهت حواله ساتنا به حساب IR03 0570 0225 8101 1530 4671 01  نزد بانک پاسارگاد بنام شرکت پیشرو ناوگان سیراف بابت هزینه ترخیصیه محموله GBA اینویس 148</t>
  </si>
  <si>
    <t>شرکت آدیش جنوبی جهت حواله ساتنا به حساب IR31 0120 0000 0000 8686 8004 91 نزد بانک ملت به نام شرکت رایانه افزار خط سبز بابت تسویه ف 703  جهت سرور سایت</t>
  </si>
  <si>
    <t>شرکت آدیش جنوبی جهت حواله ساتنا به حساب  IR42 0120 0000 0000 0095 2533 40  نزد بانک ملت بنام مرکز پژوهش متالورژی رازی بابت هزینه تست ش پیگیری 6678</t>
  </si>
  <si>
    <t>059714</t>
  </si>
  <si>
    <t>9768010024977830</t>
  </si>
  <si>
    <t>شرکت آدیش جنوبی جهت حواله ساتنا به حساب  IR42 0120 0000 0000 0095 2533 40  نزد بانک ملت بنام مرکز پژوهش متالورژی رازی بابت هزینه تست ش پیگیری 6672</t>
  </si>
  <si>
    <t>059715</t>
  </si>
  <si>
    <t>1401/03/04</t>
  </si>
  <si>
    <t>2343010024977831</t>
  </si>
  <si>
    <t>شرکت آدیش جنوبی جهت حواله ساتنا به حساب IR 13 0560 0812 0400 1955 5010 01 نزد بانک سامان بنام شرکت ذوب آهن آریان بوئین زهرا جهت تسویه فاکتور 13437-1401</t>
  </si>
  <si>
    <t>1401/03/05</t>
  </si>
  <si>
    <t>059716</t>
  </si>
  <si>
    <t>1401/03/08</t>
  </si>
  <si>
    <t>3328010024977832</t>
  </si>
  <si>
    <t xml:space="preserve">شرکت آدیش جنوبی جهت واریز به حساب 2638075329 نزد بانک تجارت به نام آقایان افکار و رضا صفری و اسماعیل کرمی جهت شارژ تنخواه ش 33 کرایه حمل بارنامه ها </t>
  </si>
  <si>
    <t>059717</t>
  </si>
  <si>
    <t>059718</t>
  </si>
  <si>
    <t>059719</t>
  </si>
  <si>
    <t>1401/03/09</t>
  </si>
  <si>
    <t>7967010024977833</t>
  </si>
  <si>
    <t>9141010024977834</t>
  </si>
  <si>
    <t>3206010024977835</t>
  </si>
  <si>
    <t>شرکت بازرگانی پترو کهن نفتان با شناسه ملی 10103436123جهت حواله ساتنا به حساب IR07 0120 0000 0000 1291 5046 27 نزد بانک ملت بابت خرید زانو و ... طی ف 57271-57272</t>
  </si>
  <si>
    <t>شرکت خبرگان بین المللی تهران با شناسه 10102518676 جهت واریز به حساب 2311082992 نزد بانک تجارت بابت تسویه ف 30330-30331-30332-30333-30337  انجام بازرسی داخلی و خارجی</t>
  </si>
  <si>
    <t>1401/03/10</t>
  </si>
  <si>
    <t>شرکت آدیش جنوبی جهت حواله ساتنا به حساب IR91 0550 0215 8000 2688 5970 01  به نام آقای محسن خستو بابت شارژ تنخواه دفتر مرکزی ش 8</t>
  </si>
  <si>
    <t>آقای وحید نجاری با کد ملی 0072382831 جهت حواله ساتنا به حساب IR56 0120 0000 0000 5660 0800 38 نزد بانک ملت بابت خرید نبشی و ... طی ف 64-63-65, 65/1 از آهن اسکندری</t>
  </si>
  <si>
    <t>059720</t>
  </si>
  <si>
    <t>059721</t>
  </si>
  <si>
    <t>059722</t>
  </si>
  <si>
    <t>1401/03/11</t>
  </si>
  <si>
    <t>7905010024977836</t>
  </si>
  <si>
    <t>2284010024977837</t>
  </si>
  <si>
    <t>1971010024977838</t>
  </si>
  <si>
    <t xml:space="preserve">شرکت آدیش جنوبی جهت واریز به حساب 2638075329 نزد بانک تجارت به نام آقایان افکار و رضا صفری و اسماعیل کرمی جهت شارژ تنخواه ش 34 کرایه حمل بارنامه ها </t>
  </si>
  <si>
    <t>059723</t>
  </si>
  <si>
    <t>4448010024977839</t>
  </si>
  <si>
    <t xml:space="preserve">شرکت آدیش جنوبی جهت واریز به حساب 0353050990 نزد بانک تجارت بنام شرکت صنعتی آما بابت پ ف 2684/ت-1401 خرید الکترود </t>
  </si>
  <si>
    <t>1401/03/16</t>
  </si>
  <si>
    <t>059724</t>
  </si>
  <si>
    <t>شرکت آدیش جنوبی جهت حواله ساتنا به حساب IR54 0150 0000 0159 6301 4207 12 نزد بانک سپه بنام آقای حسینعلی حجاری زاده بابت  اجاره 1401/01/01 تا 1401/04/31 6 دانگ ساختمان اداری پلاک ثبتی فرعی شماره 2693 از پلاک ثبتی اصلی 3381 به مساحت 1210 مترمربع طبق قرارداد 18998249</t>
  </si>
  <si>
    <t>1550010024977840</t>
  </si>
  <si>
    <t>واریزی شرکت سنگ آهن مرکزی رباط</t>
  </si>
  <si>
    <t>1401/03/18</t>
  </si>
  <si>
    <t>059725</t>
  </si>
  <si>
    <t>059726</t>
  </si>
  <si>
    <t>059727</t>
  </si>
  <si>
    <t>2249010024977841</t>
  </si>
  <si>
    <t>8381010024977842</t>
  </si>
  <si>
    <t>6633010024977843</t>
  </si>
  <si>
    <t>شرکت آدیش جنوبی جهت حواله ساتنا به حساب IR74 0530 0000 0010 0902 4266 01 نزد بانک کارآفرین به نام شرکت اطمینان تجارت خبره بابت خرید میلگرد طی ف 125</t>
  </si>
  <si>
    <t xml:space="preserve">شرکت آدیش جنوبی جهت حواله ساتنا به حساب IR96 0170 0000 0010 6126 3170 03 نزد بانک ملی بنام شرکت حمل و نقل بین المللی شامخ فرابر بابت هزینه ترخیصیه اینویس 162 محموله ایمن سهند آریا </t>
  </si>
  <si>
    <t>059728</t>
  </si>
  <si>
    <t>3565010024977844</t>
  </si>
  <si>
    <t>شرکت آدیش جنوبی جهت حواله ساتنا به حساب IR19 0120 0000 0000 5235 6014 29  نزد بانک ملت به نام آقای امید عباسی بابت هزینه ترخیص جهت بارگیری طی ف  1003446-1003468-1003481- از روشن جام یلدا</t>
  </si>
  <si>
    <t>1401/03/21</t>
  </si>
  <si>
    <t>059729</t>
  </si>
  <si>
    <t>059730</t>
  </si>
  <si>
    <t>059731</t>
  </si>
  <si>
    <t>4593010024977845</t>
  </si>
  <si>
    <t>8525010024977846</t>
  </si>
  <si>
    <t>6197010024977847</t>
  </si>
  <si>
    <t xml:space="preserve">شرکت پارت سازی مشهد با شناسه ملی 10380198131 جهت حواله ساتنا به حساب IR20 0170 0000 0030 2356 5250 08 نزد بانک ملی بابت خرید پیچ و مهره تسویه ف 1669و مانده ف 1637 </t>
  </si>
  <si>
    <t>یک میلیارد و سیصد و هشتاد و پنج میلیون</t>
  </si>
  <si>
    <t xml:space="preserve">شرکت آدیش جنوبی جهت حواله ساتنا IR15 0700 0347 0011 1141 2660 02 بنام هادی بحرینی بابت خرید آهن طی پ ف 6182 از صنایع فلزی بحرینی </t>
  </si>
  <si>
    <t>شرکت آدیش جنوبی جهت حواله ساتنا به حساب IR47 0100 0040 7400 1001 0266 74  نزد بانک ملی شعبه میرداماد کد 64 به نام اداره کل امور مالیاتی-درآمد مستغلات اجاره املاک و شناسه پرداخت  264001039110204000032090472819 جهت پرداخت مالیات اجاره 1401/101/01 تا 1400/04/31، واحد 400222 کلاسه 303 (قبض 32090472819 )</t>
  </si>
  <si>
    <t>1401/03/17</t>
  </si>
  <si>
    <t>1401/03/19</t>
  </si>
  <si>
    <t>1401/03/23</t>
  </si>
  <si>
    <t>059732</t>
  </si>
  <si>
    <t>059733</t>
  </si>
  <si>
    <t>4694010024977848</t>
  </si>
  <si>
    <t>5188010024977849</t>
  </si>
  <si>
    <t>شرکت آدیش جنوبی جهت حواله ساتنا به حساب IR67 0170 0000 0011 4867 1240 04  نزد بانک ملی بنام شرکت آراد مهر دریا بابت هزینه ترخیصیه  محموله Steam-KWB اینویس 160</t>
  </si>
  <si>
    <t xml:space="preserve">شرکت آدیش جنوبی جهت واریز به حساب 2638075329 نزد بانک تجارت به نام آقایان افکار و رضا صفری و اسماعیل کرمی جهت شارژ تا سقف تنخواه کرایه حمل بارنامه ها </t>
  </si>
  <si>
    <t>059734</t>
  </si>
  <si>
    <t>1846010024977850</t>
  </si>
  <si>
    <t>059735</t>
  </si>
  <si>
    <t>059736</t>
  </si>
  <si>
    <t>059737</t>
  </si>
  <si>
    <t>1401/03/24</t>
  </si>
  <si>
    <t>6605010024977851</t>
  </si>
  <si>
    <t>3410010024977852</t>
  </si>
  <si>
    <t>3804010024977853</t>
  </si>
  <si>
    <t xml:space="preserve">آقای بهمن هوشمند دویج به کد ملی 1533715084 جهت واریز به حساب 0009720332 نزد بانک تجارت بابت خرید اکسپنشن بولت از شرکت سهند فولاد طی ف 115 </t>
  </si>
  <si>
    <t>شرکت آدیش جنوبی جهت حواله ساتنا به حساب IR76 0170 0000 0010 6240 6240 06 نزد بانک ملی بابت هزینه تست ولو طی ص 02-1401</t>
  </si>
  <si>
    <t xml:space="preserve">شرکت آدیش جنوبی جهت واریز به حساب 9527872542 نزد بانک تجارت بنام آقای رحیم حاتمی بابت هزینه حمل مربوط به رنگ آمیزی و ... سه دستگاه نیروگاه </t>
  </si>
  <si>
    <t>شرکت آدیش جنوبی جهت واریز به حساب 131546718 نزد بانک تجارت بنام شرکت جهان کابل آرکا بابت خرید کابل طی پ ف 710</t>
  </si>
  <si>
    <t>059738</t>
  </si>
  <si>
    <t>059739</t>
  </si>
  <si>
    <t>059740</t>
  </si>
  <si>
    <t>059741</t>
  </si>
  <si>
    <t>059742</t>
  </si>
  <si>
    <t>059743</t>
  </si>
  <si>
    <t>059744</t>
  </si>
  <si>
    <t>1401/03/25</t>
  </si>
  <si>
    <t>1988010024977854</t>
  </si>
  <si>
    <t>8368010024977855</t>
  </si>
  <si>
    <t>8954010024977856</t>
  </si>
  <si>
    <t>6600010024977857</t>
  </si>
  <si>
    <t>2342010024977858</t>
  </si>
  <si>
    <t>شرکت آدیش جنوبی جهت حواله ساتنا به حساب IR03 0190 0000 0011 2499 4690 00  نزد بانک صادرات بنام شرکت تجارت گستر سیراف سپهر بابت پرداخت هزینه ترخیص 198-400 و 001-401 و002-401 و 204-400 و 205-400</t>
  </si>
  <si>
    <t xml:space="preserve">شرکت آدیش جنوبی جهت حواله ساتنا به حساب IR75 0120 0100 0000 1565 5470 62  نزد بانک ملت بنام آقای مسلم بهروزی نیا بابت هزینه ترخیص طی نامه TKJ-1401-131 , TKJ-1401-130-ترخیص کاران پارس </t>
  </si>
  <si>
    <t>شرکت آدیش جنوبی جهت حواله ساتنا به حساب IR91 0550 0215 8000 2688 5970 01  به نام آقای محسن خستو بابت شارژ تنخواه دفتر مرکزی ش 9 الی 13</t>
  </si>
  <si>
    <t>1401/03/28</t>
  </si>
  <si>
    <t>059745</t>
  </si>
  <si>
    <t>059746</t>
  </si>
  <si>
    <t>059747</t>
  </si>
  <si>
    <t>059748</t>
  </si>
  <si>
    <t>059749</t>
  </si>
  <si>
    <t>059750</t>
  </si>
  <si>
    <t>2000010024977859</t>
  </si>
  <si>
    <t>6586010024977860</t>
  </si>
  <si>
    <t>3804010024977861</t>
  </si>
  <si>
    <t>2727010024977862</t>
  </si>
  <si>
    <t>7671010024977863</t>
  </si>
  <si>
    <t>3932010024977864</t>
  </si>
  <si>
    <t>2649010024977865</t>
  </si>
  <si>
    <t>6678010024977866</t>
  </si>
  <si>
    <t xml:space="preserve">شرکت آدیش جنوبی جهت واریز به حساب متمرکز اداره کل امور مالی کد 8150 جهت پرداخت حق بیمه اردیبهشت ماه 1401 کارکنان به نام سازمان تامین اجتماعی شعبه بیست و پنج تهران (قبض 025001032679901 ) </t>
  </si>
  <si>
    <t>شرکت آدیش جنوبی جهت واریز  به حساب متمرکز اداره کل امور مالی کد 8150 جهت پرداخت حق بیمه اردیبهشت ماه 1401 کارکنان به نام سازمان تامین اجتماعی شعبه کنگان (قبض 511001030319101 )</t>
  </si>
  <si>
    <t>شرکت آدیش جنوبی جهت حواله ساتنا به حساب IR74 0100 0040 7300 1001 0266 26  نزد بانک ملی بنام سازمان امور مالیاتی و شناسه پرداخت 239001073110202000032333229794 جهت پرداخت مالیات حقوق اردیبهشت 1401 واحد مالیاتی 881521 (شماره قبض 32333229794 )</t>
  </si>
  <si>
    <t>شرکت آدیش جنوبی جهت حواله ساتنا به حساب IR74 0100 0040 7300 1001 0266 26  نزد بانک ملی بنام سازمان امور مالیاتی و شناسه پرداخت 241001073110202000032333319669 جهت پرداخت مالیات حقوق اردیبهشت 1401 واحد مالیاتی 881521 (شماره قبض 32333319669 )</t>
  </si>
  <si>
    <t>شرکت آدیش جنوبی جهت حواله ساتنا به حساب IR33 0120 0200 0000 3176 8440 50 نزد بانک ملت به نام شرکت بیمه آسیا بابت قسط نوزدهم بیمه تمام خطر سایت طی شماره بیمه نامه25432053/99/01</t>
  </si>
  <si>
    <t>واریزی از طرف شرکت گروه صنعتی راکور بابت تسویه حساب</t>
  </si>
  <si>
    <t>1401/03/26</t>
  </si>
  <si>
    <t>1401/03/29</t>
  </si>
  <si>
    <t>شرکت آدیش جنوبی جهت واریز  به حساب IR36 0100 0040 0104 5104 0014 13 نزد بانک مرکزی به نام سازمان منطقه ویژه اقتصادی انرژی پارس بابت هزینه تعرفه خدمات عمومی طبق صورتحساب پیوست مورخ 1401/03/25 با تعرفه سال 1400و تمدید 4 ماه تا تائید تعرفه 1401 و اعلام مابه التفاوت ( شناسه پرداخت 251045174220000002280000034487 )</t>
  </si>
  <si>
    <t>شرکت آدیش جنوبی جهت واریز به حساب 131546718 نزد بانک تجارت بنام شرکت جهان کابل آرکا بابت VAT خرید کابل طی پ ف 710</t>
  </si>
  <si>
    <t>شرکت آدیش جنوبی جهت حواله ساتنا به حساب IR72 0120 0000 0000 3894 7195 20 نزد بانک ملت بنام شرکت شیب شکن بابت هزینه تست و تعمیر دستگاه های الکترو موتور ف 0602-1401</t>
  </si>
  <si>
    <t>059751</t>
  </si>
  <si>
    <t>1401/03/30</t>
  </si>
  <si>
    <t>9512010024977867</t>
  </si>
  <si>
    <t>059752</t>
  </si>
  <si>
    <t>1401/03/31</t>
  </si>
  <si>
    <t>7576010024977868</t>
  </si>
  <si>
    <t xml:space="preserve">شرکت آدیش جنوبی جهت واریز به حساب 2638075329 نزد بانک تجارت به نام آقایان افکار و رضا صفری و اسماعیل کرمی جهت شارژ تا سقف تنخواه کرایه حمل بارنامه ها طبق دستور پیوست </t>
  </si>
  <si>
    <r>
      <rPr>
        <b/>
        <u/>
        <sz val="12"/>
        <color rgb="FFFF0000"/>
        <rFont val="B Nazanin"/>
        <charset val="178"/>
      </rPr>
      <t>استرداد چک</t>
    </r>
    <r>
      <rPr>
        <sz val="12"/>
        <color theme="1"/>
        <rFont val="B Nazanin"/>
        <charset val="178"/>
      </rPr>
      <t xml:space="preserve"> شرکت آدیش جنوبی جهت حواله ساتنا به حساب IR74 0100 0040 7300 1001 0266 26  نزد بانک ملی بنام سازمان امور مالیاتی و شناسه پرداخت 241001073110202000032333319669 جهت پرداخت مالیات حقوق اردیبهشت 1401 واحد مالیاتی 881521 (شماره قبض 32333319669 )</t>
    </r>
  </si>
  <si>
    <r>
      <rPr>
        <b/>
        <u/>
        <sz val="12"/>
        <rFont val="B Nazanin"/>
        <charset val="178"/>
      </rPr>
      <t>پاس چک</t>
    </r>
    <r>
      <rPr>
        <sz val="12"/>
        <rFont val="B Nazanin"/>
        <charset val="178"/>
      </rPr>
      <t xml:space="preserve"> شرکت آدیش جنوبی جهت</t>
    </r>
    <r>
      <rPr>
        <sz val="12"/>
        <color theme="1"/>
        <rFont val="B Nazanin"/>
        <charset val="178"/>
      </rPr>
      <t xml:space="preserve"> حواله ساتنا به حساب IR74 0100 0040 7300 1001 0266 26  نزد بانک ملی بنام سازمان امور مالیاتی و شناسه پرداخت 241001073110202000032333319669 جهت پرداخت مالیات حقوق اردیبهشت 1401 واحد مالیاتی 881521 (شماره قبض 32333319669 )</t>
    </r>
  </si>
  <si>
    <t xml:space="preserve">شرکت آدیش جنوبی جهت حواله ساتنا به حساب IR03 0120 0000 0000 0152 5609 63  نزد بانک ملت به نام شرکت دنیای پردازش بابت پ ف 68979/1 مورخ 1401/03/29 بابت تمدید پشتیبانی نرم افزار حضور و غیاب و گردش کار به مدت یکسال </t>
  </si>
  <si>
    <t>1401/04/01</t>
  </si>
  <si>
    <t>059753</t>
  </si>
  <si>
    <t>1723010024977869</t>
  </si>
  <si>
    <t>059754</t>
  </si>
  <si>
    <t>059755</t>
  </si>
  <si>
    <t>059756</t>
  </si>
  <si>
    <t>5330010024977870</t>
  </si>
  <si>
    <t xml:space="preserve">شرکت آدیش جنوبی جهت حواله ساتنا به حساب IR75 0120 0100 0000 1565 5470 62  نزد بانک ملت بنام آقای مسلم بهروزی نیا بابت هزینه ترخیص طی نامه TKJ-1401-131 , TKJ-1401-132-,TKJ-1401-133ترخیص کاران پارس </t>
  </si>
  <si>
    <t>3787010024977871</t>
  </si>
  <si>
    <t xml:space="preserve">شرکت آدیش جنوبی جهت حواله ساتنا به حساب IR57 0170 0000 0011 5340 4770 06  نزد بانک ملی بنام آقای هادی کشاورزی بابت تسویه پ ف 325 و 1156 از فروشگاه رنگ های دریایی و صنعتی کشاورز </t>
  </si>
  <si>
    <t>1401/04/05</t>
  </si>
  <si>
    <t>1552010024977872</t>
  </si>
  <si>
    <t>9034010024977873</t>
  </si>
  <si>
    <t>شرکت آدیش جنوبی جهت حواله ساتنا به حساب IR87 0120 0000 0000 8352 6353 56 نزد بانک ملت به نام شرکت ترابری بین المللی پرس بابت هزینه ترخیصیه محموله رینگ فیلد اینویس 171 ص 1174 کد پیگیری PTML2205009</t>
  </si>
  <si>
    <t>059757</t>
  </si>
  <si>
    <t>شرکت آدیش جنوبی جهت حواله ساتنا به حساب IR03 0570 0225 8101 1530 4671 01  نزد بانک پاسارگاد بنام شرکت پیشرو ناوگان سیراف بابت هزینه ترخیصیه محموله رودهارت اینویس 167 ص PNS-T-010107</t>
  </si>
  <si>
    <t>059758</t>
  </si>
  <si>
    <t>9244010024977874</t>
  </si>
  <si>
    <t xml:space="preserve">شرکت آدیش جنوبی جهت حواله ساتنا به حساب IR91 0550 0215 8000 2688 5970 01  به نام آقای محسن خستو بابت شارژ تنخواه دفتر مرکزی ش 14 </t>
  </si>
  <si>
    <r>
      <rPr>
        <b/>
        <u/>
        <sz val="12"/>
        <color rgb="FFFF0000"/>
        <rFont val="B Nazanin"/>
        <charset val="178"/>
      </rPr>
      <t>استرداد چک</t>
    </r>
    <r>
      <rPr>
        <sz val="12"/>
        <color theme="1"/>
        <rFont val="B Nazanin"/>
        <charset val="178"/>
      </rPr>
      <t xml:space="preserve"> شرکت آدیش جنوبی جهت حواله ساتنا به حساب IR03 0120 0000 0000 0152 5609 63  نزد بانک ملت به نام شرکت دنیای پردازش بابت پ ف 68979/1 مورخ 1401/03/29 بابت تمدید پشتیبانی نرم افزار حضور و غیاب و گردش کار به مدت یکسال </t>
    </r>
  </si>
  <si>
    <t>1401/04/06</t>
  </si>
  <si>
    <t>059759</t>
  </si>
  <si>
    <t>059760</t>
  </si>
  <si>
    <t>059761</t>
  </si>
  <si>
    <t>059762</t>
  </si>
  <si>
    <t>059763</t>
  </si>
  <si>
    <t>059764</t>
  </si>
  <si>
    <t>6509010024977875</t>
  </si>
  <si>
    <t xml:space="preserve">شرکت آدیش جنوبی جهت حواله ساتنا به حساب IR74 0220 1610 0201 5411 3140 01 نزد بانک توسعه تعاون بنام آقای علی رحمانی بابت خرید 1591/28 تن ماسه بادی ص و ش 6 طی ف 1-0312-1401 م 1401/03/12   </t>
  </si>
  <si>
    <t>4559010024977876</t>
  </si>
  <si>
    <t xml:space="preserve">شرکت آدیش جنوبی جهت واریز به حساب 0353050990 نزد بانک تجارت بنام شرکت صنعتی آما بابت VAT  ف 330626-330172-330075 خرید الکترود </t>
  </si>
  <si>
    <t xml:space="preserve">شرکت آدیش جنوبی جهت حواله ساتنا به حساب IR 13 0560 0812 0400 1955 5010 01 نزد بانک سامان بنام شرکت ذوب آهن آریان بوئین زهرا جهت  پ ف 14240-1401 خرید میلگرد تیر ماه </t>
  </si>
  <si>
    <t>6378010024977877</t>
  </si>
  <si>
    <t>6974010024977878</t>
  </si>
  <si>
    <t xml:space="preserve">شرکت آدیش جنوبی جهت حواله ساتنا به حساب IR11 0200 0000 0010 0011 6220 06  نزد بانک توسعه صادرات بنام شرکت تولیدی و صنعتی فراسان بابت 35% پ ف 3367/119 خرید لوله های GRVE کمیسیون معاملات </t>
  </si>
  <si>
    <t>5740010024977879</t>
  </si>
  <si>
    <t xml:space="preserve">شرکت آدیش جنوبی جهت حواله ساتنا به حساب IR73 0170 0000 0011 1371 6220 02  نزد بانک ملی به نام شرکت کاریز هیدرو سازه گیل بابت ف 3828 خرید میکروسیلیس </t>
  </si>
  <si>
    <t>4946010024977880</t>
  </si>
  <si>
    <t>059765</t>
  </si>
  <si>
    <t>1401/04/07</t>
  </si>
  <si>
    <t>059766</t>
  </si>
  <si>
    <t>6640010024977881</t>
  </si>
  <si>
    <t>8199010024977882</t>
  </si>
  <si>
    <t>شرکت آدیش جنوبی جهت حواله ساتنا به حساب IR21 0120 0200 0000 4421 5120 85 نزد بانک ملت به نام شرکت خدمات مسافرت هوایی پرتو پرواز فردا بابت ص 102</t>
  </si>
  <si>
    <t>شرکت آدیش جنوبی جهت حواله ساتنا به حساب IR91 0550 0215 8000 2688 5970 01  به نام آقای محسن خستو بابت شارژ تنخواه دفتر مرکزی ش 15 و 16</t>
  </si>
  <si>
    <t>آقای وحید نجاری با کد ملی 0072382831 جهت حواله ساتنا به حساب IR56 0120 0000 0000 5660 0800 38 نزد بانک ملت بابت 50% علی الحساب خرید ورق های کسری مخازن از آهن اسکندری</t>
  </si>
  <si>
    <t>059767</t>
  </si>
  <si>
    <t>4567010024977883</t>
  </si>
  <si>
    <t>059768</t>
  </si>
  <si>
    <t>7143010024977884</t>
  </si>
  <si>
    <t>شرکت آدیش جنوبی جهت حواله ساتنا به حساب IR43 0120 0000 0000 3145 2600 18 نزد بانک ملت بنام آقای حمید شمسی بابت علی الحساب پ ف خرید لوله پلی اتیلن طی ف 1059 از فروشگاه پلی وسی بندر</t>
  </si>
  <si>
    <t>059769</t>
  </si>
  <si>
    <t>059770</t>
  </si>
  <si>
    <t>059771</t>
  </si>
  <si>
    <t>6949010024977885</t>
  </si>
  <si>
    <t>2736010024977886</t>
  </si>
  <si>
    <t>8030010024977887</t>
  </si>
  <si>
    <t>شرکت آدیش جنوبی جهت واریز به حساب 3614509189 نزد بانک تجارت بنام آقای قاسم غلامپور بابت اجرای حفاری گمانه ص 22-13  /1401</t>
  </si>
  <si>
    <t>059772</t>
  </si>
  <si>
    <t>1401/04/08</t>
  </si>
  <si>
    <t>شرکت آدیش جنوبی جهت حواله ساتنا به حساب IR09 0560 0811 0401 3930 6240 01 نزد بانک سامان بنام شرکت کشتیرانی گذرگاه دریای پارس بابت بارنامه ش NGU293894CAB هزینه ترخیص محموله هیوک2 اینویس 158</t>
  </si>
  <si>
    <t>شرکت آدیش جنوبی جهت حواله ساتنا به حساب IR09 0560 0811 0401 3930 6240 01 نزد بانک سامان بنام شرکت کشتیرانی گذرگاه دریای پارس بابت سپرده نقدی بارنامه ش NGU293894CAB هزینه ترخیص محموله هیوک2 اینویس 158</t>
  </si>
  <si>
    <t>5651010024977888</t>
  </si>
  <si>
    <t>واریزی از طرف شرکت بیمه نوین بابت خسارت بار</t>
  </si>
  <si>
    <t>059773</t>
  </si>
  <si>
    <t>059774</t>
  </si>
  <si>
    <t>059775</t>
  </si>
  <si>
    <t>1401/04/11</t>
  </si>
  <si>
    <t>6186010024977889</t>
  </si>
  <si>
    <t>2406010024977890</t>
  </si>
  <si>
    <t>7357010024977891</t>
  </si>
  <si>
    <t>059776</t>
  </si>
  <si>
    <t>3025010024977892</t>
  </si>
  <si>
    <t xml:space="preserve">شرکت آدیش جنوبی جهت واریز به حساب 9511793537 نزد بانک تجارت بنام آقای مهراب احمدی بابت خرید رنگ و تینر طی ف 2210 از فروشگاه رنگ مهراب </t>
  </si>
  <si>
    <t>شرکت آدیش جنوبی جهت حواله ساتنا به حساب IR82 0130 1000 0000 0043 3971 41  نزد بانک رفاه به نام شرکت ترسیم گران اندیشه پویا بابت خرید رم طی ف 4938</t>
  </si>
  <si>
    <t>شرکت صنعتی و شیمیایی رنگین زره به شناسه 10861402655جهت حواله ساتنا به حساب IR16 0120 0000 0000 1334 2874 79 نزد بانک ملت بابت پ ف 987 خرید آستری اپوکسی و ... جهت CDU</t>
  </si>
  <si>
    <t>1401/04/12</t>
  </si>
  <si>
    <t>059777</t>
  </si>
  <si>
    <t>059778</t>
  </si>
  <si>
    <t>059779</t>
  </si>
  <si>
    <t>7479010024977893</t>
  </si>
  <si>
    <t>شرکت پارت سازی مشهد با شناسه ملی 10380198131 جهت حواله ساتنا به حساب IR20 0170 0000 0030 2356 5250 08 نزد بانک ملی بابت خرید پیچ و مهره تسویه ف 1692</t>
  </si>
  <si>
    <t>9719010024977894</t>
  </si>
  <si>
    <t>شرکت آدیش جنوبی جهت حواله ساتنا به حساب IR18 0170 0000 0010 7460 6730 08 نزد بانک ملی بنام شرکت پرستوی سفید خلیج فارس بابت بارنامه ش ES/DXB/2815 هزینه ترخیصیه محموله لوله های IMS اینویس 173</t>
  </si>
  <si>
    <t>هزینه کارمزد صدور چک ساتنا+پایا</t>
  </si>
  <si>
    <t>059780</t>
  </si>
  <si>
    <t>059781</t>
  </si>
  <si>
    <t>059782</t>
  </si>
  <si>
    <t>059783</t>
  </si>
  <si>
    <t>059784</t>
  </si>
  <si>
    <t>059785</t>
  </si>
  <si>
    <t>1401/04/13</t>
  </si>
  <si>
    <t>8120010024977895</t>
  </si>
  <si>
    <t>1587010024977896</t>
  </si>
  <si>
    <t xml:space="preserve">شرکت هیراد کیان ایده تامین به شناسه 14004000609 جهت حواله ساتنا به حساب شماره IR20 0570 0342 1101 1342 9370 01  نزد بانک پاسارگاد بابت 25% پ پ خرید استاینر ق ADSH-P-PO-GE-094 </t>
  </si>
  <si>
    <t xml:space="preserve">شرکت پویا گستر آرتا صنعت با شناسه ملی 14010567973 جهت حواله ساتنا به حساب IR67 0120 0000 0000 9520 8472 62 نزد بانک ملت بابت پ پ خرید تجهیزات طی ف 1156-1155 </t>
  </si>
  <si>
    <t>6768010024977897</t>
  </si>
  <si>
    <t>2873010024977898</t>
  </si>
  <si>
    <t>شرکت آدیش جنوبی جهت حواله ساتنا به حساب IR26 0160 0000 0000 0981 3039 40 نزد بانک کشاورزی بنام شرکت هماهنگ بار پارس بابت صA26865 بارنامه ش ES/DXB/2663 هزینه ترانزیت محموله لوله های IMS اینویس 152</t>
  </si>
  <si>
    <t>شرکت آدیش جنوبی جهت حواله ساتنا به حساب IR23 0190 0000 0011 0972 2920 07  نزد بانک صادرات بنام شرکت حمل و نقل بین المللی آذرخش آوای باختر بابت هزینه ترانزیت سفر S-1401/012 محموله 2 کانتینری هایتان اینویس 154</t>
  </si>
  <si>
    <t>1401/04/14</t>
  </si>
  <si>
    <t>3619010024977899</t>
  </si>
  <si>
    <t>9721010024977900</t>
  </si>
  <si>
    <t>9600010024977901</t>
  </si>
  <si>
    <t xml:space="preserve">شرکت هیراد کیان ایده تامین به شناسه 14004000609 جهت حواله ساتنا به حساب شماره IR20 0570 0342 1101 1342 9370 01  نزد بانک پاسارگاد بابت تسویه ارزش افزوده فاکتور های 18 الی 24 خرید استاینر ق ADSH-P-PO-GE-045 </t>
  </si>
  <si>
    <t>شرکت آدیش جنوبی جهت واریز به حساب 0673677274 نزد بانک تجارت بنام شرکت پایا صنعت تیران بابت تسویه ارزش افزوده خرید Anchor Chair ف 1667</t>
  </si>
  <si>
    <t>شرکت آدیش جنوبی جهت حواله ساتنا به حساب IR19 0120 0000 0000 5235 6014 29  نزد بانک ملت به نام آقای امید عباسی بابت هزینه انبارداری محموله رودهارت اینویس167 طی ف 1003578-1003579-1003583 از روشن جام یلدا</t>
  </si>
  <si>
    <t>059786</t>
  </si>
  <si>
    <t>1401/04/18</t>
  </si>
  <si>
    <t>9917010024977902</t>
  </si>
  <si>
    <t xml:space="preserve">شرکت آدیش جنوبی جهت حواله ساتنا به حساب IR91 0550 0215 8000 2688 5970 01  به نام آقای محسن خستو بابت شارژ تنخواه دفتر مرکزی ش 17الی 19 طبق مانده دفاتر </t>
  </si>
  <si>
    <t>1401/04/15</t>
  </si>
  <si>
    <t>1401/04/20</t>
  </si>
  <si>
    <t>059787</t>
  </si>
  <si>
    <t>5060010024977903</t>
  </si>
  <si>
    <t>شرکت پارت سازی مشهد با شناسه ملی 10380198131 جهت حواله ساتنا به حساب IR20 0170 0000 0030 2356 5250 08 نزد بانک ملی بابت 50% پ پ بابت خرید انکر بولت طی استعلام قیمت 410-1401</t>
  </si>
  <si>
    <t>059788</t>
  </si>
  <si>
    <t>1401/04/21</t>
  </si>
  <si>
    <t>3020010024977904</t>
  </si>
  <si>
    <t xml:space="preserve">شرکت آدیش جنوبی جهت واریز به حساب 2638075329 نزد بانک تجارت به نام آقایان افکار و رضا صفری و اسماعیل کرمی جهت شارژ تنخواه ش 39 کرایه حمل بارنامه ها طبق دستور پیوست </t>
  </si>
  <si>
    <t>059789</t>
  </si>
  <si>
    <t>059790</t>
  </si>
  <si>
    <t>059791</t>
  </si>
  <si>
    <t>059792</t>
  </si>
  <si>
    <t>059793</t>
  </si>
  <si>
    <t>059794</t>
  </si>
  <si>
    <t>6388010024977905</t>
  </si>
  <si>
    <t>5930010024977906</t>
  </si>
  <si>
    <t>5737010024977907</t>
  </si>
  <si>
    <t>8696010024977908</t>
  </si>
  <si>
    <t>8020010024977909</t>
  </si>
  <si>
    <t>9051010024977910</t>
  </si>
  <si>
    <t>شرکت آدیش جنوبی جهت واریز به حساب 9547501397 نزد بانک تجارت بنام آقای محمد بحرانی بابت ماسه بادی طی ص 14پیمانکاری حمل ماسه بادی بحرانی</t>
  </si>
  <si>
    <t>1401/04/22</t>
  </si>
  <si>
    <t>شرکت آدیش جنوبی جهت حواله ساتنا به حساب IR46 0120 0100 0000 5971 3129 01 بنام آقای محسن امانی بابت تسویه تعمیر کولر ساختمان طی ف 0352 از تهویه بهاران</t>
  </si>
  <si>
    <t>شرکت آدیش جنوبی جهت حواله ساتنا به حساب IR900560081681001066586001  نزد بانک سامان به نام شرکت آینده نگاران جهت تمدید SSL License طی پ ف 119665</t>
  </si>
  <si>
    <t>شرکت آدیش جنوبی جهت حواله ساتنا به حساب IR26 0160 0000 0000 0981 3039 40 نزد بانک کشاورزی بنام شرکت هماهنگ بار پارس بابت علی الحساب انبارداری محموله لوله های هیوک1 اینویس157 و استیم KWB اینویس160 بارنامه ش B/LNO/SYECJLK220225A و B/LNO.CLAB046</t>
  </si>
  <si>
    <r>
      <t xml:space="preserve"> آقای علی </t>
    </r>
    <r>
      <rPr>
        <sz val="12"/>
        <rFont val="B Nazanin"/>
        <charset val="178"/>
      </rPr>
      <t>ملکی ب</t>
    </r>
    <r>
      <rPr>
        <sz val="12"/>
        <color theme="1"/>
        <rFont val="B Nazanin"/>
        <charset val="178"/>
      </rPr>
      <t>ا کد ملی 0439716179 جهت حواله ساتنا به حساب IR47 0550 0117 8000 0055 1560 01 نزد بانک اقتصاد نوین بابت خرید ورق از دماوند واشر جهت CDU</t>
    </r>
  </si>
  <si>
    <t xml:space="preserve">شرکت آدیش جنوبی جهت واریز به حساب 0425044052 نزد بانک تجارت بنام شرکت صنعت پروژه توس بابت 35% میانی قرارداد ADISH-P-PO-GE-075  </t>
  </si>
  <si>
    <t xml:space="preserve">واریزی مازاد آقای هادی کشاورز (رنگین زره) </t>
  </si>
  <si>
    <t>1401/04/25</t>
  </si>
  <si>
    <t>1401/04/23</t>
  </si>
  <si>
    <t>1401/04/26</t>
  </si>
  <si>
    <t>059795</t>
  </si>
  <si>
    <t>1607010024977911</t>
  </si>
  <si>
    <t>شرکت آدیش جنوبی جهت حواله ساتنا به حساب  IR42 0120 0000 0000 0095 2533 40  نزد بانک ملت بنام مرکز پژوهش متالورژی رازی بابت هزینه اقلام بالک پایپینگ طی ش پیگیری 12604</t>
  </si>
  <si>
    <t>059796</t>
  </si>
  <si>
    <t>059797</t>
  </si>
  <si>
    <t>059798</t>
  </si>
  <si>
    <t>1401/04/28</t>
  </si>
  <si>
    <t>5027010024977912</t>
  </si>
  <si>
    <t>7066010024977913</t>
  </si>
  <si>
    <t>2929010024977914</t>
  </si>
  <si>
    <t xml:space="preserve">شرکت آدیش جنوبی جهت حواله ساتنا به حساب IR98 0170 0000 0010 2401 6580 05  نزد بانک ملی بنام شرکت صنایع واشر سازی بهتا جهت خرید گسکت طی ف 401/133 ق ADSH-P-PO-GE-070 </t>
  </si>
  <si>
    <t>شرکت آدیش جنوبی جهت واریز به حساب 9547501397 نزد بانک تجارت بنام آقای محمد بحرانی بابت ماسه بادی طی ص 15 اردیبهشت ماه پیمانکاری حمل ماسه بادی بحرانی</t>
  </si>
  <si>
    <t>شرکت خبرگان بین المللی تهران با شناسه 10102518676 جهت واریز به حساب 2311082992 نزد بانک تجارت بابت تسویه ف 31329 الی 31336 انجام بازرسی داخلی و خارجی</t>
  </si>
  <si>
    <t>1401/04/29</t>
  </si>
  <si>
    <t>59799</t>
  </si>
  <si>
    <t>059800</t>
  </si>
  <si>
    <t>7211010024977915</t>
  </si>
  <si>
    <t>7125010024977916</t>
  </si>
  <si>
    <t xml:space="preserve">شرکت آدیش جنوبی جهت حواله ساتنا به حساب IR75 0120 0100 0000 1565 5470 62  نزد بانک ملت بنام آقای مسلم بهروزی نیا بابت تسویه هزینه های مربوط به ترخیص نیروگاه طی نامه ش TKJ/1401/-39 و TKJ/1401-40 و TKJ/1401-41 اینویس 152-171-167-ترخیص کاران پارس </t>
  </si>
  <si>
    <t xml:space="preserve">شرکت آدیش جنوبی جهت واریز به حساب متمرکز اداره کل امور مالی کد 8150 جهت پرداخت حق بیمه خرداد ماه 1401 کارکنان به نام سازمان تامین اجتماعی شعبه بیست و پنج تهران (قبض 025001043563701 ) </t>
  </si>
  <si>
    <t>061201</t>
  </si>
  <si>
    <t>1100010053913656</t>
  </si>
  <si>
    <t>شرکت آدیش جنوبی جهت واریز  به حساب متمرکز اداره کل امور مالی کد 8150 جهت پرداخت حق بیمه خرداد ماه 1401 کارکنان به نام سازمان تامین اجتماعی شعبه کنگان (قبض 511001040300801 )</t>
  </si>
  <si>
    <t>061202</t>
  </si>
  <si>
    <t>061203</t>
  </si>
  <si>
    <t>061204</t>
  </si>
  <si>
    <t>2855010053913657</t>
  </si>
  <si>
    <t>5993010053913658</t>
  </si>
  <si>
    <t>8969010053913659</t>
  </si>
  <si>
    <t>شرکت آدیش جنوبی جهت حواله ساتنا به حساب IR33 0120 0200 0000 3176 8440 50 نزد بانک ملت به نام شرکت بیمه آسیا بابت قسط بیستم بیمه تمام خطر سایت طی شماره بیمه نامه25432053/99/01</t>
  </si>
  <si>
    <t>061205</t>
  </si>
  <si>
    <t xml:space="preserve">شرکت آدیش جنوبی جهت واریز به حساب 2638075329 نزد بانک تجارت به نام آقایان افکار و رضا صفری و اسماعیل کرمی جهت شارژ تنخواه ش 40 کرایه حمل بارنامه ها طبق دستور پیوست </t>
  </si>
  <si>
    <t>7187010053913660</t>
  </si>
  <si>
    <t>شرکت آدیش جنوبی جهت حواله ساتنا به حساب IR74 0100 0040 7300 1001 0266 26  نزد بانک ملی بنام سازمان امور مالیاتی و شناسه پرداخت 233001073110202000032993199817 جهت پرداخت مالیات حقوق خرداد 1401 واحد مالیاتی 881521 (شماره قبض 32993199817 )</t>
  </si>
  <si>
    <t>شرکت آدیش جنوبی جهت حواله ساتنا به حساب IR74 0100 0040 7300 1001 0266 26  نزد بانک ملی بنام سازمان امور مالیاتی و شناسه پرداخت 209001073110202000032993939449 جهت پرداخت مالیات حقوق خرداد 1401 واحد مالیاتی 881521 (شماره قبض 32993939449 )</t>
  </si>
  <si>
    <t>061206</t>
  </si>
  <si>
    <t>1401/05/01</t>
  </si>
  <si>
    <t>7738010053913661</t>
  </si>
  <si>
    <t>1401/04/31</t>
  </si>
  <si>
    <t>1401/04/30</t>
  </si>
  <si>
    <t xml:space="preserve">شرکت آدیش جنوبی جهت حواله ساتنا به حساب IR96 0170 0000 0010 6126 3170 03 نزد بانک ملی بنام شرکت حمل و نقل بین المللی شامخ فرابر بابت هزینه ترخیصیه اینویس 162 ص 12475 محموله ایمن سهند آریا </t>
  </si>
  <si>
    <t>1401/05/02</t>
  </si>
  <si>
    <t>061207</t>
  </si>
  <si>
    <t>061208</t>
  </si>
  <si>
    <t>061209</t>
  </si>
  <si>
    <t>061210</t>
  </si>
  <si>
    <t>7566010053913662</t>
  </si>
  <si>
    <t>9601010053913663</t>
  </si>
  <si>
    <t>9283010053913664</t>
  </si>
  <si>
    <t>7196010053913665</t>
  </si>
  <si>
    <t>شرکت آدیش جنوبی جهت حواله ساتنا IR45 0170 0000 0010 6694 3180 08 بنام شرکت شبکه انتقال داده های رهام داتک نزد بانک ملی بابت خرید اینترنت طی ف 5374917</t>
  </si>
  <si>
    <t>060211</t>
  </si>
  <si>
    <t>1401/05/03</t>
  </si>
  <si>
    <t>5509010053913666</t>
  </si>
  <si>
    <t xml:space="preserve">شرکت آدیش جنوبی جهت حواله ساتنا به حساب IR91 0550 0215 8000 2688 5970 01  به نام آقای محسن خستو بابت شارژ تنخواه دفتر مرکزی ش 20 الی 23 طبق مانده دفاتر </t>
  </si>
  <si>
    <t xml:space="preserve">شرکت آدیش جنوبی جهت واریز به حساب 2638075329 نزد بانک تجارت به نام آقایان افکار و رضا صفری و اسماعیل کرمی جهت شارژ تنخواه ش 42 تا سقف تنخواه کرایه حمل بارنامه ها طبق دستور پیوست </t>
  </si>
  <si>
    <t>1401/05/04</t>
  </si>
  <si>
    <t>060212</t>
  </si>
  <si>
    <t>6124010053913667</t>
  </si>
  <si>
    <t>شرکت آدیش جنوبی جهت حواله ساتنا به حساب IR27 0570 0266 8101 1382 0511 01 نزد بانک پاسارگاد بنام شرکت عصر ارتباطات آکال بابت خرید 2 دستگاه هارد طی ف 2405</t>
  </si>
  <si>
    <t>060213</t>
  </si>
  <si>
    <t>1401/05/09</t>
  </si>
  <si>
    <t>1581010053913668</t>
  </si>
  <si>
    <t xml:space="preserve">شرکت آدیش جنوبی جهت حواله ساتنا IR15 0700 0347 0011 1141 2660 02 بنام هادی بحرینی بابت 9% VAT طی ف 8714 از صنایع فلزی بحرینی </t>
  </si>
  <si>
    <t>060214</t>
  </si>
  <si>
    <t>شرکت آدیش جنوبی جهت حواله ساتنا به حساب IR03 0120 0100 0000 3146 5990 82  بنام آقای نعمت عبدی بابت ص 04259-01  ساخت اسلب</t>
  </si>
  <si>
    <t>5623010053913669</t>
  </si>
  <si>
    <t>060215</t>
  </si>
  <si>
    <t>9221010053913670</t>
  </si>
  <si>
    <t>شرکت آدیش جنوبی جهت حواله ساتنا IR69 0620 0000 0010 1070 3380 00 بنام شرکت آروین تجهیز صنعت خاورمیانه بابت خرید گسکت طی ف 01-1401</t>
  </si>
  <si>
    <t>060216</t>
  </si>
  <si>
    <t>060217</t>
  </si>
  <si>
    <t>1401/05/10</t>
  </si>
  <si>
    <t>3711010053913671</t>
  </si>
  <si>
    <t>شرکت آدیش جنوبی جهت حواله ساتنا به حساب IR43 0150 0002 5264 4168 3808 31 نزد بانک سپه (انصار سابق) بنام خانم مرضیه هدایتی بابت ف 24 الی 27 ق ADSH-P-CO-GE-014  از سیراف بتن جنوب</t>
  </si>
  <si>
    <t>8279010053913672</t>
  </si>
  <si>
    <t>1401/05/12</t>
  </si>
  <si>
    <t>شرکت آدیش جنوبی جهت حواله ساتنا به حساب IR36 0590 0412 0045 4405 4400 01  نزد بانک سینا بنام موسسه حسابرسی و خدمات مالی کوشا منش بابت تسویه حق الزحمه حسابرسی سال 1400 طی ف 3003</t>
  </si>
  <si>
    <t>1401/05/05</t>
  </si>
  <si>
    <t>1401/05/11</t>
  </si>
  <si>
    <t>1401/05/18</t>
  </si>
  <si>
    <t>9046010053913674</t>
  </si>
  <si>
    <t>3307010053913675</t>
  </si>
  <si>
    <t>1761010053913676</t>
  </si>
  <si>
    <t>6195010053913677</t>
  </si>
  <si>
    <t>3470010053913678</t>
  </si>
  <si>
    <t>4180010053913679</t>
  </si>
  <si>
    <t>2325010053913680</t>
  </si>
  <si>
    <t>1290010053913681</t>
  </si>
  <si>
    <t>061219</t>
  </si>
  <si>
    <t>061220</t>
  </si>
  <si>
    <t>061221</t>
  </si>
  <si>
    <t>061222</t>
  </si>
  <si>
    <t>061223</t>
  </si>
  <si>
    <t>061224</t>
  </si>
  <si>
    <t>061225</t>
  </si>
  <si>
    <t>061226</t>
  </si>
  <si>
    <t xml:space="preserve">شرکت آدیش جنوبی جهت حواله ساتنا به حساب IR26 0160 0000 0000 0981 3039 40 نزد بانک کشاورزی بنام شرکت هماهنگ بار پارس بابت هزینه ترانزیت محموله اینویس 158هیوک 2 ص A27153 بارنامه ش NGU293894CAB </t>
  </si>
  <si>
    <t>شرکت آدیش جنوبی جهت حواله ساتنا به حسابIR42 0120 0000 0000 0095 2533 40  نزد بانک ملت بنام مرکز پژوهش متالورژی رازی بابت آنالیز طی ش پیگیری 14341</t>
  </si>
  <si>
    <t>شرکت آدیش جنوبی جهت حواله ساتنا به حساب IR82 0130 1000 0000 0043 3971 41  نزد بانک رفاه به نام شرکت ترسیم گران اندیشه پویا بابت خرید تجهیزات سیستم طی ف 5237</t>
  </si>
  <si>
    <t xml:space="preserve">شرکت آدیش جنوبی جهت حواله ساتنا IR47 0550 0117 8000 0055 1560 01 نزد بانک اقتصاد نوین بنام آقای علی ملکی بابت تسویه خرید واشر طی ف 0863 از دماوند واشر </t>
  </si>
  <si>
    <t>شرکت آدیش جنوبی جهت حواله ساتنا IR43 0120 0000 0000 3145 2600 18 نزد بانک ملت بنام آقای حمید شمسی بابت خرید لوله پلی اتیلن طی ف 401/07/ک از فروشگاه پلی وسی بندر</t>
  </si>
  <si>
    <t>060218</t>
  </si>
  <si>
    <t xml:space="preserve">شرکت آدیش جنوبی جهت واریز به حساب 9511793537 نزد بانک تجارت بنام آقای مهراب احمدی بابت خرید رنگ و تینر طی ف 2128-2217 از فروشگاه رنگ مهراب </t>
  </si>
  <si>
    <t>شرکت آدیش جنوبی جهت حواله ساتنا به حساب IR43 0150 0002 5264 4168 3808 31 نزد بانک سپه (انصار سابق) بنام خانم مرضیه هدایتی بابت ص A2005 ق ADSH-P-CO-GE-014  از سیراف بتن جنوب</t>
  </si>
  <si>
    <t>شرکت آدیش جنوبی جهت حواله ساتنا به حساب IR56 0100 0040 0104 5404 0153 60 نزد بانک مرکزی بنام شرکت ملی صتایع پتروشیمی بابت ص 01N0391 مورخ 1401/05/18 هزینه انبارداری محموله وارداتی sisico اینویس 162</t>
  </si>
  <si>
    <t>1401/05/19</t>
  </si>
  <si>
    <t>1401/05/23</t>
  </si>
  <si>
    <t>061227</t>
  </si>
  <si>
    <t>4019010053913682</t>
  </si>
  <si>
    <t xml:space="preserve">شرکت آدیش جنوبی جهت حواله ساتنا به حساب IR91 0550 0215 8000 2688 5970 01  به نام آقای محسن خستو بابت شارژ تنخواه دفتر مرکزی طبق مانده دفاتر </t>
  </si>
  <si>
    <t>1401/05/24</t>
  </si>
  <si>
    <t>061228</t>
  </si>
  <si>
    <t>3024010053913683</t>
  </si>
  <si>
    <t>شرکت آدیش جنوبی جهت حواله ساتنا به حساب IR88 0530 0000 0050 1132 9186 02 بنام شرکت پیشگامان آستیاک صنعت بابت 50% بال ولو طی ش درخواست 1401-3527</t>
  </si>
  <si>
    <t>061229</t>
  </si>
  <si>
    <t>061230</t>
  </si>
  <si>
    <t>3980010053913684</t>
  </si>
  <si>
    <t>6112010053913685</t>
  </si>
  <si>
    <t>شرکت آدیش جنوبی جهت حواله ساتنا به حسابIR42 0120 0000 0000 0095 2533 40  نزد بانک ملت بنام مرکز پژوهش متالورژی رازی بابت آنالیز طی ش پیگیری 15869</t>
  </si>
  <si>
    <t>061231</t>
  </si>
  <si>
    <t>061232</t>
  </si>
  <si>
    <t>061233</t>
  </si>
  <si>
    <t>061234</t>
  </si>
  <si>
    <t>061235</t>
  </si>
  <si>
    <t>061236</t>
  </si>
  <si>
    <t>7700010053913686</t>
  </si>
  <si>
    <t>5646010053913687</t>
  </si>
  <si>
    <t>4022010053913688</t>
  </si>
  <si>
    <t>2256010053913689</t>
  </si>
  <si>
    <t>7465010053913690</t>
  </si>
  <si>
    <t>8698010053913691</t>
  </si>
  <si>
    <t>شرکت آدیش جنوبی جهت حواله ساتنا به حساب IR44 0120 0000 0000 9465 0457 10  نزد بانک ملت بنام شرکت مسیر طلایی راسا بابت هزینه ترخیصیه بارنامه 01000339 محموله فلنج اینویس 176</t>
  </si>
  <si>
    <t>1401/05/26</t>
  </si>
  <si>
    <t>1401/05/29</t>
  </si>
  <si>
    <t>061237</t>
  </si>
  <si>
    <t>061238</t>
  </si>
  <si>
    <t>061239</t>
  </si>
  <si>
    <t xml:space="preserve">شرکت آدیش جنوبی جهت حواله ساتنا به حساب IR75 0120 0100 0000 1565 5470 62  نزد بانک ملت بنام آقای مسلم بهروزی نیا بابت تسویه هزینه های مربوط به ترخیص نیروگاه طی نامه ش   TKJ/1401-43-44-45-47 اینویس 162-163-157-158-173-ترخیص کاران پارس </t>
  </si>
  <si>
    <t>شرکت آدیش جنوبی جهت حواله ساتنا به حساب IR72 0120 0000 0000 3894 7195 20 نزد بانک ملت بنام شرکت شیب شکن بابتVAT دستگاه الکترو موتور طی ف 1508</t>
  </si>
  <si>
    <t>7896010053913692</t>
  </si>
  <si>
    <t>4401010053913693</t>
  </si>
  <si>
    <t>7321010053913694</t>
  </si>
  <si>
    <t xml:space="preserve">شرکت دپو ماشین با شناسه 10100866884 جهت حواله ساتنا به حساب IR37 0570 0322 1100 0912 1900 01 نزد بانک پاسارگاد جهت 50% پ ف 4-61611-د-01 خرید دو دستگاه کانکس دو اتاقه جهتQC و دفتر فنی  </t>
  </si>
  <si>
    <t xml:space="preserve">شرکت آدیش جنوبی جهت واریز به حساب متمرکز اداره کل امور مالی کد 8150 جهت پرداخت حق بیمه تیر ماه 1401 کارکنان به نام سازمان تامین اجتماعی شعبه بیست و پنج تهران (قبض 025001052287601 ) </t>
  </si>
  <si>
    <t>شرکت آدیش جنوبی جهت واریز  به حساب متمرکز اداره کل امور مالی کد 8150 جهت پرداخت حق بیمه تیر ماه 1401 کارکنان به نام سازمان تامین اجتماعی شعبه کنگان (قبض 511001050292601 )</t>
  </si>
  <si>
    <t>شرکت آدیش جنوبی جهت حواله ساتنا به حساب IR74 0100 0040 7300 1001 0266 26  نزد بانک ملی بنام سازمان امور مالیاتی و شناسه پرداخت 229001073110202000033209465490 جهت پرداخت مالیات حقوق تیر 1401 واحد مالیاتی 881521 (شماره قبض 33209465490 )</t>
  </si>
  <si>
    <t>شرکت آدیش جنوبی جهت حواله ساتنا به حساب IR74 0100 0040 7300 1001 0266 26  نزد بانک ملی بنام سازمان امور مالیاتی و شناسه پرداخت 247001073110202000033209485425 جهت پرداخت مالیات حقوق تیر 1401 واحد مالیاتی 881521 (شماره قبض 33209485425 )</t>
  </si>
  <si>
    <t>1401/05/30</t>
  </si>
  <si>
    <t>1401/06/01</t>
  </si>
  <si>
    <t>061240</t>
  </si>
  <si>
    <t>061241</t>
  </si>
  <si>
    <t>061242</t>
  </si>
  <si>
    <t>061243</t>
  </si>
  <si>
    <t>061244</t>
  </si>
  <si>
    <t>061245</t>
  </si>
  <si>
    <t>5905010053913695</t>
  </si>
  <si>
    <t>6181010053913696</t>
  </si>
  <si>
    <t>6520010053913697</t>
  </si>
  <si>
    <t>3450010053913698</t>
  </si>
  <si>
    <t>4326010053913699</t>
  </si>
  <si>
    <t>8500010053913700</t>
  </si>
  <si>
    <t>شرکت صنعتی و شیمیایی رنگین زره به شناسه 10861402655جهت حواله ساتنا به حساب IR16 0120 0000 0000 1334 2874 79 نزد بانک ملت بابت ف 7129 خرید سیلیکون اکریلیک و ... جهت CDU</t>
  </si>
  <si>
    <t xml:space="preserve">شرکت جهان عایق پارس با شناسه 10102894551 جهت واریز به حساب 5641013899 نزد بانک تجارت بابت پ پ ق ADSH-P-PO-GE-098 </t>
  </si>
  <si>
    <t>شرکت اریس اوکسین با شناسه 10103734971جهت حواله ساتنا به حساب IR44 0120 0000 0000 8587 1019 11 نزد بانک ملت بابت تسویه ف 12870-1351-1380-1413-1428</t>
  </si>
  <si>
    <t>شرکت آدیش جنوبی جهت حواله ساتنا به حساب IR52 0170 0000 0011 3792 6770 02 نزد بانک ملی بنام شرکت فلزات نوین تجارت آزاد بابت ورق و نبشی و ... طی پ ف 1438</t>
  </si>
  <si>
    <t xml:space="preserve">شرکت آدیش جنوبی جهت واریز به حساب 2638075329 نزد بانک تجارت به نام آقایان افکار و رضا صفری و اسماعیل کرمی جهت شارژ تنخواه کرایه حمل بارنامه ها طبق دستور پیوست </t>
  </si>
  <si>
    <t>061246</t>
  </si>
  <si>
    <t>3773010053913701</t>
  </si>
  <si>
    <t>شرکت آدیش جنوبی جهت حواله ساتنا به حساب IR19 0120 0000 0000 5235 6014 29  نزد بانک ملت به نام آقای امید عباسی بابت هزینه انبارداری محموله فلنچ اینویس 183 طی ف 1003674 از روشن جام یلدا</t>
  </si>
  <si>
    <t xml:space="preserve">شرکت آدیش جنوبی جهت حواله ساتنا به حساب IR91 0550 0215 8000 2688 5970 01  به نام آقای محسن خستو بابت شارژ تنخواه دفتر مرکزی ش 33-الی 35طبق مانده دفاتر </t>
  </si>
  <si>
    <t>061247</t>
  </si>
  <si>
    <t>8843010053913702</t>
  </si>
  <si>
    <t>1401/06/02</t>
  </si>
  <si>
    <t>061248</t>
  </si>
  <si>
    <t>061249</t>
  </si>
  <si>
    <t>061250</t>
  </si>
  <si>
    <t>061251</t>
  </si>
  <si>
    <t>7966010053913703</t>
  </si>
  <si>
    <t>6227010053913704</t>
  </si>
  <si>
    <t>8291010053913705</t>
  </si>
  <si>
    <t>4982010053913706</t>
  </si>
  <si>
    <t>شرکت آدیش جنوبی جهت حواله ساتنا به حساب IR80 0190 0000 0011 7322 2660 01  نزد بانک صادرات بنام شرکت تیر ناو ساتراپ بابت پرداخت هزینه های ترخیص بارنامه ش ES/DXB/2815 اینویس 173 و بارنامه ش SE/2205/129 اینویس 169</t>
  </si>
  <si>
    <t>شرکت آدیش جنوبی جهت حواله ساتنا به حساب IR03 0190 0000 0011 2499 4690 00  نزد بانک صادرات بنام شرکت تجارت گستر سیراف سپهر بابت پرداخت هزینه ترخیص 197-400 و 206-400</t>
  </si>
  <si>
    <t xml:space="preserve">شرکت آدیش جنوبی جهت حواله ساتنا به حساب IR75 0120 0100 0000 1565 5470 62  نزد بانک ملت بنام آقای مسلم بهروزی نیا بابت هزینه های ترخیص طی نامه ش TKJ/1401-46-95 اینویس 169 و 3 دستگاه الکترو موتور-ترخیص کاران پارس </t>
  </si>
  <si>
    <t xml:space="preserve">شرکت آدیش جنوبی جهت حواله ساتنا به حساب IR11 0200 0000 0010 0011 6220 06  نزد بانک توسعه صادرات بنام شرکت تولیدی و صنعتی فراسان بابت 551 و 558 و 1-558 </t>
  </si>
  <si>
    <t>061252</t>
  </si>
  <si>
    <t>5251010053913707</t>
  </si>
  <si>
    <t xml:space="preserve">شرکت آدیش جنوبی جهت واریز به حساب 356803825  نزد بانک تجارت بنام شرکت ذوب آهن آریان بوئین زهرا جهت پ ف 1401-16004 خرید میلگرد  </t>
  </si>
  <si>
    <t>061253</t>
  </si>
  <si>
    <t>061254</t>
  </si>
  <si>
    <t>061255</t>
  </si>
  <si>
    <t>061256</t>
  </si>
  <si>
    <t>2451010053913708</t>
  </si>
  <si>
    <t>شرکت پارت سازی مشهد با شناسه ملی 10380198131 جهت حواله ساتنا به حساب IR20 0170 0000 0030 2356 5250 08 نزد بانک ملی بابت خرید پیچ و مهره طی ف 1730</t>
  </si>
  <si>
    <t>4073010053913709</t>
  </si>
  <si>
    <t>1957010053913710</t>
  </si>
  <si>
    <t>5430010053913711</t>
  </si>
  <si>
    <t>شرکت آدیش جنوبی جهت حواله ساتنا به حساب IR66 0170 0000 0010 7398 6970 01 نزد بانک ملی بنام شرکت شاهو ترابر پارس بابت هزینه ترخیصیه محموله لوله اینویس 174 ص 3211</t>
  </si>
  <si>
    <t>شرکت آدیش جنوبی جهت حواله ساتنا به حساب IR66 0170 0000 0010 7398 6970 01 نزد بانک ملی بنام شرکت شاهو ترابر پارس بابت سپرده نقدی هزینه ترخیصیه محموله لوله اینویس 174 ص 3211</t>
  </si>
  <si>
    <t>شرکت آدیش جنوبی جهت حواله ساتنا به حساب IR66 0170 0000 0010 7398 6970 01 نزد بانک ملی بنام شرکت شاهو ترابر پارس بابت علی الحساب دموراژ محموله لوله اینویس 174 طی نامه 2659</t>
  </si>
  <si>
    <t>1401/05/31</t>
  </si>
  <si>
    <t xml:space="preserve">واریزی بابت ابطال ضمانتنامه گمرکی </t>
  </si>
  <si>
    <t>1401/06/05</t>
  </si>
  <si>
    <t>061257</t>
  </si>
  <si>
    <t>4641010053913712</t>
  </si>
  <si>
    <t>شرکت آدیش جنوبی جهت حواله ساتنا به حساب IR68 0170 0000 0011 2079 1720 05 بنام شرکت بین الملل پرسا پایش بابت تسویه فاکتورهای 9525/928 الی 932</t>
  </si>
  <si>
    <t>1401/06/03</t>
  </si>
  <si>
    <t>1401/06/06</t>
  </si>
  <si>
    <t>1401/06/08</t>
  </si>
  <si>
    <t>7993010053913713</t>
  </si>
  <si>
    <t>7085010053913714</t>
  </si>
  <si>
    <t>061258</t>
  </si>
  <si>
    <t>061259</t>
  </si>
  <si>
    <t>شرکت آدیش جنوبی جهت حواله ساتنا به حساب IR44 0120 0000 0000 9465 0457 10  نزد بانک ملت بنام شرکت مسیر طلایی راسا بابت هزینه ترخیصیه بارنامه BOM1458100942 محموله 12 کانتینری فله GBA</t>
  </si>
  <si>
    <t>1401/06/09</t>
  </si>
  <si>
    <t>061260</t>
  </si>
  <si>
    <t>3005010053913715</t>
  </si>
  <si>
    <t>شرکت آدیش جنوبی جهت حواله ساتنا به حساب IR91 0550 0215 8000 2688 5970 01  به نام آقای محسن خستو بابت شارژ تنخواه دفتر مرکزی ش 36 الی 39</t>
  </si>
  <si>
    <t>061261</t>
  </si>
  <si>
    <t>3478010053913716</t>
  </si>
  <si>
    <t>1401/06/12</t>
  </si>
  <si>
    <t>شرکت آدیش جنوبی جهت حواله ساتنا به حساب IR20 0220 0313 0311 4157 3760 01 نزد بانک توسعه تعاون بنام شرکت سامانه فناوری فرتاک بابت خرید سرور و CPU طی پیشنهاد قیمت SFFP-04314</t>
  </si>
  <si>
    <t>061262</t>
  </si>
  <si>
    <t>061263</t>
  </si>
  <si>
    <t>3834010053913717</t>
  </si>
  <si>
    <t xml:space="preserve"> شرکت مسیر طلایی راسا بابت تضمین هزینه ترخیصیه بارنامه BOM1458100942 محموله 12 کانتینری فله GBA</t>
  </si>
  <si>
    <t>شرکت آدیش جنوبی جهت حواله ساتنا به حساب IR44 0120 0000 0000 9465 0457 10  نزد بانک ملت بنام شرکت مسیر طلایی راسا بابت سپرده نقدی هزینه ترخیصیه بارنامه BOM1458100942 محموله 12 کانتینری فله GBA</t>
  </si>
  <si>
    <t>4680010053913718</t>
  </si>
  <si>
    <t>061264</t>
  </si>
  <si>
    <t>7545010053913719</t>
  </si>
  <si>
    <t>شرکت آدیش جنوبی جهت حواله ساتنا به حساب IR44 0620 0000 0010 0934 8730 03 نزد بانک آینده بنام شرکت ترابری ایران فن بابت هزینه ترخیصیه محموله 2 شاخه لوله 34 ف 183</t>
  </si>
  <si>
    <t>061265</t>
  </si>
  <si>
    <t>061266</t>
  </si>
  <si>
    <t>061267</t>
  </si>
  <si>
    <t>061268</t>
  </si>
  <si>
    <t>1401/06/13</t>
  </si>
  <si>
    <t>4880010053913720</t>
  </si>
  <si>
    <t>8496010053913721</t>
  </si>
  <si>
    <t>3040010053913722</t>
  </si>
  <si>
    <t>1804010053913723</t>
  </si>
  <si>
    <t xml:space="preserve">شرکت هرو آسانبر ملل به شناسه 10103705449 جهت حواله ساتنا به حساب IR21 0220 1308 0111 1010 3280 01  نزد بانک توسعه تعاون بابت 70% پ پ ق خرید و نصب و راه اندازی آسانسور ساختمان اداری سایت </t>
  </si>
  <si>
    <t>شرکت آدیش جنوبی جهت واریز به حساب 0673677274 نزد بانک تجارت بنام شرکت پایا صنعت تیران بابت خرید گریتینگ طی ف 1833</t>
  </si>
  <si>
    <t>شرکت آدیش جنوبی جهت حواله ساتنا به حساب IR96 0170 0000 0010 6126 3170 03 نزد بانک ملی بنام شرکت حمل و نقل بین المللی شامخ فرابر بابت هزینه حق توقف اینویس 162 ص 12736-12737</t>
  </si>
  <si>
    <t xml:space="preserve">شرکت آدیش جنوبی جهت حواله ساتنا به حساب IR75 0120 0100 0000 1565 5470 62  نزد بانک ملت بنام آقای مسلم بهروزی نیا بابت هزینه های ترخیص طی نامه ش TKJ/1401-48-49-50 اینویس 176-183 -168-ترخیص کاران پارس </t>
  </si>
  <si>
    <t>1401/06/10</t>
  </si>
  <si>
    <t>شرکت طراحی و تولید آماک کوشا با شناسه ملی10102038785جهت حواله ساتنا بحساب IR21 0170 0000 0010 0765 8670 08 بابت تعمیر برد و خرید خازن طی ف 22594- 22406</t>
  </si>
  <si>
    <t>061269</t>
  </si>
  <si>
    <t>1401/06/14</t>
  </si>
  <si>
    <t>7444010053913724</t>
  </si>
  <si>
    <t>061270</t>
  </si>
  <si>
    <t>1401/06/15</t>
  </si>
  <si>
    <t>7936010053913725</t>
  </si>
  <si>
    <t>شرکت آدیش جنوبی جهت حواله ساتنا به حساب IR80 0190 0000 0011 7322 2660 01  نزد بانک صادرات بنام شرکت تیر ناو ساتراپ بابت پرداخت هزینه ترانزیت محموله بویلر بارنامه ش 189366 اینویس 160 و محموله لوله بارنامه ش SE/2207-193 اینویس 184</t>
  </si>
  <si>
    <t>061271</t>
  </si>
  <si>
    <t>1401/06/16</t>
  </si>
  <si>
    <t>2922010053913726</t>
  </si>
  <si>
    <t xml:space="preserve">شرکت آدیش جنوبی جهت واریز به حساب 2638075329 نزد بانک تجارت به نام آقایان افکار و رضا صفری و اسماعیل کرمی جهت شارژ تنخواه کرایه حمل بارنامه ها ش 49 طبق دستور پیوست </t>
  </si>
  <si>
    <t>1401/06/21</t>
  </si>
  <si>
    <t>061272</t>
  </si>
  <si>
    <t>061273</t>
  </si>
  <si>
    <t>061274</t>
  </si>
  <si>
    <t>061275</t>
  </si>
  <si>
    <t>061276</t>
  </si>
  <si>
    <t>2291010053913727</t>
  </si>
  <si>
    <t>4338010053913728</t>
  </si>
  <si>
    <t>9187010053913729</t>
  </si>
  <si>
    <t>6680010053913730</t>
  </si>
  <si>
    <t>8628010053913731</t>
  </si>
  <si>
    <t>شرکت آدیش جنوبی جهت حواله ساتنا به حساب IR11 0200 0000 0010 0011 6220 06  نزد بانک توسعه صادرات بنام شرکت تولیدی و صنعتی فراسان بابت ف 559</t>
  </si>
  <si>
    <t>شرکت آدیش جنوبی جهت حواله ساتنا IR88 0530 0000 0050 1132 9186 02 نزد بانک کارآفرین بنام شرکت پیشگامان آستیاک صنعت بابت خرید بال ولو طی ف 1747</t>
  </si>
  <si>
    <t xml:space="preserve">شرکت آدیش جنوبی جهت واریز به حساب 2638075329 نزد بانک تجارت به نام آقایان افکار و رضا صفری و اسماعیل کرمی جهت شارژ تنخواه کرایه حمل بارنامه ها ش 50 طبق دستور پیوست </t>
  </si>
  <si>
    <t>شرکت آدیش جنوبی جهت حواله ساتنا به حساب IR44 0120 0000 0000 9465 0457 10  نزد بانک ملت بنام شرکت مسیر طلایی راسا بابت هزینه بارنامه TSVAEJEA2208566 محموله فلنج اینویس 155</t>
  </si>
  <si>
    <t xml:space="preserve">شرکت آدیش جنوبی جهت حواله ساتنا به حساب IR11 0200 0000 0010 0011 6220 06  نزد بانک توسعه صادرات بنام شرکت تولیدی و صنعتی فراسان بابت پ پ خرید لوله و اتصالات </t>
  </si>
  <si>
    <t>1401/06/22</t>
  </si>
  <si>
    <t>061277</t>
  </si>
  <si>
    <t>2502010053913732</t>
  </si>
  <si>
    <t xml:space="preserve">شرکت آدیش جنوبی جهت حواله ساتنا به حساب IR74 0100 0040 7300 1001 0266 26  نزد بانک ملی بنام سازمان امور مالیاتی و شناسه پرداخت 288001073110202000033358669364 جهت پرداخت مالیات حقوق عملکرد 1399 واحد مالیاتی 881521 بابت تسویه برگ تشخیص ش 85453857 (شماره قبض 33358669364 ) </t>
  </si>
  <si>
    <t>061278</t>
  </si>
  <si>
    <t>3353010053913733</t>
  </si>
  <si>
    <t xml:space="preserve">شرکت آدیش جنوبی جهت حواله ساتنا به حساب IR73 0170 0000 0011 1371 6220 02  نزد بانک ملی به نام شرکت کاریز هیدرو سازه گیل بابت ف 4044 خرید میکروسیلیس </t>
  </si>
  <si>
    <t>061279</t>
  </si>
  <si>
    <t>6678010053913734</t>
  </si>
  <si>
    <t>شرکت آدیش جنوبی جهت حواله ساتنا به حساب IR69 0530 0000 0020 1440 7276 04 نزد بانک کارآفرین بنام آقای فرهاد حجاری زاده بابت اجاره 1401/05/01 تا 1401/06/31 6 دانگ ساختمان اداری پلاک ثبتی فرعی شماره 2693 از پلاک ثبتی اصلی 3381 به مساحت 1210 مترمربع طبق قرارداد 18998249</t>
  </si>
  <si>
    <t>061280</t>
  </si>
  <si>
    <t>6550010053913735</t>
  </si>
  <si>
    <t xml:space="preserve">شرکت آدیش جنوبی جهت واریز به حساب 9545931149 نزد بانک تجارت بنام آقای عبد الرسول لاتحجی بابت حمل کانتینر لوازم پتروشیمی (حمل و نقل آرین ساحل سیراف) </t>
  </si>
  <si>
    <t>1401/06/23</t>
  </si>
  <si>
    <t>061281</t>
  </si>
  <si>
    <t>2926010053913736</t>
  </si>
  <si>
    <t xml:space="preserve">شرکت آدیش جنوبی جهت واریز به حساب 2638075329 نزد بانک تجارت به نام آقایان افکار و رضا صفری و اسماعیل کرمی جهت شارژ تنخواه کرایه حمل بارنامه ها ش 51 طبق دستور پیوست </t>
  </si>
  <si>
    <t xml:space="preserve">شرکت آدیش جنوبی جهت واریز به حساب 2638075329 نزد بانک تجارت به نام آقایان افکار و رضا صفری و اسماعیل کرمی جهت شارژ تنخواه کرایه حمل بارنامه ها ش 52 طبق دستور پیوست </t>
  </si>
  <si>
    <t>061282</t>
  </si>
  <si>
    <t>061283</t>
  </si>
  <si>
    <t>9667010053913738</t>
  </si>
  <si>
    <t>9667010053913737</t>
  </si>
  <si>
    <t>شرکت آدیش جنوبی جهت حواله ساتنا به حساب IR47 0100 0040 7400 1001 0266 74  نزد بانک ملی شعبه میرداماد به نام اداره کل امور مالیاتی-درآمد مستغلات اجاره املاک و شناسه پرداخت  213001039110204000033360310754 جهت پرداخت مالیات اجاره 1401/05/01 تا 1400/06/31، واحد 400222 کلاسه 303 (قبض 33360310754 )</t>
  </si>
  <si>
    <t>1401/06/27</t>
  </si>
  <si>
    <t>061284</t>
  </si>
  <si>
    <t>061285</t>
  </si>
  <si>
    <t>061286</t>
  </si>
  <si>
    <t>3860010053913739</t>
  </si>
  <si>
    <t>8952010053913740</t>
  </si>
  <si>
    <t>4150010053913741</t>
  </si>
  <si>
    <t xml:space="preserve"> آدیش جنوبی جهت حواله ساتنا به حساب IR44 0120 0000 0000 9465 0457 10  نزد بانک ملت بنام شرکت مسیر طلایی راسا بابت هزینه بارنامه IIX1270WIND1677 محموله قطعات فلر اینویس 185</t>
  </si>
  <si>
    <t xml:space="preserve"> آدیش جنوبی جهت حواله ساتنا به حساب IR44 0120 0000 0000 9465 0457 10  نزد بانک ملت بنام شرکت مسیر طلایی راسا بابت سپرده نقدی بارنامه IIX1270WIND1677 محموله قطعات فلر اینویس 185</t>
  </si>
  <si>
    <t>آدیش جنوبی جهت واریز به حساب 2613102356 نزد بانک تجارت بنام شرکت مشاورین سامانه پژوهان بابت تامین آب DM طی ف 1092 و 1093</t>
  </si>
  <si>
    <t xml:space="preserve">شرکت آدیش جنوبی جهت واریز به حساب متمرکز اداره کل امور مالی کد 8150 جهت پرداخت حق بیمه مرداد ماه 1401 کارکنان به نام سازمان تامین اجتماعی شعبه بیست و پنج تهران (قبض 025001062269201 ) </t>
  </si>
  <si>
    <t>061287</t>
  </si>
  <si>
    <t>061288</t>
  </si>
  <si>
    <t>061289</t>
  </si>
  <si>
    <t>061290</t>
  </si>
  <si>
    <t>1401/06/28</t>
  </si>
  <si>
    <t>6670010053913742</t>
  </si>
  <si>
    <t>شرکت آدیش جنوبی جهت واریز  به حساب متمرکز اداره کل امور مالی کد 8150 جهت پرداخت حق بیمه مرداد ماه 1401 کارکنان به نام سازمان تامین اجتماعی شعبه کنگان (قبض 511001060248101 )</t>
  </si>
  <si>
    <t>1360010053913743</t>
  </si>
  <si>
    <t>شرکت آدیش جنوبی جهت حواله ساتنا به حساب IR74 0100 0040 7300 1001 0266 26  نزد بانک ملی بنام سازمان امور مالیاتی و شناسه پرداخت 261001073110202000033378217524 جهت پرداخت مالیات حقوق تبصره 86 مرداد 1401 واحد مالیاتی 881521 (شماره قبض 33378217524 )</t>
  </si>
  <si>
    <t>4197010053913744</t>
  </si>
  <si>
    <t xml:space="preserve">واریزی از طرف شرکت سنگ آهن مرکزی رباط </t>
  </si>
  <si>
    <t>3342010053913745</t>
  </si>
  <si>
    <t>2931010053913746</t>
  </si>
  <si>
    <t>061291</t>
  </si>
  <si>
    <t>شرکت آدیش جنوبی جهت حواله ساتنا به حساب IR66 0170 0000 0010 7398 6970 01 نزد بانک ملی بنام شرکت شاهو ترابر پارس بابت تتمه هزینه حق توقف بارنامه MSN86649 طی ف 3365</t>
  </si>
  <si>
    <t>شرکت آدیش جنوبی جهت حواله ساتنا به حساب IR74 0100 0040 7300 1001 0266 26  نزد بانک ملی بنام سازمان امور مالیاتی و شناسه پرداخت 219001073110202000033381143596 جهت پرداخت مالیات حقوق مرداد 1401 واحد مالیاتی 881521 (شماره قبض 33381143596 )</t>
  </si>
  <si>
    <t>061292</t>
  </si>
  <si>
    <t>061293</t>
  </si>
  <si>
    <t>061294</t>
  </si>
  <si>
    <t>9384010053913747</t>
  </si>
  <si>
    <t>شرکت بهبود ره پویان آریا گستر به شناسه14007732341 جهت حواله ساتنا به حساب IR43 0120 0000 0000 8648 9431 15  نزد بانک ملت بابت خرید فلنج و ... طی ف 390 الی 397</t>
  </si>
  <si>
    <t>3401010053913748</t>
  </si>
  <si>
    <t>شرکت آدیش جنوبی جهت حواله ساتنا به حساب IR91 0550 0215 8000 2688 5970 01  به نام آقای محسن خستو بابت شارژ تنخواه دفتر مرکزی ش 40 الی 42</t>
  </si>
  <si>
    <t>1401/06/29</t>
  </si>
  <si>
    <t>6554010053913749</t>
  </si>
  <si>
    <t>1401/06/30</t>
  </si>
  <si>
    <t>061295</t>
  </si>
  <si>
    <t>2106010053913750</t>
  </si>
  <si>
    <t>شرکت آدیش جنوبی جهت حواله ساتنا به حساب360100004001045104001413  به نام خزانه داری کل تمرکز وجوه درآمدهای شرکت ملی نفت ایران  بابت تسویه صورتحساب 140103139 به شناسه پرداخت 264045174220000002280000036356</t>
  </si>
  <si>
    <t>1401/06/31</t>
  </si>
  <si>
    <t>9474010053913751</t>
  </si>
  <si>
    <t>1401/07/02</t>
  </si>
  <si>
    <t>061296</t>
  </si>
  <si>
    <t>061297</t>
  </si>
  <si>
    <t xml:space="preserve">شرکت آدیش جنوبی جهت واریز به حساب 2638075329 نزد بانک تجارت به نام آقایان افکار و رضا صفری و اسماعیل کرمی جهت شارژ تنخواه کرایه حمل بارنامه ها ش 53 طبق دستور پیوست </t>
  </si>
  <si>
    <t>9207010053913752</t>
  </si>
  <si>
    <t>شرکت آدیش جنوبی جهت حواله ساتنا به حساب IR91 0550 0215 8000 2688 5970 01  به نام آقای محسن خستو بابت شارژ تنخواه دفتر مرکزی ش 43 الی 44</t>
  </si>
  <si>
    <t>061298</t>
  </si>
  <si>
    <t>2437010053913753</t>
  </si>
  <si>
    <t>شرکت پلیمر آوا نوین ایرانیان با شناسه ملی 14005821890 جهت حواله ساتنا به حساب IR38 0190 0000 0011 0828 1380 00 نزد بانک صادرات بابت خرید لوله طی ص 368</t>
  </si>
  <si>
    <t>061299</t>
  </si>
  <si>
    <t>061300</t>
  </si>
  <si>
    <t>8597010053913754</t>
  </si>
  <si>
    <t>3319010053913755</t>
  </si>
  <si>
    <t>شرکت آدیش جنوبی جهت حواله ساتنا به حساب IR75 0120 0100 0000 1565 5470 62  نزد بانک ملت بنام آقای مسلم بهروزی نیا بابت هزینه های مربوط به ترخیص طی نامه ش TKP-401-55 الی TKP-401-58</t>
  </si>
  <si>
    <t xml:space="preserve">شرکت آدیش جنوبی جهت حواله ساتنا به حساب IR12 0190 0000 0011 5933 2310 08  نزد بانک صادرات بنام آقای محسن صفری بابت هزینه های مربوط به ترخیص کالا طی 8 فقره صورتحساب </t>
  </si>
  <si>
    <t>9850010092845970</t>
  </si>
  <si>
    <t>162101</t>
  </si>
  <si>
    <t>شرکت آدیش جنوبی جهت حواله ساتنا به حساب IR03 0190 0000 0011 2499 4690 00  نزد بانک صادرات بنام شرکت تجارت گستر سیراف سپهر بابت کارمزد اظهار و ترخیص ص 105-401 الی 112-401</t>
  </si>
  <si>
    <t xml:space="preserve">شرکت آدیش جنوبی جهت حواله ساتنا به حساب IR95 0180 0000 0000 0306 8331 46 نزد بانک تجارت بنام شرکت سپهرمولد بابت علی الحساب ق ADSH-E-CO-GE-008  </t>
  </si>
  <si>
    <t>162102</t>
  </si>
  <si>
    <t>2382010092845971</t>
  </si>
  <si>
    <t xml:space="preserve">اشتباه بانک بابت استرداد مالیات حقوق مرداد ماه شرکت سپهر مولد </t>
  </si>
  <si>
    <t>3839010092845972</t>
  </si>
  <si>
    <t>162103</t>
  </si>
  <si>
    <t>شرکت آدیش جنوبی جهت حواله ساتنا به حساب IR73 0170 0000 0011 1371 6220 02  نزد بانک ملی به نام شرکت کاریز هیدرو سازه گیل بابت ف 3596 خرید ابر روان کننده و کاهنده شدید آب</t>
  </si>
  <si>
    <t>162104</t>
  </si>
  <si>
    <t>1401/07/10</t>
  </si>
  <si>
    <t>3300010092845973</t>
  </si>
  <si>
    <t xml:space="preserve">شرکت آدیش جنوبی جهت واریز به حساب 2638075329 نزد بانک تجارت به نام آقایان افکار و رضا صفری و اسماعیل کرمی جهت شارژ تنخواه کرایه حمل بارنامه ها ش 54 طبق دستور پیوست </t>
  </si>
  <si>
    <t>1401/07/04</t>
  </si>
  <si>
    <t>162105</t>
  </si>
  <si>
    <t>7997010092845974</t>
  </si>
  <si>
    <t xml:space="preserve"> آدیش جنوبی جهت حواله ساتنا به حساب IR91 0550 0215 8000 2688 5970 01  به نام آقای محسن خستو بابت شارژ تنخواه دفتر مرکزی ش 45 الی 48 </t>
  </si>
  <si>
    <t>162106</t>
  </si>
  <si>
    <t>162107</t>
  </si>
  <si>
    <t>162108</t>
  </si>
  <si>
    <t>1401/07/11</t>
  </si>
  <si>
    <t>2224010092845975</t>
  </si>
  <si>
    <t>آدیش جنوبی جهت حواله ساتنا به حساب IR88 0570 0326 8601 1556 6101 01 نزد بانک پاسارگاد بنام شرکت حمل و نقل بین المللی توشه بر بابت هزینه ترخیصیه بارنامه ش ILJEABND220825211 محموله شیر اینویس 138</t>
  </si>
  <si>
    <t>آدیش جنوبی جهت حواله ساتنا به حساب IR88 0570 0326 8601 1556 6101 01 نزد بانک پاسارگاد بنام شرکت حمل و نقل بین المللی توشه بر بابت سپرده نقدی بارنامه ش ILJEABND220825211 محموله شیر اینویس 138</t>
  </si>
  <si>
    <t>4740010092845976</t>
  </si>
  <si>
    <t>1966010092845977</t>
  </si>
  <si>
    <t xml:space="preserve">شرکت آدیش جنوبی جهت واریز به حساب 356803825 نزد بانک تجارت بنام شرکت ذوب آهن آریان بوئین زهرا جهت پ ف 1401-17217 خرید میلگرد  </t>
  </si>
  <si>
    <t>162109</t>
  </si>
  <si>
    <t>162110</t>
  </si>
  <si>
    <t>162111</t>
  </si>
  <si>
    <t>8214010092845978</t>
  </si>
  <si>
    <t>4768010092845979</t>
  </si>
  <si>
    <t>1401/07/12</t>
  </si>
  <si>
    <t>شرکت آدیش جنوبی جهت واریز به حساب 356803825 نزد بانک تجارت بنام شرکت ذوب آهن آریان بوئین زهرا جهت ما به التفاوت تغییر نرخ میلگرد طی پ ف 1401-17217</t>
  </si>
  <si>
    <t>شرکت آدیش جنوبی جهت حواله ساتنا به حسابIR42 0120 0000 0000 0095 2533 40  نزد بانک ملت بنام مرکز پژوهش متالورژی رازی بابت آنالیز طی ش پیگیری 21168</t>
  </si>
  <si>
    <t>8550010092845980</t>
  </si>
  <si>
    <t>1401/07/16</t>
  </si>
  <si>
    <t>1401/07/18</t>
  </si>
  <si>
    <t>162112</t>
  </si>
  <si>
    <t>162113</t>
  </si>
  <si>
    <t>162114</t>
  </si>
  <si>
    <t>162115</t>
  </si>
  <si>
    <t>2594010092845981</t>
  </si>
  <si>
    <t>3239010092845982</t>
  </si>
  <si>
    <t>9789010092845983</t>
  </si>
  <si>
    <t>9096010092845984</t>
  </si>
  <si>
    <t>شرکت آدیش جنوبی جهت حواله ساتنا به حساب IR43 0150 0002 5264 4168 3808 31 نزد بانک سپه (انصار سابق) بنام خانم مرضیه هدایتی بابت ص S2062 ق ADSH-P-CO-GE-014  از سیراف بتن جنوب</t>
  </si>
  <si>
    <t xml:space="preserve"> آدیش جنوبی جهت حواله ساتنا به حساب IR44 0120 0000 0000 9465 0457 10  نزد بانک ملت بنام شرکت مسیر طلایی راسا بابت هزینه دموراژ و ترانزیت و خسارت کانتینر طی ف 475-469-445 بارنامه TSVAEJEA2208566</t>
  </si>
  <si>
    <t>شرکت تولیدی و بازرگانی نیا شیمی به شناسه 10101769375 جهت حواله ساتنا به حساب IR55 0170 0000 0010 3020 7700 09 نزد بانک ملی جهت خرید نوار عایق طی پ ف 14011032</t>
  </si>
  <si>
    <t xml:space="preserve"> شرکت تحکیم دیماس با شناسه ملی 10103888370 جهت حواله ساتنا به حساب IR56 0570 0289 8101 1334 2141 01  بابت پ پ ق ADSH-P-PO-GE-102  </t>
  </si>
  <si>
    <t>162116</t>
  </si>
  <si>
    <t>162117</t>
  </si>
  <si>
    <t>162118</t>
  </si>
  <si>
    <t>162119</t>
  </si>
  <si>
    <t>162120</t>
  </si>
  <si>
    <t>162121</t>
  </si>
  <si>
    <t>2109010092845985</t>
  </si>
  <si>
    <t>1305010092845986</t>
  </si>
  <si>
    <t>7224010092845987</t>
  </si>
  <si>
    <t>3009010092845988</t>
  </si>
  <si>
    <t>1726010092845989</t>
  </si>
  <si>
    <t>2997010092845990</t>
  </si>
  <si>
    <t>7888010092845991</t>
  </si>
  <si>
    <t>شرکت مهندسی ظریف صنعت پیشرو به شناسه ملی 10103679604 جهت حواله ساتنا به حساب IR63 0150 0000 0310 0010 7799 18  نزد بانک سپه بابت خرید کاندوئیت طی ص 317 و 332</t>
  </si>
  <si>
    <t>شرکت مهندسی بازرگانی توان الکترو سدید با شناسه 10320602625 جهت حواله ساتنا به حساب IR35 0190 0000 0010 9451 9780 05  نزد بانک ملت بابت خرید کابل طی ص 1261 الی 1263</t>
  </si>
  <si>
    <t xml:space="preserve"> آدیش جنوبی جهت حواله ساتنا به حساب IR74 0220 1610 0201 5411 3140 01 نزد بانک توسعه تعاون بنام آقای علی رحمانی بابت خرید ماسه بادی طی ف 1-0410-1401 مرداد ماه</t>
  </si>
  <si>
    <t xml:space="preserve"> آدیش جنوبی جهت حواله ساتنا به حساب IR51 0120 0000 0000 8329 9603 14 نزد بانک ملت به نام شرکت راهکار برتر آراد پایا بابت پشتیبانی و نگهداری سیستم اطلاعات طی ص 951 و 952 </t>
  </si>
  <si>
    <t xml:space="preserve"> آدیش جنوبی جهت حواله ساتنا به حساب IR46 0170 0000 0030 3820 3590 09  به نام آقای علی بوشهری بابت خرید کولر گازی طی ف 189 از فروشگاه پارس شوفاژ </t>
  </si>
  <si>
    <t>162122</t>
  </si>
  <si>
    <t>162123</t>
  </si>
  <si>
    <t>8728010092845992</t>
  </si>
  <si>
    <t xml:space="preserve">شرکت آدیش جنوبی حواله ساتنا به حساب IR51 0110 0000 0020 0079 4320 00 نزد بانک صنعت و معدن بنام شرکت آدیش جنوبی بابت قسط سوم کارمزد تمدید اعتبار اسنادی ش 96109363 </t>
  </si>
  <si>
    <t>162124</t>
  </si>
  <si>
    <t>162125</t>
  </si>
  <si>
    <t>162126</t>
  </si>
  <si>
    <t>9870010092845993</t>
  </si>
  <si>
    <t>2980010092845994</t>
  </si>
  <si>
    <t>3966010092845995</t>
  </si>
  <si>
    <t>شرکت ماشین سازی شمال پیروز با شناسه 10861616086 جهت حواله ساتنا به حساب IR51 0120 0000 0000 7203 9466 78 نزد بانک ملت بابت 25% پ پ ق ADSH-P-PO-GE-109</t>
  </si>
  <si>
    <t>شرکت ماشین سازی شمال پیروز با شناسه 10861616086 جهت حواله ساتنا به حساب IR51 0120 0000 0000 7203 9466 78 نزد بانک ملت بابت 25% پ پ ق ADSH-P-PO-GE-111</t>
  </si>
  <si>
    <t>شرکت جهان نور لاله زار نو با شناسه ملی 10102267679 جهت حواله ساتنا به حساب IR74 0570 0305 8101 2653 0711 01 نزد بانک پاسارگاد بابت 30% پ پ ق ADSH-P-PO-GE-104</t>
  </si>
  <si>
    <t>162127</t>
  </si>
  <si>
    <t>162128</t>
  </si>
  <si>
    <t>162129</t>
  </si>
  <si>
    <t>162130</t>
  </si>
  <si>
    <t>162131</t>
  </si>
  <si>
    <t>162132</t>
  </si>
  <si>
    <t>1401/07/19</t>
  </si>
  <si>
    <t>6490010092845996</t>
  </si>
  <si>
    <t>شرکت صنعتی و شیمیایی رنگین زره به شناسه 10861402655جهت حواله ساتنا به حساب IR16 0120 0000 0000 1334 2874 79 نزد بانک ملت بابت ف 7216-7223-7224-7227-7327-7328-7334  خرید سیلیکون و ...</t>
  </si>
  <si>
    <t>5044010092845997</t>
  </si>
  <si>
    <t>4783010092845998</t>
  </si>
  <si>
    <t>8015010092845999</t>
  </si>
  <si>
    <t>9797010092846000</t>
  </si>
  <si>
    <t>5944010092846001</t>
  </si>
  <si>
    <t xml:space="preserve"> آدیش جنوبی جهت حواله ساتنا به حساب IR89 0120 0100 0000 1800 8071 18 نزد بانک ملت بنام خانم سیده ناهید جعفری بابت خرید سیمان فله تیپ 2 طی پ ف 920 (مصالح ساختمانی ساروج)</t>
  </si>
  <si>
    <t xml:space="preserve"> آدیش جنوبی با شناسه  14004653334 جهت حواله ساتنا به حساب IR110170000000102765179002  نزد بانک ملی بنام ناصر توکل محمود آبادی بابت ف 1357 و 1358 خرید آجر گری از  آقای اسکندر رمضانی </t>
  </si>
  <si>
    <t>آدیش جنوبی جهت حواله ساتنا به حساب IR36 0560 0835 8100 2230 9890 01 نزد بانک سامان بنام شرکت پویا سامانه همکاران بابت قسط اول قرارداد نصب ، آموزش و استقرار ماژول دریافت و پرداخت طی ق 50/1401</t>
  </si>
  <si>
    <t xml:space="preserve"> آدیش جنوبی جهت واریز به حساب 2638075329 نزد بانک تجارت به نام آقایان افکار و رضا صفری و اسماعیل کرمی جهت شارژ تنخواه کرایه حمل بارنامه ها ش 55 طبق دستور پیوست </t>
  </si>
  <si>
    <t>162133</t>
  </si>
  <si>
    <t>162134</t>
  </si>
  <si>
    <t>2130010092846002</t>
  </si>
  <si>
    <t xml:space="preserve">شرکت آدیش جنوبی جهت واریز به حساب 0306833146 نزد بانک تجارت بنام شرکت سپهرمولد بابت علی الحساب ق ADSH-E-CO-GE-008  </t>
  </si>
  <si>
    <t>6445010092846003</t>
  </si>
  <si>
    <t>162135</t>
  </si>
  <si>
    <t>1401/07/20</t>
  </si>
  <si>
    <t>شرکت خبرگان بین المللی تهران با شناسه 10102518676 جهت حواله ساتنا به حساب  IR22 0180 0000 0000 2311 0829 92  نزد بانک تجارت بابت 5 فقره فاکتور انجام بازرسی داخلی و خارجی</t>
  </si>
  <si>
    <t>5573010092846004</t>
  </si>
  <si>
    <t xml:space="preserve"> آدیش جنوبی جهت حواله ساتنا به حساب IR98 0170 0000 0010 2401 6580 05  نزد بانک ملی بنام شرکت صنایع واشر سازی بهتا جهت خرید گسکت طی ف 401/265 ق ADSH-P-PO-GE-070 شماره حساب 2311082992</t>
  </si>
  <si>
    <t>162136</t>
  </si>
  <si>
    <t>162137</t>
  </si>
  <si>
    <t>162138</t>
  </si>
  <si>
    <t>4530010092846005</t>
  </si>
  <si>
    <t>7165010092846006</t>
  </si>
  <si>
    <t>4730010092846007</t>
  </si>
  <si>
    <t xml:space="preserve">آدیش جنوبی جهت حواله ساتنا به حساب IR87 0550 1502 0030 6909 9420 01 نزد بانک اقتصاد نوین بنام آقای امین بخشی بابت قرض الحسنه و تادیه دیون </t>
  </si>
  <si>
    <t xml:space="preserve">آدیش جنوبی جهت حواله ساتنا به حساب IR96 0120 0200 0000 8637 2498 51 نزد بانک ملت بنام آقای غلامرضا مهتابی بابت قرض الحسنه و تادیه دیون </t>
  </si>
  <si>
    <t xml:space="preserve">آدیش جنوبی جهت حواله ساتنا به حساب IR97 0660 0000 0030 1503 0030 08 بنام بانک دی شعبه وزرا بابت قرض الحسنه و تادیه دیون </t>
  </si>
  <si>
    <t>شرکت آدیش جنوبی جهت واریز به حساب 9547501397 نزد بانک تجارت بنام آقای محمد بحرانی بابت ماسه بادی طی ص 1009 شهریور ماه پیمانکاری حمل ماسه بادی بحرانی</t>
  </si>
  <si>
    <t>162139</t>
  </si>
  <si>
    <t>162140</t>
  </si>
  <si>
    <t>162141</t>
  </si>
  <si>
    <t>162142</t>
  </si>
  <si>
    <t>162143</t>
  </si>
  <si>
    <t>162144</t>
  </si>
  <si>
    <t>1401/07/23</t>
  </si>
  <si>
    <t>9585010092846008</t>
  </si>
  <si>
    <t>9940010092846009</t>
  </si>
  <si>
    <t>6633010092846010</t>
  </si>
  <si>
    <t>4822010092846011</t>
  </si>
  <si>
    <t>2540010092846012</t>
  </si>
  <si>
    <t>87100100992846013</t>
  </si>
  <si>
    <t>شرکت آدیش جنوبی جهت حواله ساتنا به حساب IR52 0120 0000 0000 8956 4404 22 نزد بانک ملت بنام آقای کاظم بلوچی بابت ص 02-03-04-05 /401 بابت خرید و حمل یخ در اردیبهشت الی مرداد ماه 1400</t>
  </si>
  <si>
    <t>آدیش جنوبی جهت حواله ساتنا به حساب IR75 0120 0100 0000 1565 5470 62  نزد بانک ملت بنام آقای مسلم بهروزی نیا بابت هزینه های مربوط به ترخیص طی نامه ش TKP-401-60 الی TKP-401-63</t>
  </si>
  <si>
    <t xml:space="preserve"> آدیش جنوبی جهت واریز به حساب 2638075329 نزد بانک تجارت به نام آقایان افکار و رضا صفری و اسماعیل کرمی جهت شارژ تنخواه کرایه حمل بارنامه ها ش 56 طبق دستور پیوست </t>
  </si>
  <si>
    <t>آدیش جنوبی جهت حواله ساتنا به حساب IR82 0700 0010 0011 3318 6370 01 بنام آقای مجتبی اجباری بابت خرید کولر گازی طی ف 0407-401 (لوازم خانگی گلسرخ)</t>
  </si>
  <si>
    <t xml:space="preserve">آدیش جنوبی جهت حواله ساتنا به حساب IR69 0170 0000 0011 6117 4400 00 نزد بانک ملی بنام خانم هدیه آلبو علی بابت قرض الحسنه و تادیه دیون </t>
  </si>
  <si>
    <t>1401/07/21</t>
  </si>
  <si>
    <t>1401/07/25</t>
  </si>
  <si>
    <t>162145</t>
  </si>
  <si>
    <t>162146</t>
  </si>
  <si>
    <t>162147</t>
  </si>
  <si>
    <t>162148</t>
  </si>
  <si>
    <t>162149</t>
  </si>
  <si>
    <t>162150</t>
  </si>
  <si>
    <t>162151</t>
  </si>
  <si>
    <t>162152</t>
  </si>
  <si>
    <t>162153</t>
  </si>
  <si>
    <t>162154</t>
  </si>
  <si>
    <t>162155</t>
  </si>
  <si>
    <t>162156</t>
  </si>
  <si>
    <t>162157</t>
  </si>
  <si>
    <t>162158</t>
  </si>
  <si>
    <t>162159</t>
  </si>
  <si>
    <t>162160</t>
  </si>
  <si>
    <t>162161</t>
  </si>
  <si>
    <t>162162</t>
  </si>
  <si>
    <t>162163</t>
  </si>
  <si>
    <t>6095010092846014</t>
  </si>
  <si>
    <t>2770010092846015</t>
  </si>
  <si>
    <t>4178010092846016</t>
  </si>
  <si>
    <t>7593010092846017</t>
  </si>
  <si>
    <t>9006010092846018</t>
  </si>
  <si>
    <t>2993010092846019</t>
  </si>
  <si>
    <t>3007010092846020</t>
  </si>
  <si>
    <t>6859010092846021</t>
  </si>
  <si>
    <t>8866010092846022</t>
  </si>
  <si>
    <t>3768010092846023</t>
  </si>
  <si>
    <t>4121010092846024</t>
  </si>
  <si>
    <t>1401/07/24</t>
  </si>
  <si>
    <t xml:space="preserve"> آدیش جنوبی جهت حواله ساتنا به حساب IR33 0170 0000 10 6826 1320 09  نزد بانک ملی بنام شرکت درسا ترابر آسیا بابت هزینه ترخیصیه بارنامه ش s032223 اینویس 203</t>
  </si>
  <si>
    <t>آدیش جنوبی جهت حواله ساتنا به حساب IR12 0190 0000 0011 5933 2310 08  نزد بانک صادرات بنام آقای محسن صفری بابت هزینه های ترخیص اینویس های 77-107-112-129</t>
  </si>
  <si>
    <t xml:space="preserve"> آدیش جنوبی جهت واریز به حساب 9538600137 نزد بانک تجارت بنام آقای اسماعیل رحمانی بابت خرید چادر برزنت ضد آب طی ص 3502</t>
  </si>
  <si>
    <t xml:space="preserve"> آدیش جنوبی جهت حواله ساتنا به حساب IR21 0120 0200 0000 4421 5120 85 نزد بانک ملت به نام شرکت خدمات مسافرت هوایی پرتو پرواز فردا بابت ص 104</t>
  </si>
  <si>
    <t xml:space="preserve"> آدیش جنوبی جهت حواله ساتنا به حسابIR42 0120 0000 0000 0095 2533 40  نزد بانک ملت بنام مرکز پژوهش متالورژی رازی بابت آنالیز طی ش پیگیری 22741</t>
  </si>
  <si>
    <t>آدیش جنوبی جهت حواله ساتنا به حساب IR03 0190 0000 0011 2499 4690 00  نزد بانک صادرات بنام شرکت تجارت گستر سیراف سپهر بابت بارنامه حمل ش 542576- 542577- 542614- 542615 اینویس 97</t>
  </si>
  <si>
    <t xml:space="preserve">شرکت ارغوان کبیر با شناسه 10860962492 جهت واریز به حساب 1504369877 نزد بانک تجارت بابت پ ف 37986 خرید پانل سقفی و دیواری </t>
  </si>
  <si>
    <t xml:space="preserve"> آدیش جنوبی جهت حواله ساتنا به حساب IR65 0170 0000 0011 1296 4260 00  نزد بانک ملی بنام آهن آلات نوین آرکا بابت خرید وایر مش طی ص 2888</t>
  </si>
  <si>
    <t xml:space="preserve"> آدیش جنوبی جهت حواله ساتنا به حساب IR61 0150 0001 8584 3192 8230 31  نزد بانک سپه بنام شرکت نیک آزمون سگال بابت آزمایش التراسونیک طی ص SE-17</t>
  </si>
  <si>
    <t xml:space="preserve"> آدیش جنوبی جهت واریز به حساب 3330902557 نزد بانک تجارت بنام خانم مهسا مشایخی بابت 70% قرارداد امکان سنجی تولید سولفید سدیم</t>
  </si>
  <si>
    <t>2616010092846025</t>
  </si>
  <si>
    <t>2954010092846026</t>
  </si>
  <si>
    <t>8338010092846027</t>
  </si>
  <si>
    <t>5120010092846028</t>
  </si>
  <si>
    <t xml:space="preserve"> آدیش جنوبی جهت واریز به حساب 2638075329 نزد بانک تجارت به نام آقایان افکار و رضا صفری و اسماعیل کرمی جهت شارژ تنخواه کرایه حمل بارنامه ها ش 57 طبق دستور پیوست </t>
  </si>
  <si>
    <t xml:space="preserve"> آدیش جنوبی جهت حواله ساتنا به حساب IR80 0190 0000 0011 7322 2660 01  نزد بانک صادرات بنام شرکت تیر ناو ساتراپ بابت پرداخت هزینه ترانزیت  محموله لوله Haitan بارنامه ش se-2207-193 اینویس 192</t>
  </si>
  <si>
    <t>آدیش جنوبی جهت حواله ساتنا به حساب IR12 0620 0000 0020 3067 1170 01 نزد بانک آینده بنام آقای حمید محمدی بابت خرید ملزومات موتور خانه دفتر مرکزی طی ف 890 از فروشگاه خدمات فنی باران</t>
  </si>
  <si>
    <t>1401/07/26</t>
  </si>
  <si>
    <t>9505010092846029</t>
  </si>
  <si>
    <t>2988010092846030</t>
  </si>
  <si>
    <t>1578010092846031</t>
  </si>
  <si>
    <t>آقای وحید نجاری با کد ملی 0072382831 جهت حواله ساتنا به حساب IR56 0120 0000 0000 5660 0800 38 نزد بانک ملت بابت خرید میلگرد ص 70 -71 از آهن اسکندری</t>
  </si>
  <si>
    <t>شرکت پولاد پیچ کار با شناسه ملی 10102143437 جهت حواله ساتنا به حساب IR19 0120 0000 0000 0140 4634 17 نزد بانک ملت بابت خرید انکر بولت طی ف 27198</t>
  </si>
  <si>
    <t>2537010092846032</t>
  </si>
  <si>
    <t>8790010092846033</t>
  </si>
  <si>
    <t>8924010092846034</t>
  </si>
  <si>
    <t>8013010092846035</t>
  </si>
  <si>
    <t>5310010092846036</t>
  </si>
  <si>
    <t>162164</t>
  </si>
  <si>
    <t>162165</t>
  </si>
  <si>
    <t>162166</t>
  </si>
  <si>
    <t>162167</t>
  </si>
  <si>
    <t xml:space="preserve"> آدیش جنوبی جهت واریز به حساب متمرکز اداره کل امور مالی کد 8150 جهت پرداخت حق بیمه شهریور ماه 1401 کارکنان به نام سازمان تامین اجتماعی شعبه بیست و پنج تهران (قبض 025001072037701 ) </t>
  </si>
  <si>
    <t xml:space="preserve"> آدیش جنوبی جهت واریز  به حساب متمرکز اداره کل امور مالی کد 8150 جهت پرداخت حق بیمه شهریور ماه 1401 کارکنان به نام سازمان تامین اجتماعی شعبه کنگان (قبض 511001070253401 )</t>
  </si>
  <si>
    <t>آدیش جنوبی جهت حواله ساتنا به حساب IR08 0170 0000 0033 7031 0610 01 نزد بانک ملی بنام آقای نادر زریان بابت حقوق شهریور ماه 1401</t>
  </si>
  <si>
    <t xml:space="preserve"> آدیش جنوبی جهت حواله ساتنا به حساب IR74 0100 0040 7300 1001 0266 26  نزد بانک ملی بنام سازمان امور مالیاتی و شناسه پرداخت 284001073110202000033550771111 جهت پرداخت مالیات حقوق شهریور 1401 واحد مالیاتی 881521 (شماره قبض 33550771111 )</t>
  </si>
  <si>
    <t xml:space="preserve"> آدیش جنوبی جهت حواله ساتنا به حساب IR74 0100 0040 7300 1001 0266 26  نزد بانک ملی بنام سازمان امور مالیاتی و شناسه پرداخت 206001073110202000033550853419 جهت پرداخت مالیات حقوق تبصره 86 شهریور 1401 واحد مالیاتی 881521 (شماره قبض 33550853419 )</t>
  </si>
  <si>
    <t>1401/07/27</t>
  </si>
  <si>
    <t>آدیش جنوبی جهت حواله ساتنا به حساب IR63 0190 0000 0010 3676 8400 01 نزد بانک صادرات بنام شرکت آریا انرژی البرز بابت خرید ملزومات مصرفی مربوط به ولو طی ص 54-55</t>
  </si>
  <si>
    <t>واریزی فرآب بابت آزاد سازی سپرده نقدی و برگشت مازاد هزینه های کارمزد تمدید ضمانتنامه ش 98182027366</t>
  </si>
  <si>
    <t>1401/07/30</t>
  </si>
  <si>
    <t>162168</t>
  </si>
  <si>
    <t>3686010092846037</t>
  </si>
  <si>
    <t>شرکت آدیش جنوبی جهت حواله ساتنا به حساب IR87 0540 1007 8102 0800 8270 05 نزد بانک پارسیان بنام پترو صنعت عادل بابت گسکت و فلنج طی ص 3861</t>
  </si>
  <si>
    <t>برگشت هزینه کارمزد صدور چک ساتنا</t>
  </si>
  <si>
    <t xml:space="preserve">برگشت چک شرکت آدیش جنوبی جهت واریز به حساب 0306833146 نزد بانک تجارت بنام شرکت سپهرمولد بابت علی الحساب ق ADSH-E-CO-GE-008  </t>
  </si>
  <si>
    <t>پاس چک شرکت آدیش جنوبی جهت واریز به حساب 0306833146 نزد بانک تجارت بنام شرکت سپهرمولد بابت علی الحساب ق ADSH-E-CO-GE-008  (به حساب ملت سپهر مولد )</t>
  </si>
  <si>
    <t>1401/07/28</t>
  </si>
  <si>
    <t>شرکت مهندسی بازرگانی رایتک پویا با شناسه 10103243439 جهت حواله ساتنا به حساب IR31 0550 0101 0020 2504 7450 01  نزد بانک اقتصاد نوین بابت پ پ مرحله دوم ق ADISH-P-PO-GE-067</t>
  </si>
  <si>
    <t>162169</t>
  </si>
  <si>
    <t>162170</t>
  </si>
  <si>
    <t>162171</t>
  </si>
  <si>
    <t>162172</t>
  </si>
  <si>
    <t>1308010092846038</t>
  </si>
  <si>
    <t>8798010092846039</t>
  </si>
  <si>
    <t>آدیش جنوبی جهت حواله ساتنا به حساب IR11 0200 0000 0010 0011 6220 06  نزد بانک توسعه صادرات بنام شرکت تولیدی و صنعتی فراسان بابت خرید لوله و اتصالات طی ص 40110832/1 و 40110832/2</t>
  </si>
  <si>
    <t>6171010092846040</t>
  </si>
  <si>
    <t>آدیش جنوبی جهت حواله ساتنا به حساب IR03 0190 0000 0011 2499 4690 00  نزد بانک صادرات بنام شرکت تجارت گستر سیراف سپهر بابت کارمزد اظهار و ترخیص محموله زافرتک و دقیق سازان و فاتح صنعت طی 10 فقره صورتحساب</t>
  </si>
  <si>
    <t>2598010092846041</t>
  </si>
  <si>
    <t>شرکت مجتمع معدنی و صنعت آهن و فولاد بافق به شناسه ملی 10320567464 جهت حواله ساتنا به حساب IR25 0120 0200 0000 3383 8334 64 نزد بانک ملت بابت خرید میلگرد طی پ ف 0113177</t>
  </si>
  <si>
    <t>162173</t>
  </si>
  <si>
    <t>7133010092846042</t>
  </si>
  <si>
    <t>شرکت آدیش جنوبی جهت حواله ساتنا به حساب IR67 0120 0000 0000 0299 1367 05 نزد بانک ملت بنام خانم پروین صادق آبادی بابت هزینه ایاب و ذهاب و اقامت و ماموریت دوبی</t>
  </si>
  <si>
    <t xml:space="preserve"> آدیش جنوبی جهت واریز به حساب 2638075329 نزد بانک تجارت به نام آقایان افکار و رضا صفری و اسماعیل کرمی جهت شارژ تنخواه کرایه حمل بارنامه ها ش 58 طبق دستور پیوست </t>
  </si>
  <si>
    <t xml:space="preserve"> آدیش جنوبی جهت حواله ساتنا به حساب IR80 0190 0000 0011 7322 2660 01 نزد بانک صادرات بنام شرکت تیر ناو ساتراپ بابت هزینه ترخیص محموله هیتر الکتریکی بارنامه ش IR/22.632G اینویس 189</t>
  </si>
  <si>
    <t>شرکت ساخت تجهیزات برقی لنا یزد با شناسه ملی 10840073424جهت واریز به حساب 2073047636 نزد بانک تجارت بابت خرید تابلو برق جهت تسویه ف 2988 الی2990 ق ADSH-P-PO-GE-057</t>
  </si>
  <si>
    <t>شرکت آدیش جنوبی جهت حواله ساتنا IR69 0620 0000 0010 1070 3380 00 نزد بانک آینده بنام شرکت آروین تجهیز صنعت خاورمیانه بابت خرید گسکت طی ف 06-1401 و 10-1401</t>
  </si>
  <si>
    <t>شرکت آدیش جنوبی جهت حواله ساتنا به حساب IR 43 0150 0002 5264 4168 3808 31 نزد بانک سپه (انصار سابق) بنام خانم مرضیه هدایتی بابت ص S2091 ق ADSH-P-CO-GE-014 از سیراف بتن جنوب</t>
  </si>
  <si>
    <t>162174</t>
  </si>
  <si>
    <t>162175</t>
  </si>
  <si>
    <t>162176</t>
  </si>
  <si>
    <t>162177</t>
  </si>
  <si>
    <t>162178</t>
  </si>
  <si>
    <t>1401/08/02</t>
  </si>
  <si>
    <t>1401/08/03</t>
  </si>
  <si>
    <t xml:space="preserve">آدیش جنوبی جهت حواله ساتنا به حساب IR 15 0100 0041 0109 0571 2146 76 نزد بانک مرکزی بنام شرکت انتقال گاز ایران بابت هزینه اجرای عملیات انشعاب گرم </t>
  </si>
  <si>
    <t xml:space="preserve"> آدیش جنوبی جهت حواله ساتنا به حساب IR91 0550 0215 8000 2688 5970 01  به نام آقای محسن خستو بابت شارژ تنخواه دفتر مرکزی ش 49 الی 55 </t>
  </si>
  <si>
    <t xml:space="preserve"> آدیش جنوبی جهت حواله ساتنا به حساب IR91 0550 0215 8000 2688 5970 01  به نام آقای محسن خستو بابت شارژ تنخواه دفتر مرکزی </t>
  </si>
  <si>
    <t xml:space="preserve"> آدیش جنوبی جهت واریز به حساب 2638075329 نزد بانک تجارت به نام آقایان افکار و رضا صفری و اسماعیل کرمی جهت شارژ تنخواه کرایه حمل بارنامه ها ش 59 طبق دستور پیوست </t>
  </si>
  <si>
    <t xml:space="preserve"> آدیش جنوبی جهت واریز به حساب 9511793537 نزد بانک تجارت بنام آقای مهراب احمدی بابت خرید رنگ و تینر طی ف 3503 الی 3505 از فروشگاه رنگ مهراب </t>
  </si>
  <si>
    <t xml:space="preserve"> آدیش جنوبی جهت حواله ساتنا IR45 0170 0000 0010 6694 3180 08 بنام شرکت شبکه انتقال داده های رهام داتک نزد بانک ملی بابت خرید اینترنت طی ف 5430014 و 5430016</t>
  </si>
  <si>
    <t xml:space="preserve"> آدیش جنوبی جهت حواله ساتنا به حساب IR82 0120 0000 0000 8744 2172 68 نزد بانک ملت بنام شرکت سپهرمولد بابت تامین موجودی ق ADSH-E-CO-GE-008</t>
  </si>
  <si>
    <t xml:space="preserve"> آدیش جنوبی جهت حواله ساتنا به حساب IR21 0120 0200 0000 4421 5120 85 نزد بانک ملت به نام شرکت خدمات مسافرت هوایی پرتو پرواز فردا بابت ص 103</t>
  </si>
  <si>
    <t>162179</t>
  </si>
  <si>
    <t>162180</t>
  </si>
  <si>
    <t>162181</t>
  </si>
  <si>
    <t>162182</t>
  </si>
  <si>
    <t>162183</t>
  </si>
  <si>
    <t>162184</t>
  </si>
  <si>
    <t>162185</t>
  </si>
  <si>
    <t>162186</t>
  </si>
  <si>
    <t>1401/08/04</t>
  </si>
  <si>
    <t>شرکت بازرگانی پترو کهن نفتان با شناسه ملی 10103436123جهت حواله ساتنا به حساب IR 07 0120 0000 0000 1291 5046 27 نزد بانک ملت بابت خرید تجهیزات طی ف 01/57371</t>
  </si>
  <si>
    <t>162187</t>
  </si>
  <si>
    <t>162188</t>
  </si>
  <si>
    <t>1401/07/08</t>
  </si>
  <si>
    <t xml:space="preserve"> آدیش جنوبی جهت حواله ساتنا به حساب IR44 0120 0000 0000 9465 0457 10  نزد بانک ملت بنام شرکت مسیر طلایی راسا بابت هزینه بارنامه ش BOM1458106046 اینویس 205</t>
  </si>
  <si>
    <t xml:space="preserve"> آدیش جنوبی جهت واریز به حساب 9547501397 نزد بانک تجارت بنام آقای محمد بحرانی بابت ماسه بادی طی ص 116  مرداد ماه پیمانکاری حمل ماسه بادی بحرانی</t>
  </si>
  <si>
    <t>725569</t>
  </si>
  <si>
    <t>1403/06/13</t>
  </si>
  <si>
    <t>بیست و پنج میلیارد ریال تمام/</t>
  </si>
  <si>
    <t>493923</t>
  </si>
  <si>
    <t>1403/06/18</t>
  </si>
  <si>
    <t xml:space="preserve"> آدیش جنوبی جهت حواله ساتنا به حساب IR 81 0550 0215 8500 5278 6240 01  اقتصادنوین بنام شرکت پالایش میعانات گازی آدیش جنوبی بابت تامین موجودی</t>
  </si>
  <si>
    <t>پنج میلیارد</t>
  </si>
  <si>
    <t>بانک تجارت اکو-جاری 289041664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</si>
</sst>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ريال&quot;\ * #,##0.00_-;_-&quot;ريال&quot;\ * #,##0.00\-;_-&quot;ريال&quot;\ * &quot;-&quot;??_-;_-@_-"/>
    <numFmt numFmtId="165" formatCode="_-* #,##0.00_-;_-* #,##0.00\-;_-* &quot;-&quot;??_-;_-@_-"/>
    <numFmt numFmtId="166" formatCode="_-* #,##0_-;_-* #,##0\-;_-* &quot;-&quot;??_-;_-@_-"/>
    <numFmt numFmtId="167" formatCode="#,##0_ ;\-#,##0\ "/>
    <numFmt numFmtId="168" formatCode="mm/dd/yyyy"/>
  </numFmts>
  <fonts count="80">
    <font>
      <sz val="11"/>
      <color theme="1"/>
      <name val="Calibri"/>
      <family val="2"/>
      <charset val="178"/>
      <scheme val="minor"/>
    </font>
    <font>
      <sz val="11"/>
      <color theme="1"/>
      <name val="Calibri"/>
      <family val="2"/>
      <charset val="178"/>
      <scheme val="minor"/>
    </font>
    <font>
      <sz val="12"/>
      <color theme="1"/>
      <name val="B Nazanin"/>
      <charset val="178"/>
    </font>
    <font>
      <b/>
      <sz val="12"/>
      <name val="B Nazanin"/>
      <charset val="178"/>
    </font>
    <font>
      <b/>
      <u/>
      <sz val="12"/>
      <color theme="1"/>
      <name val="B Nazanin"/>
      <charset val="178"/>
    </font>
    <font>
      <sz val="11"/>
      <color theme="1"/>
      <name val="B Nazanin"/>
      <charset val="178"/>
    </font>
    <font>
      <b/>
      <sz val="11"/>
      <color theme="1"/>
      <name val="B Nazanin"/>
      <charset val="178"/>
    </font>
    <font>
      <b/>
      <sz val="12"/>
      <color theme="1"/>
      <name val="B Yekan"/>
      <charset val="178"/>
    </font>
    <font>
      <b/>
      <sz val="11"/>
      <color theme="1"/>
      <name val="B Zar"/>
      <charset val="178"/>
    </font>
    <font>
      <sz val="11"/>
      <color theme="1"/>
      <name val="B Zar"/>
      <charset val="178"/>
    </font>
    <font>
      <b/>
      <sz val="12"/>
      <color theme="1"/>
      <name val="B Nazanin"/>
      <charset val="178"/>
    </font>
    <font>
      <sz val="16"/>
      <color theme="1"/>
      <name val="B Nazanin"/>
      <charset val="178"/>
    </font>
    <font>
      <b/>
      <sz val="14"/>
      <color theme="1"/>
      <name val="B Nazanin"/>
      <charset val="178"/>
    </font>
    <font>
      <sz val="12"/>
      <name val="B Nazanin"/>
      <charset val="178"/>
    </font>
    <font>
      <b/>
      <sz val="20"/>
      <color theme="1"/>
      <name val="B Nazanin"/>
      <charset val="178"/>
    </font>
    <font>
      <b/>
      <sz val="16"/>
      <color theme="1"/>
      <name val="B Zar"/>
      <charset val="178"/>
    </font>
    <font>
      <b/>
      <sz val="16"/>
      <color theme="1"/>
      <name val="B Nazanin"/>
      <charset val="178"/>
    </font>
    <font>
      <sz val="20"/>
      <color theme="1"/>
      <name val="B Nazanin"/>
      <charset val="178"/>
    </font>
    <font>
      <sz val="12"/>
      <color rgb="FFFF0000"/>
      <name val="B Nazanin"/>
      <charset val="178"/>
    </font>
    <font>
      <b/>
      <sz val="12"/>
      <color rgb="FFFF0000"/>
      <name val="B Nazanin"/>
      <charset val="178"/>
    </font>
    <font>
      <b/>
      <sz val="15"/>
      <color theme="1"/>
      <name val="B Nazanin"/>
      <charset val="178"/>
    </font>
    <font>
      <b/>
      <u/>
      <sz val="12"/>
      <color rgb="FFFF0000"/>
      <name val="B Nazanin"/>
      <charset val="178"/>
    </font>
    <font>
      <u/>
      <sz val="12"/>
      <color theme="1"/>
      <name val="B Nazanin"/>
      <charset val="178"/>
    </font>
    <font>
      <sz val="12"/>
      <color rgb="FF000000"/>
      <name val="B Nazanin"/>
      <charset val="178"/>
    </font>
    <font>
      <b/>
      <sz val="12"/>
      <name val="B Nazanin"/>
      <charset val="178"/>
    </font>
    <font>
      <sz val="12"/>
      <color theme="1"/>
      <name val="B Nazanin"/>
      <charset val="178"/>
    </font>
    <font>
      <sz val="8"/>
      <name val="Calibri"/>
      <family val="2"/>
      <charset val="178"/>
      <scheme val="minor"/>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b/>
      <sz val="12"/>
      <name val="B Nazanin"/>
      <charset val="178"/>
    </font>
    <font>
      <sz val="12"/>
      <color theme="1"/>
      <name val="B Nazanin"/>
      <charset val="178"/>
    </font>
    <font>
      <sz val="12"/>
      <color rgb="FF000000"/>
      <name val="B Nazanin"/>
      <charset val="178"/>
    </font>
    <font>
      <b/>
      <sz val="12"/>
      <name val="B Nazanin"/>
      <charset val="178"/>
    </font>
    <font>
      <b/>
      <sz val="12"/>
      <name val="B Nazanin"/>
      <charset val="178"/>
    </font>
    <font>
      <sz val="12"/>
      <color theme="1"/>
      <name val="B Nazanin"/>
      <charset val="178"/>
    </font>
    <font>
      <sz val="12"/>
      <color rgb="FF000000"/>
      <name val="B Nazanin"/>
      <charset val="178"/>
    </font>
    <font>
      <b/>
      <u/>
      <sz val="12"/>
      <name val="B Nazanin"/>
      <charset val="178"/>
    </font>
    <font>
      <b/>
      <sz val="12"/>
      <name val="B Nazanin"/>
      <charset val="178"/>
    </font>
    <font>
      <sz val="12"/>
      <color theme="1"/>
      <name val="B Nazanin"/>
      <charset val="178"/>
    </font>
    <font>
      <sz val="12"/>
      <color rgb="FF000000"/>
      <name val="B Nazanin"/>
      <charset val="178"/>
    </font>
    <font>
      <sz val="12"/>
      <color theme="1"/>
      <name val="B Nazanin"/>
      <charset val="178"/>
    </font>
    <font>
      <sz val="12"/>
      <color rgb="FF000000"/>
      <name val="B Nazanin"/>
      <charset val="178"/>
    </font>
    <font>
      <sz val="12"/>
      <color theme="1"/>
      <name val="B Nazanin"/>
      <charset val="178"/>
    </font>
    <font>
      <sz val="12"/>
      <color rgb="FF000000"/>
      <name val="B Nazanin"/>
      <charset val="178"/>
    </font>
    <font>
      <b/>
      <sz val="12"/>
      <name val="B Nazanin"/>
      <charset val="178"/>
    </font>
    <font>
      <sz val="12"/>
      <color theme="1"/>
      <name val="B Nazanin"/>
      <charset val="178"/>
    </font>
    <font>
      <sz val="12"/>
      <color rgb="FF000000"/>
      <name val="B Nazanin"/>
      <charset val="178"/>
    </font>
    <font>
      <b/>
      <sz val="12"/>
      <name val="B Nazanin"/>
      <charset val="178"/>
    </font>
    <font>
      <sz val="12"/>
      <color theme="1"/>
      <name val="B Nazanin"/>
      <charset val="178"/>
    </font>
    <font>
      <sz val="12"/>
      <color rgb="FF000000"/>
      <name val="B Nazanin"/>
      <charset val="178"/>
    </font>
    <font>
      <b/>
      <sz val="12"/>
      <name val="B Nazanin"/>
      <charset val="178"/>
    </font>
    <font>
      <sz val="12"/>
      <color rgb="FF000000"/>
      <name val="B Nazanin"/>
      <charset val="178"/>
    </font>
    <font>
      <b/>
      <sz val="12"/>
      <name val="B Nazanin"/>
      <charset val="178"/>
    </font>
    <font>
      <sz val="12"/>
      <color theme="1"/>
      <name val="B Nazanin"/>
      <charset val="178"/>
    </font>
    <font>
      <sz val="12"/>
      <color rgb="FF000000"/>
      <name val="B Nazanin"/>
      <charset val="178"/>
    </font>
    <font>
      <b/>
      <sz val="12"/>
      <name val="B Nazanin"/>
      <charset val="178"/>
    </font>
    <font>
      <sz val="12"/>
      <color theme="1"/>
      <name val="B Nazanin"/>
      <charset val="178"/>
    </font>
    <font>
      <sz val="12"/>
      <color rgb="FF000000"/>
      <name val="B Nazanin"/>
      <charset val="178"/>
    </font>
    <font>
      <sz val="12"/>
      <color theme="1"/>
      <name val="B Nazanin"/>
      <charset val="178"/>
    </font>
    <font>
      <sz val="12"/>
      <color rgb="FF000000"/>
      <name val="B Nazanin"/>
      <charset val="178"/>
    </font>
    <font>
      <b/>
      <sz val="12"/>
      <name val="B Nazanin"/>
      <charset val="178"/>
    </font>
    <font>
      <b/>
      <sz val="12"/>
      <name val="B Nazanin"/>
      <charset val="178"/>
    </font>
    <font>
      <sz val="12"/>
      <color theme="1"/>
      <name val="B Nazanin"/>
      <charset val="178"/>
    </font>
    <font>
      <sz val="12"/>
      <color rgb="FF000000"/>
      <name val="B Nazanin"/>
      <charset val="178"/>
    </font>
    <font>
      <b/>
      <sz val="12"/>
      <name val="B Nazanin"/>
      <charset val="178"/>
    </font>
    <font>
      <sz val="12"/>
      <color theme="1"/>
      <name val="B Nazanin"/>
      <charset val="178"/>
    </font>
    <font>
      <sz val="12"/>
      <color rgb="FF000000"/>
      <name val="B Nazanin"/>
      <charset val="178"/>
    </font>
    <font>
      <b/>
      <sz val="12"/>
      <name val="B Nazanin"/>
      <charset val="178"/>
    </font>
    <font>
      <sz val="12"/>
      <color theme="1"/>
      <name val="B Nazanin"/>
      <charset val="178"/>
    </font>
    <font>
      <sz val="12"/>
      <color rgb="FF000000"/>
      <name val="B Nazanin"/>
      <charset val="178"/>
    </font>
    <font>
      <sz val="14"/>
      <color rgb="FFFF0000"/>
      <name val="B Lotus"/>
      <charset val="178"/>
    </font>
  </fonts>
  <fills count="7">
    <fill>
      <patternFill patternType="none"/>
    </fill>
    <fill>
      <patternFill patternType="gray125"/>
    </fill>
    <fill>
      <patternFill patternType="solid">
        <fgColor theme="7" tint="0.79998168889431442"/>
        <bgColor indexed="64"/>
      </patternFill>
    </fill>
    <fill>
      <patternFill patternType="solid">
        <fgColor theme="9" tint="0.59999389629810485"/>
        <bgColor theme="9" tint="0.59999389629810485"/>
      </patternFill>
    </fill>
    <fill>
      <patternFill patternType="solid">
        <fgColor theme="9" tint="0.79998168889431442"/>
        <bgColor theme="9" tint="0.79998168889431442"/>
      </patternFill>
    </fill>
    <fill>
      <patternFill patternType="solid">
        <fgColor theme="5" tint="0.59999389629810485"/>
        <bgColor indexed="64"/>
      </patternFill>
    </fill>
    <fill>
      <patternFill patternType="solid">
        <fgColor theme="6" tint="0.79998168889431442"/>
        <bgColor indexed="64"/>
      </patternFill>
    </fill>
  </fills>
  <borders count="1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s>
  <cellStyleXfs count="2">
    <xf numFmtId="0" fontId="0" fillId="0" borderId="0"/>
    <xf numFmtId="165" fontId="1" fillId="0" borderId="0" applyFont="0" applyFill="0" applyBorder="0" applyAlignment="0" applyProtection="0"/>
  </cellStyleXfs>
  <cellXfs count="219">
    <xf numFmtId="0" fontId="0" fillId="0" borderId="0" xfId="0"/>
    <xf numFmtId="0" fontId="3" fillId="0" borderId="0" xfId="0" applyFont="1" applyAlignment="1">
      <alignment horizontal="center" vertical="center"/>
    </xf>
    <xf numFmtId="166" fontId="3" fillId="0" borderId="0" xfId="1" applyNumberFormat="1" applyFont="1" applyAlignment="1">
      <alignment horizontal="center" vertical="center"/>
    </xf>
    <xf numFmtId="0" fontId="5" fillId="0" borderId="0" xfId="0" applyFont="1"/>
    <xf numFmtId="0" fontId="5" fillId="0" borderId="4" xfId="0" applyFont="1" applyBorder="1"/>
    <xf numFmtId="0" fontId="5" fillId="0" borderId="6" xfId="0" applyFont="1" applyBorder="1"/>
    <xf numFmtId="0" fontId="5" fillId="0" borderId="7" xfId="0" applyFont="1" applyBorder="1"/>
    <xf numFmtId="0" fontId="5" fillId="0" borderId="9" xfId="0" applyFont="1" applyBorder="1"/>
    <xf numFmtId="0" fontId="5" fillId="0" borderId="9" xfId="0" applyFont="1" applyBorder="1" applyAlignment="1">
      <alignment vertical="top"/>
    </xf>
    <xf numFmtId="0" fontId="8" fillId="0" borderId="2" xfId="0" applyFont="1" applyBorder="1"/>
    <xf numFmtId="0" fontId="8" fillId="0" borderId="2" xfId="0" applyFont="1" applyBorder="1" applyAlignment="1">
      <alignment horizontal="left"/>
    </xf>
    <xf numFmtId="0" fontId="8" fillId="0" borderId="9" xfId="0" applyFont="1" applyBorder="1" applyAlignment="1">
      <alignment vertical="top"/>
    </xf>
    <xf numFmtId="0" fontId="9" fillId="0" borderId="9" xfId="0" applyFont="1" applyBorder="1"/>
    <xf numFmtId="0" fontId="8" fillId="0" borderId="10" xfId="0" applyFont="1" applyBorder="1" applyAlignment="1">
      <alignment vertical="top"/>
    </xf>
    <xf numFmtId="0" fontId="2" fillId="2" borderId="4" xfId="0" applyFont="1" applyFill="1" applyBorder="1"/>
    <xf numFmtId="0" fontId="2" fillId="0" borderId="0" xfId="0" applyFont="1" applyAlignment="1">
      <alignment horizontal="center" vertical="center"/>
    </xf>
    <xf numFmtId="166" fontId="2" fillId="0" borderId="0" xfId="1" applyNumberFormat="1" applyFont="1" applyAlignment="1">
      <alignment horizontal="center" vertical="center"/>
    </xf>
    <xf numFmtId="14" fontId="2" fillId="0" borderId="0" xfId="0" applyNumberFormat="1" applyFont="1" applyAlignment="1">
      <alignment horizontal="center" vertical="center"/>
    </xf>
    <xf numFmtId="3" fontId="3" fillId="0" borderId="0" xfId="1" applyNumberFormat="1" applyFont="1" applyAlignment="1">
      <alignment horizontal="center" vertical="center"/>
    </xf>
    <xf numFmtId="3" fontId="2" fillId="0" borderId="0" xfId="1" applyNumberFormat="1" applyFont="1" applyAlignment="1">
      <alignment horizontal="center" vertical="center"/>
    </xf>
    <xf numFmtId="0" fontId="2" fillId="0" borderId="0" xfId="0" applyFont="1" applyAlignment="1">
      <alignment horizontal="right" vertical="center" wrapText="1"/>
    </xf>
    <xf numFmtId="3" fontId="2" fillId="0" borderId="0" xfId="0" applyNumberFormat="1" applyFont="1" applyAlignment="1">
      <alignment horizontal="center" vertical="center" wrapText="1"/>
    </xf>
    <xf numFmtId="3" fontId="2" fillId="0" borderId="0" xfId="0" applyNumberFormat="1" applyFont="1" applyAlignment="1">
      <alignment horizontal="center" vertical="center"/>
    </xf>
    <xf numFmtId="0" fontId="5" fillId="0" borderId="0" xfId="0" applyFont="1" applyAlignment="1">
      <alignment horizontal="center" vertical="center"/>
    </xf>
    <xf numFmtId="0" fontId="8" fillId="0" borderId="4" xfId="0" applyFont="1" applyBorder="1" applyAlignment="1">
      <alignment horizontal="center" vertical="center"/>
    </xf>
    <xf numFmtId="0" fontId="6" fillId="0" borderId="5" xfId="0" applyFont="1" applyBorder="1" applyAlignment="1">
      <alignment horizontal="center" vertical="center"/>
    </xf>
    <xf numFmtId="0" fontId="8" fillId="0" borderId="6" xfId="0" applyFont="1" applyBorder="1" applyAlignment="1">
      <alignment horizontal="center" vertical="center"/>
    </xf>
    <xf numFmtId="0" fontId="5" fillId="0" borderId="7" xfId="0" applyFont="1" applyBorder="1" applyAlignment="1">
      <alignment horizontal="center" vertical="center"/>
    </xf>
    <xf numFmtId="0" fontId="8" fillId="0" borderId="7" xfId="0" applyFont="1" applyBorder="1" applyAlignment="1">
      <alignment horizontal="center" vertical="center"/>
    </xf>
    <xf numFmtId="166" fontId="11" fillId="0" borderId="0" xfId="1" applyNumberFormat="1" applyFont="1" applyBorder="1" applyAlignment="1">
      <alignment vertical="center"/>
    </xf>
    <xf numFmtId="0" fontId="8" fillId="2" borderId="10" xfId="0" applyFont="1" applyFill="1" applyBorder="1" applyAlignment="1">
      <alignment horizontal="center" vertical="center"/>
    </xf>
    <xf numFmtId="0" fontId="8" fillId="2" borderId="9" xfId="0" applyFont="1" applyFill="1" applyBorder="1" applyAlignment="1">
      <alignment horizontal="center" vertical="center"/>
    </xf>
    <xf numFmtId="167" fontId="14" fillId="0" borderId="12" xfId="0" applyNumberFormat="1" applyFont="1" applyBorder="1" applyAlignment="1">
      <alignment horizontal="center" vertical="center" wrapText="1"/>
    </xf>
    <xf numFmtId="4" fontId="5" fillId="0" borderId="0" xfId="0" applyNumberFormat="1" applyFont="1"/>
    <xf numFmtId="4" fontId="5" fillId="0" borderId="0" xfId="0" applyNumberFormat="1" applyFont="1" applyAlignment="1">
      <alignment horizontal="center" vertical="center"/>
    </xf>
    <xf numFmtId="0" fontId="15" fillId="0" borderId="4" xfId="0" applyFont="1" applyBorder="1" applyAlignment="1">
      <alignment horizontal="center" vertical="center"/>
    </xf>
    <xf numFmtId="0" fontId="11" fillId="0" borderId="0" xfId="0" applyFont="1" applyAlignment="1">
      <alignment horizontal="center" vertical="center"/>
    </xf>
    <xf numFmtId="1" fontId="17" fillId="2" borderId="9" xfId="0" applyNumberFormat="1" applyFont="1" applyFill="1" applyBorder="1" applyAlignment="1">
      <alignment horizontal="center" vertical="center"/>
    </xf>
    <xf numFmtId="14" fontId="17" fillId="2" borderId="9" xfId="0" applyNumberFormat="1" applyFont="1" applyFill="1" applyBorder="1" applyAlignment="1">
      <alignment horizontal="center" vertical="center"/>
    </xf>
    <xf numFmtId="166" fontId="2" fillId="0" borderId="0" xfId="0" applyNumberFormat="1" applyFont="1" applyAlignment="1">
      <alignment horizontal="center" vertical="center"/>
    </xf>
    <xf numFmtId="14" fontId="3" fillId="0" borderId="0" xfId="0" applyNumberFormat="1" applyFont="1" applyAlignment="1">
      <alignment horizontal="center" vertical="center"/>
    </xf>
    <xf numFmtId="0" fontId="8" fillId="0" borderId="1" xfId="0" applyFont="1" applyBorder="1" applyAlignment="1">
      <alignment horizontal="right"/>
    </xf>
    <xf numFmtId="0" fontId="2" fillId="0" borderId="0" xfId="0" applyFont="1" applyAlignment="1">
      <alignment vertical="center"/>
    </xf>
    <xf numFmtId="166" fontId="3" fillId="0" borderId="0" xfId="1" applyNumberFormat="1" applyFont="1" applyFill="1" applyAlignment="1">
      <alignment horizontal="center" vertical="center"/>
    </xf>
    <xf numFmtId="166" fontId="13" fillId="0" borderId="0" xfId="1" applyNumberFormat="1" applyFont="1" applyFill="1" applyAlignment="1">
      <alignment horizontal="center" vertical="center"/>
    </xf>
    <xf numFmtId="0" fontId="3" fillId="3" borderId="15" xfId="0" applyFont="1" applyFill="1" applyBorder="1" applyAlignment="1">
      <alignment horizontal="center" vertical="center"/>
    </xf>
    <xf numFmtId="0" fontId="2" fillId="3" borderId="15" xfId="0" applyFont="1" applyFill="1" applyBorder="1" applyAlignment="1">
      <alignment horizontal="center" vertical="center"/>
    </xf>
    <xf numFmtId="14" fontId="3" fillId="4" borderId="15" xfId="0" applyNumberFormat="1" applyFont="1" applyFill="1" applyBorder="1" applyAlignment="1">
      <alignment horizontal="center" vertical="center"/>
    </xf>
    <xf numFmtId="0" fontId="3" fillId="4" borderId="15" xfId="0" applyFont="1" applyFill="1" applyBorder="1" applyAlignment="1">
      <alignment horizontal="center" vertical="center"/>
    </xf>
    <xf numFmtId="0" fontId="2" fillId="4" borderId="15" xfId="0" applyFont="1" applyFill="1" applyBorder="1" applyAlignment="1">
      <alignment horizontal="center" vertical="center"/>
    </xf>
    <xf numFmtId="166" fontId="2" fillId="4" borderId="15" xfId="1" applyNumberFormat="1" applyFont="1" applyFill="1" applyBorder="1" applyAlignment="1">
      <alignment horizontal="center" vertical="center"/>
    </xf>
    <xf numFmtId="166" fontId="2" fillId="0" borderId="0" xfId="1" applyNumberFormat="1" applyFont="1" applyFill="1" applyAlignment="1">
      <alignment horizontal="center" vertical="center"/>
    </xf>
    <xf numFmtId="3" fontId="2" fillId="0" borderId="0" xfId="1" applyNumberFormat="1" applyFont="1" applyFill="1" applyAlignment="1">
      <alignment horizontal="center" vertical="center"/>
    </xf>
    <xf numFmtId="166" fontId="2" fillId="0" borderId="15" xfId="1" applyNumberFormat="1" applyFont="1" applyFill="1" applyBorder="1" applyAlignment="1">
      <alignment horizontal="center" vertical="center"/>
    </xf>
    <xf numFmtId="166" fontId="2" fillId="5" borderId="0" xfId="1" applyNumberFormat="1" applyFont="1" applyFill="1" applyAlignment="1">
      <alignment horizontal="center" vertical="center"/>
    </xf>
    <xf numFmtId="49" fontId="3" fillId="0" borderId="0" xfId="0" applyNumberFormat="1" applyFont="1" applyAlignment="1">
      <alignment horizontal="center" vertical="center"/>
    </xf>
    <xf numFmtId="0" fontId="18" fillId="0" borderId="0" xfId="0" applyFont="1" applyAlignment="1">
      <alignment horizontal="right" vertical="center" wrapText="1"/>
    </xf>
    <xf numFmtId="166" fontId="18" fillId="4" borderId="15" xfId="1" applyNumberFormat="1" applyFont="1" applyFill="1" applyBorder="1" applyAlignment="1">
      <alignment horizontal="center" vertical="center"/>
    </xf>
    <xf numFmtId="14" fontId="19" fillId="4" borderId="15" xfId="0" applyNumberFormat="1" applyFont="1" applyFill="1" applyBorder="1" applyAlignment="1">
      <alignment horizontal="center" vertical="center"/>
    </xf>
    <xf numFmtId="0" fontId="19" fillId="4" borderId="15" xfId="0" applyFont="1" applyFill="1" applyBorder="1" applyAlignment="1">
      <alignment horizontal="center" vertical="center"/>
    </xf>
    <xf numFmtId="0" fontId="18" fillId="4" borderId="15" xfId="0" applyFont="1" applyFill="1" applyBorder="1" applyAlignment="1">
      <alignment horizontal="center" vertical="center"/>
    </xf>
    <xf numFmtId="0" fontId="13" fillId="0" borderId="0" xfId="0" applyFont="1" applyAlignment="1">
      <alignment horizontal="center" vertical="center"/>
    </xf>
    <xf numFmtId="49" fontId="19" fillId="0" borderId="0" xfId="0" applyNumberFormat="1" applyFont="1" applyAlignment="1">
      <alignment horizontal="center" vertical="center"/>
    </xf>
    <xf numFmtId="14" fontId="19" fillId="0" borderId="0" xfId="0" applyNumberFormat="1" applyFont="1" applyAlignment="1">
      <alignment horizontal="center" vertical="center"/>
    </xf>
    <xf numFmtId="166" fontId="18" fillId="0" borderId="0" xfId="1" applyNumberFormat="1" applyFont="1" applyFill="1" applyAlignment="1">
      <alignment horizontal="center" vertical="center"/>
    </xf>
    <xf numFmtId="168" fontId="3" fillId="0" borderId="0" xfId="0" applyNumberFormat="1" applyFont="1" applyAlignment="1">
      <alignment horizontal="center" vertical="center"/>
    </xf>
    <xf numFmtId="0" fontId="2" fillId="0" borderId="15" xfId="0" applyFont="1" applyBorder="1" applyAlignment="1">
      <alignment horizontal="right" vertical="center" wrapText="1"/>
    </xf>
    <xf numFmtId="0" fontId="2" fillId="4" borderId="13" xfId="0" applyFont="1" applyFill="1" applyBorder="1" applyAlignment="1">
      <alignment horizontal="center" vertical="center"/>
    </xf>
    <xf numFmtId="1"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13" fillId="0" borderId="0" xfId="0" applyFont="1" applyAlignment="1">
      <alignment horizontal="right" vertical="center" wrapText="1"/>
    </xf>
    <xf numFmtId="168" fontId="10" fillId="0" borderId="0" xfId="0" applyNumberFormat="1" applyFont="1" applyAlignment="1">
      <alignment horizontal="center" vertical="center"/>
    </xf>
    <xf numFmtId="49" fontId="10" fillId="0" borderId="0" xfId="0" applyNumberFormat="1" applyFont="1" applyAlignment="1">
      <alignment horizontal="center" vertical="center"/>
    </xf>
    <xf numFmtId="49" fontId="18" fillId="0" borderId="0" xfId="0" applyNumberFormat="1" applyFont="1" applyAlignment="1">
      <alignment horizontal="center" vertical="center"/>
    </xf>
    <xf numFmtId="3" fontId="18" fillId="0" borderId="0" xfId="1" applyNumberFormat="1" applyFont="1" applyFill="1" applyAlignment="1">
      <alignment horizontal="center" vertical="center"/>
    </xf>
    <xf numFmtId="0" fontId="10" fillId="0" borderId="0" xfId="0" applyFont="1" applyAlignment="1">
      <alignment horizontal="center" vertical="center"/>
    </xf>
    <xf numFmtId="0" fontId="2" fillId="0" borderId="0" xfId="0" applyFont="1" applyAlignment="1">
      <alignment horizontal="right" vertical="center"/>
    </xf>
    <xf numFmtId="49" fontId="21" fillId="0" borderId="0" xfId="0" applyNumberFormat="1" applyFont="1" applyAlignment="1">
      <alignment horizontal="center" vertical="center"/>
    </xf>
    <xf numFmtId="0" fontId="0" fillId="0" borderId="0" xfId="0" applyAlignment="1">
      <alignment horizontal="center" vertical="center"/>
    </xf>
    <xf numFmtId="166" fontId="23" fillId="0" borderId="0" xfId="1" applyNumberFormat="1" applyFont="1" applyFill="1" applyAlignment="1">
      <alignment horizontal="center" vertical="center"/>
    </xf>
    <xf numFmtId="166" fontId="23" fillId="0" borderId="0" xfId="1" applyNumberFormat="1" applyFont="1" applyAlignment="1">
      <alignment horizontal="center" vertical="center"/>
    </xf>
    <xf numFmtId="0" fontId="2" fillId="0" borderId="14" xfId="0" applyFont="1" applyBorder="1" applyAlignment="1">
      <alignment horizontal="center" vertical="center" wrapText="1"/>
    </xf>
    <xf numFmtId="3" fontId="13" fillId="0" borderId="0" xfId="0" applyNumberFormat="1" applyFont="1" applyAlignment="1">
      <alignment horizontal="center" vertical="center"/>
    </xf>
    <xf numFmtId="0" fontId="2" fillId="2" borderId="0" xfId="0" applyFont="1" applyFill="1"/>
    <xf numFmtId="0" fontId="2" fillId="2" borderId="0" xfId="0" applyFont="1" applyFill="1" applyAlignment="1">
      <alignment horizontal="left"/>
    </xf>
    <xf numFmtId="0" fontId="2" fillId="2" borderId="6" xfId="0" applyFont="1" applyFill="1" applyBorder="1"/>
    <xf numFmtId="0" fontId="2" fillId="2" borderId="7" xfId="0" applyFont="1" applyFill="1" applyBorder="1"/>
    <xf numFmtId="0" fontId="2" fillId="2" borderId="8" xfId="0" applyFont="1" applyFill="1" applyBorder="1"/>
    <xf numFmtId="0" fontId="6" fillId="0" borderId="0" xfId="0" applyFont="1" applyAlignment="1">
      <alignment horizontal="center" vertical="center"/>
    </xf>
    <xf numFmtId="166" fontId="2" fillId="0" borderId="13" xfId="1" applyNumberFormat="1" applyFont="1" applyFill="1" applyBorder="1" applyAlignment="1">
      <alignment horizontal="center" vertical="center"/>
    </xf>
    <xf numFmtId="0" fontId="24" fillId="0" borderId="0" xfId="0" applyFont="1" applyAlignment="1">
      <alignment horizontal="center" vertical="center"/>
    </xf>
    <xf numFmtId="168" fontId="24" fillId="0" borderId="0" xfId="0" applyNumberFormat="1" applyFont="1" applyAlignment="1">
      <alignment horizontal="center" vertical="center"/>
    </xf>
    <xf numFmtId="49" fontId="24" fillId="0" borderId="0" xfId="0" applyNumberFormat="1" applyFont="1" applyAlignment="1">
      <alignment horizontal="center" vertical="center"/>
    </xf>
    <xf numFmtId="0" fontId="25" fillId="0" borderId="0" xfId="0" applyFont="1" applyAlignment="1">
      <alignment horizontal="center" vertical="center"/>
    </xf>
    <xf numFmtId="3" fontId="25" fillId="0" borderId="0" xfId="1" applyNumberFormat="1" applyFont="1" applyFill="1" applyAlignment="1">
      <alignment horizontal="center" vertical="center"/>
    </xf>
    <xf numFmtId="166" fontId="13" fillId="0" borderId="0" xfId="1" applyNumberFormat="1" applyFont="1" applyFill="1" applyBorder="1" applyAlignment="1">
      <alignment horizontal="center" vertical="center"/>
    </xf>
    <xf numFmtId="166" fontId="2" fillId="0" borderId="0" xfId="1" applyNumberFormat="1" applyFont="1" applyFill="1" applyBorder="1" applyAlignment="1">
      <alignment horizontal="center" vertical="center"/>
    </xf>
    <xf numFmtId="3" fontId="27" fillId="0" borderId="0" xfId="1" applyNumberFormat="1" applyFont="1" applyFill="1" applyAlignment="1">
      <alignment horizontal="center" vertical="center"/>
    </xf>
    <xf numFmtId="49" fontId="28" fillId="0" borderId="0" xfId="0" applyNumberFormat="1" applyFont="1" applyAlignment="1">
      <alignment horizontal="center" vertical="center"/>
    </xf>
    <xf numFmtId="3" fontId="29" fillId="0" borderId="0" xfId="1" applyNumberFormat="1" applyFont="1" applyFill="1" applyAlignment="1">
      <alignment horizontal="center" vertical="center"/>
    </xf>
    <xf numFmtId="0" fontId="30" fillId="0" borderId="0" xfId="0" applyFont="1" applyAlignment="1">
      <alignment horizontal="center" vertical="center"/>
    </xf>
    <xf numFmtId="168" fontId="30" fillId="0" borderId="0" xfId="0" applyNumberFormat="1" applyFont="1" applyAlignment="1">
      <alignment horizontal="center" vertical="center"/>
    </xf>
    <xf numFmtId="49" fontId="30" fillId="0" borderId="0" xfId="0" applyNumberFormat="1" applyFont="1" applyAlignment="1">
      <alignment horizontal="center" vertical="center"/>
    </xf>
    <xf numFmtId="0" fontId="31" fillId="0" borderId="0" xfId="0" applyFont="1" applyAlignment="1">
      <alignment horizontal="center" vertical="center"/>
    </xf>
    <xf numFmtId="3" fontId="31" fillId="0" borderId="0" xfId="1" applyNumberFormat="1" applyFont="1" applyFill="1" applyAlignment="1">
      <alignment horizontal="center" vertical="center"/>
    </xf>
    <xf numFmtId="0" fontId="32" fillId="0" borderId="0" xfId="0" applyFont="1" applyAlignment="1">
      <alignment horizontal="center" vertical="center"/>
    </xf>
    <xf numFmtId="49" fontId="32" fillId="0" borderId="0" xfId="0" applyNumberFormat="1" applyFont="1" applyAlignment="1">
      <alignment horizontal="center" vertical="center"/>
    </xf>
    <xf numFmtId="3" fontId="33" fillId="0" borderId="0" xfId="1" applyNumberFormat="1" applyFont="1" applyFill="1" applyAlignment="1">
      <alignment horizontal="center" vertical="center"/>
    </xf>
    <xf numFmtId="0" fontId="34" fillId="0" borderId="0" xfId="0" applyFont="1" applyAlignment="1">
      <alignment horizontal="center" vertical="center"/>
    </xf>
    <xf numFmtId="168" fontId="34" fillId="0" borderId="0" xfId="0" applyNumberFormat="1" applyFont="1" applyAlignment="1">
      <alignment horizontal="center" vertical="center"/>
    </xf>
    <xf numFmtId="49" fontId="34" fillId="0" borderId="0" xfId="0" applyNumberFormat="1" applyFont="1" applyAlignment="1">
      <alignment horizontal="center" vertical="center"/>
    </xf>
    <xf numFmtId="3" fontId="35" fillId="0" borderId="0" xfId="1" applyNumberFormat="1" applyFont="1" applyFill="1" applyAlignment="1">
      <alignment horizontal="center" vertical="center"/>
    </xf>
    <xf numFmtId="0" fontId="2" fillId="0" borderId="0" xfId="0" applyFont="1" applyAlignment="1">
      <alignment horizontal="center" vertical="center" wrapText="1"/>
    </xf>
    <xf numFmtId="49" fontId="2" fillId="0" borderId="0" xfId="0" applyNumberFormat="1" applyFont="1" applyAlignment="1">
      <alignment horizontal="center" vertical="center" wrapText="1"/>
    </xf>
    <xf numFmtId="0" fontId="36" fillId="0" borderId="0" xfId="0" applyFont="1" applyAlignment="1">
      <alignment horizontal="center" vertical="center"/>
    </xf>
    <xf numFmtId="49" fontId="36" fillId="0" borderId="0" xfId="0" applyNumberFormat="1" applyFont="1" applyAlignment="1">
      <alignment horizontal="center" vertical="center"/>
    </xf>
    <xf numFmtId="3" fontId="37" fillId="0" borderId="0" xfId="1" applyNumberFormat="1" applyFont="1" applyAlignment="1">
      <alignment horizontal="center" vertical="center"/>
    </xf>
    <xf numFmtId="166" fontId="18" fillId="0" borderId="0" xfId="1" applyNumberFormat="1" applyFont="1" applyAlignment="1">
      <alignment horizontal="center" vertical="center"/>
    </xf>
    <xf numFmtId="168" fontId="19" fillId="0" borderId="0" xfId="0" applyNumberFormat="1" applyFont="1" applyAlignment="1">
      <alignment horizontal="center" vertical="center"/>
    </xf>
    <xf numFmtId="0" fontId="18" fillId="0" borderId="0" xfId="0" applyFont="1" applyAlignment="1">
      <alignment horizontal="center" vertical="center"/>
    </xf>
    <xf numFmtId="0" fontId="38" fillId="0" borderId="0" xfId="0" applyFont="1" applyAlignment="1">
      <alignment horizontal="center" vertical="center"/>
    </xf>
    <xf numFmtId="168" fontId="38" fillId="0" borderId="0" xfId="0" applyNumberFormat="1" applyFont="1" applyAlignment="1">
      <alignment horizontal="center" vertical="center"/>
    </xf>
    <xf numFmtId="49" fontId="38" fillId="0" borderId="0" xfId="0" applyNumberFormat="1" applyFont="1" applyAlignment="1">
      <alignment horizontal="center" vertical="center"/>
    </xf>
    <xf numFmtId="3" fontId="39" fillId="0" borderId="0" xfId="1" applyNumberFormat="1" applyFont="1" applyAlignment="1">
      <alignment horizontal="center" vertical="center"/>
    </xf>
    <xf numFmtId="0" fontId="2" fillId="0" borderId="0" xfId="0" quotePrefix="1" applyFont="1" applyAlignment="1">
      <alignment horizontal="right" vertical="center" wrapText="1"/>
    </xf>
    <xf numFmtId="166" fontId="40" fillId="0" borderId="0" xfId="0" applyNumberFormat="1" applyFont="1" applyAlignment="1">
      <alignment horizontal="center" vertical="center"/>
    </xf>
    <xf numFmtId="166" fontId="41" fillId="0" borderId="0" xfId="0" applyNumberFormat="1" applyFont="1" applyAlignment="1">
      <alignment horizontal="center" vertical="center"/>
    </xf>
    <xf numFmtId="166" fontId="23" fillId="0" borderId="0" xfId="0" applyNumberFormat="1" applyFont="1" applyAlignment="1">
      <alignment horizontal="center" vertical="center"/>
    </xf>
    <xf numFmtId="0" fontId="42" fillId="0" borderId="0" xfId="0" applyFont="1" applyAlignment="1">
      <alignment horizontal="center" vertical="center"/>
    </xf>
    <xf numFmtId="49" fontId="42" fillId="0" borderId="0" xfId="0" applyNumberFormat="1" applyFont="1" applyAlignment="1">
      <alignment horizontal="center" vertical="center"/>
    </xf>
    <xf numFmtId="3" fontId="43" fillId="0" borderId="0" xfId="1" applyNumberFormat="1" applyFont="1" applyAlignment="1">
      <alignment horizontal="center" vertical="center"/>
    </xf>
    <xf numFmtId="166" fontId="44" fillId="0" borderId="0" xfId="0" applyNumberFormat="1" applyFont="1" applyAlignment="1">
      <alignment horizontal="center" vertical="center"/>
    </xf>
    <xf numFmtId="0" fontId="46" fillId="0" borderId="0" xfId="0" applyFont="1" applyAlignment="1">
      <alignment horizontal="center" vertical="center"/>
    </xf>
    <xf numFmtId="3" fontId="47" fillId="0" borderId="0" xfId="1" applyNumberFormat="1" applyFont="1" applyAlignment="1">
      <alignment horizontal="center" vertical="center"/>
    </xf>
    <xf numFmtId="166" fontId="48" fillId="0" borderId="0" xfId="0" applyNumberFormat="1" applyFont="1" applyAlignment="1">
      <alignment horizontal="center" vertical="center"/>
    </xf>
    <xf numFmtId="0" fontId="49" fillId="0" borderId="0" xfId="0" applyFont="1" applyAlignment="1">
      <alignment horizontal="center" vertical="center"/>
    </xf>
    <xf numFmtId="3" fontId="49" fillId="0" borderId="0" xfId="1" applyNumberFormat="1" applyFont="1" applyAlignment="1">
      <alignment horizontal="center" vertical="center"/>
    </xf>
    <xf numFmtId="166" fontId="50" fillId="0" borderId="0" xfId="0" applyNumberFormat="1" applyFont="1" applyAlignment="1">
      <alignment horizontal="center" vertical="center"/>
    </xf>
    <xf numFmtId="3" fontId="51" fillId="0" borderId="0" xfId="1" applyNumberFormat="1" applyFont="1" applyAlignment="1">
      <alignment horizontal="center" vertical="center"/>
    </xf>
    <xf numFmtId="166" fontId="52" fillId="0" borderId="0" xfId="0" applyNumberFormat="1" applyFont="1" applyAlignment="1">
      <alignment horizontal="center" vertical="center"/>
    </xf>
    <xf numFmtId="0" fontId="53" fillId="0" borderId="0" xfId="0" applyFont="1" applyAlignment="1">
      <alignment horizontal="center" vertical="center"/>
    </xf>
    <xf numFmtId="168" fontId="53" fillId="0" borderId="0" xfId="0" applyNumberFormat="1" applyFont="1" applyAlignment="1">
      <alignment horizontal="center" vertical="center"/>
    </xf>
    <xf numFmtId="49" fontId="53" fillId="0" borderId="0" xfId="0" applyNumberFormat="1" applyFont="1" applyAlignment="1">
      <alignment horizontal="center" vertical="center"/>
    </xf>
    <xf numFmtId="3" fontId="54" fillId="0" borderId="0" xfId="1" applyNumberFormat="1" applyFont="1" applyAlignment="1">
      <alignment horizontal="center" vertical="center"/>
    </xf>
    <xf numFmtId="166" fontId="55" fillId="0" borderId="0" xfId="0" applyNumberFormat="1" applyFont="1" applyAlignment="1">
      <alignment horizontal="center" vertical="center"/>
    </xf>
    <xf numFmtId="0" fontId="56" fillId="0" borderId="0" xfId="0" applyFont="1" applyAlignment="1">
      <alignment horizontal="center" vertical="center"/>
    </xf>
    <xf numFmtId="3" fontId="57" fillId="0" borderId="0" xfId="1" applyNumberFormat="1" applyFont="1" applyAlignment="1">
      <alignment horizontal="center" vertical="center"/>
    </xf>
    <xf numFmtId="166" fontId="58" fillId="0" borderId="0" xfId="0" applyNumberFormat="1" applyFont="1" applyAlignment="1">
      <alignment horizontal="center" vertical="center"/>
    </xf>
    <xf numFmtId="0" fontId="59" fillId="0" borderId="0" xfId="0" applyFont="1" applyAlignment="1">
      <alignment horizontal="center" vertical="center"/>
    </xf>
    <xf numFmtId="49" fontId="59" fillId="0" borderId="0" xfId="0" applyNumberFormat="1" applyFont="1" applyAlignment="1">
      <alignment horizontal="center" vertical="center"/>
    </xf>
    <xf numFmtId="166" fontId="60" fillId="0" borderId="0" xfId="0" applyNumberFormat="1" applyFont="1" applyAlignment="1">
      <alignment horizontal="center" vertical="center"/>
    </xf>
    <xf numFmtId="0" fontId="61" fillId="0" borderId="0" xfId="0" applyFont="1" applyAlignment="1">
      <alignment horizontal="center" vertical="center"/>
    </xf>
    <xf numFmtId="49" fontId="61" fillId="0" borderId="0" xfId="0" applyNumberFormat="1" applyFont="1" applyAlignment="1">
      <alignment horizontal="center" vertical="center"/>
    </xf>
    <xf numFmtId="3" fontId="62" fillId="0" borderId="0" xfId="1" applyNumberFormat="1" applyFont="1" applyAlignment="1">
      <alignment horizontal="center" vertical="center"/>
    </xf>
    <xf numFmtId="166" fontId="63" fillId="0" borderId="0" xfId="0" applyNumberFormat="1" applyFont="1" applyAlignment="1">
      <alignment horizontal="center" vertical="center"/>
    </xf>
    <xf numFmtId="168" fontId="19" fillId="4" borderId="15" xfId="0" applyNumberFormat="1" applyFont="1" applyFill="1" applyBorder="1" applyAlignment="1">
      <alignment horizontal="center" vertical="center"/>
    </xf>
    <xf numFmtId="49" fontId="19" fillId="4" borderId="15" xfId="0" applyNumberFormat="1" applyFont="1" applyFill="1" applyBorder="1" applyAlignment="1">
      <alignment horizontal="center" vertical="center"/>
    </xf>
    <xf numFmtId="49" fontId="18" fillId="4" borderId="15" xfId="0" applyNumberFormat="1" applyFont="1" applyFill="1" applyBorder="1" applyAlignment="1">
      <alignment horizontal="center" vertical="center"/>
    </xf>
    <xf numFmtId="0" fontId="18" fillId="4" borderId="15" xfId="0" applyFont="1" applyFill="1" applyBorder="1" applyAlignment="1">
      <alignment horizontal="right" vertical="center" wrapText="1"/>
    </xf>
    <xf numFmtId="0" fontId="64" fillId="0" borderId="0" xfId="0" applyFont="1" applyAlignment="1">
      <alignment horizontal="center" vertical="center"/>
    </xf>
    <xf numFmtId="49" fontId="64" fillId="0" borderId="0" xfId="0" applyNumberFormat="1" applyFont="1" applyAlignment="1">
      <alignment horizontal="center" vertical="center"/>
    </xf>
    <xf numFmtId="3" fontId="65" fillId="0" borderId="0" xfId="1" applyNumberFormat="1" applyFont="1" applyAlignment="1">
      <alignment horizontal="center" vertical="center"/>
    </xf>
    <xf numFmtId="166" fontId="66" fillId="0" borderId="0" xfId="0" applyNumberFormat="1" applyFont="1" applyAlignment="1">
      <alignment horizontal="center" vertical="center"/>
    </xf>
    <xf numFmtId="3" fontId="67" fillId="0" borderId="0" xfId="1" applyNumberFormat="1" applyFont="1" applyAlignment="1">
      <alignment horizontal="center" vertical="center"/>
    </xf>
    <xf numFmtId="166" fontId="68" fillId="0" borderId="0" xfId="0" applyNumberFormat="1" applyFont="1" applyAlignment="1">
      <alignment horizontal="center" vertical="center"/>
    </xf>
    <xf numFmtId="0" fontId="69" fillId="0" borderId="0" xfId="0" applyFont="1" applyAlignment="1">
      <alignment horizontal="center" vertical="center"/>
    </xf>
    <xf numFmtId="49" fontId="69" fillId="0" borderId="0" xfId="0" applyNumberFormat="1" applyFont="1" applyAlignment="1">
      <alignment horizontal="center" vertical="center"/>
    </xf>
    <xf numFmtId="0" fontId="70" fillId="0" borderId="0" xfId="0" applyFont="1" applyAlignment="1">
      <alignment horizontal="center" vertical="center"/>
    </xf>
    <xf numFmtId="49" fontId="70" fillId="0" borderId="0" xfId="0" applyNumberFormat="1" applyFont="1" applyAlignment="1">
      <alignment horizontal="center" vertical="center"/>
    </xf>
    <xf numFmtId="3" fontId="71" fillId="0" borderId="0" xfId="1" applyNumberFormat="1" applyFont="1" applyAlignment="1">
      <alignment horizontal="center" vertical="center"/>
    </xf>
    <xf numFmtId="166" fontId="72" fillId="0" borderId="0" xfId="0" applyNumberFormat="1" applyFont="1" applyAlignment="1">
      <alignment horizontal="center" vertical="center"/>
    </xf>
    <xf numFmtId="0" fontId="73" fillId="0" borderId="0" xfId="0" applyFont="1" applyAlignment="1">
      <alignment horizontal="center" vertical="center"/>
    </xf>
    <xf numFmtId="168" fontId="73" fillId="0" borderId="0" xfId="0" applyNumberFormat="1" applyFont="1" applyAlignment="1">
      <alignment horizontal="center" vertical="center"/>
    </xf>
    <xf numFmtId="49" fontId="73" fillId="0" borderId="0" xfId="0" applyNumberFormat="1" applyFont="1" applyAlignment="1">
      <alignment horizontal="center" vertical="center"/>
    </xf>
    <xf numFmtId="0" fontId="74" fillId="0" borderId="0" xfId="0" applyFont="1" applyAlignment="1">
      <alignment horizontal="center" vertical="center"/>
    </xf>
    <xf numFmtId="3" fontId="74" fillId="0" borderId="0" xfId="1" applyNumberFormat="1" applyFont="1" applyAlignment="1">
      <alignment horizontal="center" vertical="center"/>
    </xf>
    <xf numFmtId="166" fontId="75" fillId="0" borderId="0" xfId="0" applyNumberFormat="1" applyFont="1" applyAlignment="1">
      <alignment horizontal="center" vertical="center"/>
    </xf>
    <xf numFmtId="49" fontId="76" fillId="0" borderId="0" xfId="0" applyNumberFormat="1" applyFont="1" applyAlignment="1">
      <alignment horizontal="center" vertical="center"/>
    </xf>
    <xf numFmtId="3" fontId="77" fillId="0" borderId="0" xfId="1" applyNumberFormat="1" applyFont="1" applyAlignment="1">
      <alignment horizontal="center" vertical="center"/>
    </xf>
    <xf numFmtId="166" fontId="78" fillId="0" borderId="0" xfId="0" applyNumberFormat="1" applyFont="1" applyAlignment="1">
      <alignment horizontal="center" vertical="center"/>
    </xf>
    <xf numFmtId="0" fontId="76" fillId="0" borderId="0" xfId="0" applyFont="1" applyAlignment="1">
      <alignment horizontal="center" vertical="center"/>
    </xf>
    <xf numFmtId="168" fontId="76" fillId="0" borderId="0" xfId="0" applyNumberFormat="1" applyFont="1" applyAlignment="1">
      <alignment horizontal="center" vertical="center"/>
    </xf>
    <xf numFmtId="0" fontId="77" fillId="0" borderId="0" xfId="0" applyFont="1" applyAlignment="1">
      <alignment horizontal="center" vertical="center"/>
    </xf>
    <xf numFmtId="0" fontId="2" fillId="6" borderId="0" xfId="0" applyFont="1" applyFill="1" applyAlignment="1">
      <alignment horizontal="right" vertical="center" wrapText="1"/>
    </xf>
    <xf numFmtId="0" fontId="4" fillId="0" borderId="0" xfId="0" applyFont="1" applyAlignment="1">
      <alignment horizontal="center" vertical="center"/>
    </xf>
    <xf numFmtId="0" fontId="2" fillId="4" borderId="13"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5" fillId="0" borderId="0" xfId="0" applyFont="1" applyAlignment="1">
      <alignment horizontal="center"/>
    </xf>
    <xf numFmtId="0" fontId="7" fillId="2" borderId="1"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14" fontId="10" fillId="2" borderId="5" xfId="0" applyNumberFormat="1" applyFont="1" applyFill="1" applyBorder="1" applyAlignment="1">
      <alignment horizontal="center" vertical="center"/>
    </xf>
    <xf numFmtId="0" fontId="5" fillId="2" borderId="5" xfId="0" applyFont="1" applyFill="1" applyBorder="1" applyAlignment="1">
      <alignment horizontal="center"/>
    </xf>
    <xf numFmtId="0" fontId="5" fillId="0" borderId="5"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8" fillId="0" borderId="9" xfId="0" applyFont="1" applyBorder="1" applyAlignment="1">
      <alignment horizontal="center" vertical="top"/>
    </xf>
    <xf numFmtId="0" fontId="8" fillId="0" borderId="11" xfId="0" applyFont="1" applyBorder="1" applyAlignment="1">
      <alignment horizontal="center" vertical="top"/>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166" fontId="12" fillId="0" borderId="10" xfId="1" applyNumberFormat="1" applyFont="1" applyBorder="1" applyAlignment="1">
      <alignment horizontal="right" vertical="center" wrapText="1"/>
    </xf>
    <xf numFmtId="166" fontId="12" fillId="0" borderId="11" xfId="1" applyNumberFormat="1" applyFont="1" applyBorder="1" applyAlignment="1">
      <alignment horizontal="right" vertical="center" wrapText="1"/>
    </xf>
    <xf numFmtId="0" fontId="16" fillId="0" borderId="0" xfId="0" applyFont="1" applyAlignment="1">
      <alignment horizontal="right" vertical="center" wrapText="1"/>
    </xf>
    <xf numFmtId="0" fontId="16" fillId="0" borderId="5" xfId="0" applyFont="1" applyBorder="1" applyAlignment="1">
      <alignment horizontal="right" vertical="center" wrapText="1"/>
    </xf>
    <xf numFmtId="1" fontId="20" fillId="0" borderId="7" xfId="0" applyNumberFormat="1" applyFont="1" applyBorder="1" applyAlignment="1">
      <alignment horizontal="center" vertical="center"/>
    </xf>
    <xf numFmtId="1" fontId="20" fillId="0" borderId="8" xfId="0" applyNumberFormat="1" applyFont="1" applyBorder="1" applyAlignment="1">
      <alignment horizontal="center" vertical="center"/>
    </xf>
    <xf numFmtId="0" fontId="5" fillId="2" borderId="9"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8" fillId="0" borderId="2" xfId="0" applyFont="1" applyBorder="1" applyAlignment="1">
      <alignment horizontal="center"/>
    </xf>
    <xf numFmtId="0" fontId="8" fillId="0" borderId="3" xfId="0" applyFont="1" applyBorder="1" applyAlignment="1">
      <alignment horizontal="center"/>
    </xf>
    <xf numFmtId="164" fontId="16" fillId="0" borderId="0" xfId="0" applyNumberFormat="1" applyFont="1" applyAlignment="1">
      <alignment horizontal="right" vertical="center" wrapText="1"/>
    </xf>
    <xf numFmtId="164" fontId="16" fillId="0" borderId="5" xfId="0" applyNumberFormat="1" applyFont="1" applyBorder="1" applyAlignment="1">
      <alignment horizontal="right"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79" fillId="0" borderId="16" xfId="0" applyFont="1" applyBorder="1" applyAlignment="1">
      <alignment horizontal="right" vertical="center" shrinkToFit="1"/>
    </xf>
  </cellXfs>
  <cellStyles count="2">
    <cellStyle name="Comma 2" xfId="1" xr:uid="{874EA164-0795-4231-B754-F0FE57BE7098}"/>
    <cellStyle name="Normal" xfId="0" builtinId="0"/>
  </cellStyles>
  <dxfs count="63">
    <dxf>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12"/>
        <color theme="1"/>
        <name val="B Nazanin"/>
        <charset val="178"/>
        <scheme val="none"/>
      </font>
      <numFmt numFmtId="19" formatCode="m/d/yyyy"/>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9" formatCode="m/d/yyyy"/>
      <alignment horizontal="center" vertical="center" textRotation="0" wrapText="0" indent="0" justifyLastLine="0" shrinkToFit="0" readingOrder="0"/>
    </dxf>
    <dxf>
      <font>
        <b/>
        <i val="0"/>
        <strike val="0"/>
        <condense val="0"/>
        <extend val="0"/>
        <outline val="0"/>
        <shadow val="0"/>
        <u val="none"/>
        <vertAlign val="baseline"/>
        <sz val="12"/>
        <color auto="1"/>
        <name val="B Nazanin"/>
        <charset val="178"/>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9" formatCode="m/d/yyyy"/>
      <alignment horizontal="center" vertical="center" textRotation="0" wrapText="0" indent="0" justifyLastLine="0" shrinkToFit="0" readingOrder="0"/>
    </dxf>
    <dxf>
      <font>
        <b/>
        <i val="0"/>
        <strike val="0"/>
        <condense val="0"/>
        <extend val="0"/>
        <outline val="0"/>
        <shadow val="0"/>
        <u val="none"/>
        <vertAlign val="baseline"/>
        <sz val="12"/>
        <color auto="1"/>
        <name val="B Nazanin"/>
        <charset val="178"/>
        <scheme val="none"/>
      </font>
      <alignment horizontal="center" vertical="center" textRotation="0" wrapText="0" indent="0" justifyLastLine="0" shrinkToFit="0" readingOrder="0"/>
    </dxf>
    <dxf>
      <font>
        <b val="0"/>
        <i val="0"/>
        <strike val="0"/>
        <condense val="0"/>
        <extend val="0"/>
        <outline val="0"/>
        <shadow val="0"/>
        <u val="none"/>
        <vertAlign val="baseline"/>
        <sz val="12"/>
        <color rgb="FF000000"/>
        <name val="B Nazanin"/>
        <scheme val="none"/>
      </font>
      <numFmt numFmtId="166" formatCode="_-* #,##0_-;_-* #,##0\-;_-* &quot;-&quot;??_-;_-@_-"/>
      <alignment horizontal="center" vertical="center" textRotation="0" indent="0" justifyLastLine="0" shrinkToFit="0" readingOrder="0"/>
    </dxf>
    <dxf>
      <font>
        <b val="0"/>
        <i val="0"/>
        <strike val="0"/>
        <condense val="0"/>
        <extend val="0"/>
        <outline val="0"/>
        <shadow val="0"/>
        <u val="none"/>
        <vertAlign val="baseline"/>
        <sz val="12"/>
        <color theme="1"/>
        <name val="B Nazanin"/>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sz val="12"/>
        <name val="B Nazanin"/>
        <scheme val="none"/>
      </font>
      <numFmt numFmtId="3" formatCode="#,##0"/>
      <alignment horizontal="center" vertical="center" textRotation="0" wrapText="0" indent="0" justifyLastLine="0" shrinkToFit="0" readingOrder="0"/>
    </dxf>
    <dxf>
      <alignment horizontal="right" vertical="center" textRotation="0" wrapText="1" indent="0" justifyLastLine="0" shrinkToFit="0" readingOrder="0"/>
    </dxf>
    <dxf>
      <font>
        <b val="0"/>
        <i val="0"/>
        <strike val="0"/>
        <condense val="0"/>
        <extend val="0"/>
        <outline val="0"/>
        <shadow val="0"/>
        <u val="none"/>
        <vertAlign val="baseline"/>
        <sz val="12"/>
        <color theme="1"/>
        <name val="B Nazanin"/>
        <charset val="178"/>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scheme val="none"/>
      </font>
      <alignment horizontal="center" vertical="center" textRotation="0" wrapText="0" indent="0" justifyLastLine="0" shrinkToFit="0" readingOrder="0"/>
    </dxf>
    <dxf>
      <font>
        <b/>
        <sz val="12"/>
        <color auto="1"/>
        <name val="B Nazanin"/>
        <scheme val="none"/>
      </font>
      <alignment horizontal="center" vertical="center" textRotation="0" wrapText="0" indent="0" justifyLastLine="0" shrinkToFit="0" readingOrder="0"/>
    </dxf>
    <dxf>
      <font>
        <sz val="12"/>
        <name val="B Nazanin"/>
        <scheme val="none"/>
      </font>
      <numFmt numFmtId="168" formatCode="mm/dd/yyyy"/>
      <alignment horizontal="center" vertical="center" textRotation="0" wrapText="0" indent="0" justifyLastLine="0" shrinkToFit="0" readingOrder="0"/>
    </dxf>
    <dxf>
      <font>
        <b/>
        <sz val="12"/>
        <color auto="1"/>
        <name val="B Nazanin"/>
        <scheme val="none"/>
      </font>
      <alignment horizontal="center" vertical="center" textRotation="0" wrapText="0"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2"/>
        <color rgb="FF000000"/>
        <name val="B Nazanin"/>
        <scheme val="none"/>
      </font>
      <numFmt numFmtId="166" formatCode="_-* #,##0_-;_-* #,##0\-;_-* &quot;-&quot;??_-;_-@_-"/>
      <alignment horizontal="center" vertical="center" textRotation="0" indent="0" justifyLastLine="0" shrinkToFit="0" readingOrder="0"/>
    </dxf>
    <dxf>
      <font>
        <b/>
        <i val="0"/>
        <strike val="0"/>
        <condense val="0"/>
        <extend val="0"/>
        <outline val="0"/>
        <shadow val="0"/>
        <u val="none"/>
        <vertAlign val="baseline"/>
        <sz val="12"/>
        <color auto="1"/>
        <name val="B Nazanin"/>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3" formatCode="#,##0"/>
      <alignment horizontal="center" vertical="center" textRotation="0" wrapText="0" indent="0" justifyLastLine="0" shrinkToFit="0" readingOrder="0"/>
    </dxf>
    <dxf>
      <font>
        <sz val="12"/>
        <name val="B Nazanin"/>
        <scheme val="none"/>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3" formatCode="#,##0"/>
      <alignment horizontal="center" vertical="center" textRotation="0" wrapText="1" indent="0" justifyLastLine="0" shrinkToFit="0" readingOrder="0"/>
    </dxf>
    <dxf>
      <alignment horizontal="right" vertical="center" textRotation="0" wrapText="1" indent="0" justifyLastLine="0" shrinkToFit="0" readingOrder="0"/>
    </dxf>
    <dxf>
      <font>
        <b val="0"/>
        <i val="0"/>
        <strike val="0"/>
        <condense val="0"/>
        <extend val="0"/>
        <outline val="0"/>
        <shadow val="0"/>
        <u val="none"/>
        <vertAlign val="baseline"/>
        <sz val="12"/>
        <color theme="1"/>
        <name val="B Nazanin"/>
        <charset val="178"/>
        <scheme val="none"/>
      </font>
      <numFmt numFmtId="169" formatCode="dd/mm/yyyy"/>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9" formatCode="dd/mm/yyyy"/>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scheme val="none"/>
      </font>
      <alignment horizontal="center" vertical="center" textRotation="0" wrapText="0" indent="0" justifyLastLine="0" shrinkToFit="0" readingOrder="0"/>
    </dxf>
    <dxf>
      <font>
        <b/>
        <i val="0"/>
        <strike val="0"/>
        <condense val="0"/>
        <extend val="0"/>
        <outline val="0"/>
        <shadow val="0"/>
        <u val="none"/>
        <vertAlign val="baseline"/>
        <sz val="12"/>
        <color auto="1"/>
        <name val="B Nazanin"/>
        <charset val="178"/>
        <scheme val="none"/>
      </font>
      <alignment horizontal="center" vertical="center" textRotation="0" wrapText="0" indent="0" justifyLastLine="0" shrinkToFit="0" readingOrder="0"/>
    </dxf>
    <dxf>
      <font>
        <b/>
        <sz val="12"/>
        <color auto="1"/>
        <name val="B Nazanin"/>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9" formatCode="dd/mm/yyyy"/>
      <alignment horizontal="center" vertical="center" textRotation="0" wrapText="0" indent="0" justifyLastLine="0" shrinkToFit="0" readingOrder="0"/>
    </dxf>
    <dxf>
      <font>
        <sz val="12"/>
        <name val="B Nazanin"/>
        <scheme val="none"/>
      </font>
      <numFmt numFmtId="168" formatCode="mm/dd/yyyy"/>
      <alignment horizontal="center" vertical="center" textRotation="0" wrapText="0" indent="0" justifyLastLine="0" shrinkToFit="0" readingOrder="0"/>
    </dxf>
    <dxf>
      <font>
        <b/>
        <i val="0"/>
        <strike val="0"/>
        <condense val="0"/>
        <extend val="0"/>
        <outline val="0"/>
        <shadow val="0"/>
        <u val="none"/>
        <vertAlign val="baseline"/>
        <sz val="12"/>
        <color auto="1"/>
        <name val="B Nazanin"/>
        <charset val="178"/>
        <scheme val="none"/>
      </font>
      <alignment horizontal="center" vertical="center" textRotation="0" wrapText="0" indent="0" justifyLastLine="0" shrinkToFit="0" readingOrder="0"/>
    </dxf>
    <dxf>
      <font>
        <b/>
        <sz val="12"/>
        <color auto="1"/>
        <name val="B Nazanin"/>
        <scheme val="none"/>
      </font>
      <alignment horizontal="center" vertical="center" textRotation="0" wrapText="0"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2"/>
        <color rgb="FF000000"/>
        <name val="B Nazanin"/>
        <scheme val="none"/>
      </font>
      <numFmt numFmtId="166" formatCode="_-* #,##0_-;_-* #,##0\-;_-* &quot;-&quot;??_-;_-@_-"/>
      <alignment horizontal="center" vertical="center" textRotation="0" indent="0" justifyLastLine="0" shrinkToFit="0" readingOrder="0"/>
    </dxf>
    <dxf>
      <font>
        <b/>
        <i val="0"/>
        <strike val="0"/>
        <condense val="0"/>
        <extend val="0"/>
        <outline val="0"/>
        <shadow val="0"/>
        <u val="none"/>
        <vertAlign val="baseline"/>
        <sz val="12"/>
        <color auto="1"/>
        <name val="B Nazanin"/>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66" formatCode="_-* #,##0_-;_-* #,##0\-;_-* &quot;-&quot;??_-;_-@_-"/>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3" formatCode="#,##0"/>
      <alignment horizontal="center" vertical="center" textRotation="0" wrapText="0" indent="0" justifyLastLine="0" shrinkToFit="0" readingOrder="0"/>
    </dxf>
    <dxf>
      <font>
        <sz val="12"/>
        <name val="B Nazanin"/>
        <scheme val="none"/>
      </font>
      <numFmt numFmtId="3" formatCode="#,##0"/>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3" formatCode="#,##0"/>
      <alignment horizontal="center" vertical="center" textRotation="0" wrapText="1" indent="0" justifyLastLine="0" shrinkToFit="0" readingOrder="0"/>
    </dxf>
    <dxf>
      <alignment horizontal="right" vertical="center" textRotation="0" wrapText="1" indent="0" justifyLastLine="0" shrinkToFit="0" readingOrder="0"/>
    </dxf>
    <dxf>
      <font>
        <b val="0"/>
        <i val="0"/>
        <strike val="0"/>
        <condense val="0"/>
        <extend val="0"/>
        <outline val="0"/>
        <shadow val="0"/>
        <u val="none"/>
        <vertAlign val="baseline"/>
        <sz val="12"/>
        <color theme="1"/>
        <name val="B Nazanin"/>
        <charset val="178"/>
        <scheme val="none"/>
      </font>
      <numFmt numFmtId="19" formatCode="m/d/yyyy"/>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scheme val="none"/>
      </font>
      <alignment horizontal="center" vertical="center" textRotation="0" wrapText="0" indent="0" justifyLastLine="0" shrinkToFit="0" readingOrder="0"/>
    </dxf>
    <dxf>
      <font>
        <b/>
        <i val="0"/>
        <strike val="0"/>
        <condense val="0"/>
        <extend val="0"/>
        <outline val="0"/>
        <shadow val="0"/>
        <u val="none"/>
        <vertAlign val="baseline"/>
        <sz val="12"/>
        <color auto="1"/>
        <name val="B Nazanin"/>
        <charset val="178"/>
        <scheme val="none"/>
      </font>
      <alignment horizontal="center" vertical="center" textRotation="0" wrapText="0" indent="0" justifyLastLine="0" shrinkToFit="0" readingOrder="0"/>
    </dxf>
    <dxf>
      <font>
        <b/>
        <sz val="12"/>
        <color auto="1"/>
        <name val="B Nazanin"/>
        <scheme val="none"/>
      </font>
      <alignment horizontal="center" vertical="center" textRotation="0" wrapText="0" indent="0" justifyLastLine="0" shrinkToFit="0" readingOrder="0"/>
    </dxf>
    <dxf>
      <font>
        <b val="0"/>
        <i val="0"/>
        <strike val="0"/>
        <condense val="0"/>
        <extend val="0"/>
        <outline val="0"/>
        <shadow val="0"/>
        <u val="none"/>
        <vertAlign val="baseline"/>
        <sz val="12"/>
        <color theme="1"/>
        <name val="B Nazanin"/>
        <charset val="178"/>
        <scheme val="none"/>
      </font>
      <numFmt numFmtId="19" formatCode="m/d/yyyy"/>
      <alignment horizontal="center" vertical="center" textRotation="0" wrapText="0" indent="0" justifyLastLine="0" shrinkToFit="0" readingOrder="0"/>
    </dxf>
    <dxf>
      <font>
        <sz val="12"/>
        <name val="B Nazanin"/>
        <scheme val="none"/>
      </font>
      <numFmt numFmtId="168" formatCode="mm/dd/yyyy"/>
      <alignment horizontal="center" vertical="center" textRotation="0" wrapText="0" indent="0" justifyLastLine="0" shrinkToFit="0" readingOrder="0"/>
    </dxf>
    <dxf>
      <font>
        <b/>
        <i val="0"/>
        <strike val="0"/>
        <condense val="0"/>
        <extend val="0"/>
        <outline val="0"/>
        <shadow val="0"/>
        <u val="none"/>
        <vertAlign val="baseline"/>
        <sz val="12"/>
        <color auto="1"/>
        <name val="B Nazanin"/>
        <charset val="178"/>
        <scheme val="none"/>
      </font>
      <alignment horizontal="center" vertical="center" textRotation="0" wrapText="0" indent="0" justifyLastLine="0" shrinkToFit="0" readingOrder="0"/>
    </dxf>
    <dxf>
      <font>
        <b/>
        <sz val="12"/>
        <color auto="1"/>
        <name val="B Nazanin"/>
        <scheme val="none"/>
      </font>
      <alignment horizontal="center" vertical="center" textRotation="0" wrapText="0" indent="0" justifyLastLine="0" shrinkToFit="0" readingOrder="0"/>
    </dxf>
    <dxf>
      <alignment horizontal="center" vertical="center" textRotation="0" indent="0" justifyLastLine="0" shrinkToFit="0" readingOrder="0"/>
    </dxf>
    <dxf>
      <font>
        <b val="0"/>
        <i val="0"/>
        <strike val="0"/>
        <condense val="0"/>
        <extend val="0"/>
        <outline val="0"/>
        <shadow val="0"/>
        <u val="none"/>
        <vertAlign val="baseline"/>
        <sz val="12"/>
        <color rgb="FF000000"/>
        <name val="B Nazanin"/>
        <scheme val="none"/>
      </font>
      <numFmt numFmtId="166" formatCode="_-* #,##0_-;_-* #,##0\-;_-* &quot;-&quot;??_-;_-@_-"/>
      <alignment horizontal="center" vertical="center" textRotation="0" indent="0" justifyLastLine="0" shrinkToFit="0" readingOrder="0"/>
    </dxf>
    <dxf>
      <font>
        <b/>
        <i val="0"/>
        <strike val="0"/>
        <condense val="0"/>
        <extend val="0"/>
        <outline val="0"/>
        <shadow val="0"/>
        <u val="none"/>
        <vertAlign val="baseline"/>
        <sz val="12"/>
        <color auto="1"/>
        <name val="B Nazanin"/>
        <scheme val="none"/>
      </font>
      <numFmt numFmtId="166" formatCode="_-* #,##0_-;_-* #,##0\-;_-* &quot;-&quot;??_-;_-@_-"/>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fessor-Excel-Tools.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rofessor-Excel-Tools"/>
    </sheetNames>
    <definedNames>
      <definedName name="abh"/>
    </definedNames>
    <sheetDataSet>
      <sheetData sheetId="0"/>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216CC62-66CC-449F-BB75-216F5DFE9214}" name="Table14" displayName="Table14" ref="A3:H105" totalsRowCount="1" headerRowDxfId="62" dataDxfId="61" totalsRowDxfId="60">
  <autoFilter ref="A3:H104" xr:uid="{7216CC62-66CC-449F-BB75-216F5DFE9214}"/>
  <sortState xmlns:xlrd2="http://schemas.microsoft.com/office/spreadsheetml/2017/richdata2" ref="A4:H4">
    <sortCondition ref="B4"/>
  </sortState>
  <tableColumns count="8">
    <tableColumn id="1" xr3:uid="{2C5648CB-8BD2-4319-B91D-6DDEBBFA8666}" name="ردیف" totalsRowLabel="." dataDxfId="59" totalsRowDxfId="58"/>
    <tableColumn id="2" xr3:uid="{BC622824-7B0D-4AC0-AD46-4BB02946B6FF}" name="تاریخ" dataDxfId="57" totalsRowDxfId="56"/>
    <tableColumn id="3" xr3:uid="{6A6F9261-D9F5-4978-98F9-F5615A50E774}" name="شماره چک" dataDxfId="55" totalsRowDxfId="54"/>
    <tableColumn id="8" xr3:uid="{2E9EFEC0-7667-4DED-938C-A5B0C04DCC81}" name="در وجه" dataDxfId="53" totalsRowDxfId="52"/>
    <tableColumn id="4" xr3:uid="{BC8F763B-F92F-4638-9773-EDE5C74F27C6}" name="بابت" dataDxfId="51" totalsRowDxfId="50"/>
    <tableColumn id="5" xr3:uid="{57F99014-CA55-4D00-AEFA-A1306C6F0E2E}" name="مبلغ ورود" totalsRowFunction="sum" dataDxfId="49" totalsRowDxfId="48">
      <calculatedColumnFormula>48778899246+50000000-4000000000</calculatedColumnFormula>
    </tableColumn>
    <tableColumn id="6" xr3:uid="{9B791DA7-A1A4-4C06-8FDB-73AD0E15A1F7}" name="مبلغ خروج" totalsRowFunction="sum" dataDxfId="47" totalsRowDxfId="46"/>
    <tableColumn id="7" xr3:uid="{D8EC8233-E5F9-4D49-889C-2A652B6F4705}" name="مانده" dataDxfId="45" totalsRowDxfId="44"/>
  </tableColumns>
  <tableStyleInfo name="TableStyleMedium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E330FB6-E51C-4FB8-BD36-5B6564C4839C}" name="Table142" displayName="Table142" ref="A3:I554" totalsRowCount="1" headerRowDxfId="43" dataDxfId="42" totalsRowDxfId="41">
  <autoFilter ref="A3:I553" xr:uid="{7216CC62-66CC-449F-BB75-216F5DFE9214}"/>
  <sortState xmlns:xlrd2="http://schemas.microsoft.com/office/spreadsheetml/2017/richdata2" ref="A4:I4">
    <sortCondition ref="B4"/>
  </sortState>
  <tableColumns count="9">
    <tableColumn id="1" xr3:uid="{4102977F-330B-4C60-A9C7-F87164FCE841}" name="ردیف" totalsRowLabel="." dataDxfId="40" totalsRowDxfId="39"/>
    <tableColumn id="2" xr3:uid="{9C7FFA70-44EA-408B-8BD2-DF2120365727}" name="تاریخ" dataDxfId="38" totalsRowDxfId="37"/>
    <tableColumn id="3" xr3:uid="{5D8C9FD3-271D-428A-8764-CA86FB9E202D}" name="شماره چک" dataDxfId="36" totalsRowDxfId="35"/>
    <tableColumn id="8" xr3:uid="{BFE27E08-F348-4EB8-A591-2ED48F755E7D}" name="در وجه" dataDxfId="34" totalsRowDxfId="33"/>
    <tableColumn id="9" xr3:uid="{6F02274B-CE85-44CE-B6FD-895C93514AFB}" name="Column1" dataDxfId="32" totalsRowDxfId="31"/>
    <tableColumn id="4" xr3:uid="{CD89F15B-23C7-4DE9-A1E6-EED1BC996E48}" name="بابت" dataDxfId="30" totalsRowDxfId="29"/>
    <tableColumn id="5" xr3:uid="{3BAB24A8-657A-437A-9A09-0F8B4AEC31C3}" name="مبلغ ورود" totalsRowFunction="sum" dataDxfId="28" totalsRowDxfId="27"/>
    <tableColumn id="6" xr3:uid="{DF71F74C-120F-4C43-8806-4119ED4E594C}" name="مبلغ خروج" totalsRowFunction="sum" dataDxfId="26" totalsRowDxfId="25"/>
    <tableColumn id="7" xr3:uid="{A70CE2D2-55BA-4ABF-9AB7-D385B405C032}" name="مانده" dataDxfId="24" totalsRowDxfId="23"/>
  </tableColumns>
  <tableStyleInfo name="TableStyleMedium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51B8C2B-EEFF-4823-ADDB-6130FDD2F23B}" name="Table1424" displayName="Table1424" ref="A3:J510" totalsRowCount="1" headerRowDxfId="22" dataDxfId="21" totalsRowDxfId="20">
  <autoFilter ref="A3:J509" xr:uid="{7216CC62-66CC-449F-BB75-216F5DFE9214}"/>
  <sortState xmlns:xlrd2="http://schemas.microsoft.com/office/spreadsheetml/2017/richdata2" ref="A4:I4">
    <sortCondition ref="B4"/>
  </sortState>
  <tableColumns count="10">
    <tableColumn id="1" xr3:uid="{E504973E-46DE-46F3-B6F1-4DD7B8288C65}" name="ردیف" totalsRowLabel="." dataDxfId="19" totalsRowDxfId="9"/>
    <tableColumn id="2" xr3:uid="{772E4220-0D13-4EE2-8D7A-42CA4F328740}" name="تاریخ" dataDxfId="18" totalsRowDxfId="8"/>
    <tableColumn id="3" xr3:uid="{81DF1960-7FC8-4F87-A308-BD3EFAFE49DC}" name="شماره چک" dataDxfId="17" totalsRowDxfId="7"/>
    <tableColumn id="8" xr3:uid="{3FA00E4A-7232-4814-B04C-8A195FA63E19}" name="در وجه" dataDxfId="16" totalsRowDxfId="6"/>
    <tableColumn id="9" xr3:uid="{8B85E22D-C116-4898-9E98-82D70E06E75E}" name="Column1" dataDxfId="15" totalsRowDxfId="5"/>
    <tableColumn id="4" xr3:uid="{0FACCA70-3C16-4C42-9263-7EE4A6E62E2B}" name="بابت" dataDxfId="14" totalsRowDxfId="4"/>
    <tableColumn id="5" xr3:uid="{E7FEAB9F-1C05-4523-B377-0B7B77851A13}" name="مبلغ ورود" totalsRowFunction="sum" dataDxfId="13" totalsRowDxfId="3"/>
    <tableColumn id="6" xr3:uid="{5FC21760-ADE1-4A55-B771-93EFEC776070}" name="مبلغ خروج" totalsRowFunction="sum" dataDxfId="12" totalsRowDxfId="2"/>
    <tableColumn id="7" xr3:uid="{1994562D-61C4-42D5-AB2A-C322744CADB8}" name="مانده" dataDxfId="11" totalsRowDxfId="1"/>
    <tableColumn id="10" xr3:uid="{B27D5F0C-D77C-4D34-8058-E0E169892B40}" name="Column2" dataDxfId="10" totalsRowDxfId="0"/>
  </tableColumns>
  <tableStyleInfo name="TableStyleMedium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8C4D2-58D1-47A9-8F2E-61FBB4A26635}">
  <sheetPr codeName="Sheet1"/>
  <dimension ref="A1:J451"/>
  <sheetViews>
    <sheetView rightToLeft="1" topLeftCell="A178" workbookViewId="0">
      <selection activeCell="F185" sqref="F185"/>
    </sheetView>
  </sheetViews>
  <sheetFormatPr defaultColWidth="9.140625" defaultRowHeight="18.75"/>
  <cols>
    <col min="1" max="1" width="5.42578125" style="15" customWidth="1"/>
    <col min="2" max="2" width="13.28515625" style="15" customWidth="1"/>
    <col min="3" max="3" width="12.85546875" style="15" bestFit="1" customWidth="1"/>
    <col min="4" max="4" width="16.42578125" style="15" customWidth="1"/>
    <col min="5" max="5" width="33.42578125" style="15" customWidth="1"/>
    <col min="6" max="6" width="109.5703125" style="15" customWidth="1"/>
    <col min="7" max="7" width="20.28515625" style="19" customWidth="1"/>
    <col min="8" max="8" width="18.7109375" style="16" bestFit="1" customWidth="1"/>
    <col min="9" max="9" width="20.28515625" style="16" customWidth="1"/>
    <col min="10" max="10" width="34.7109375" style="16" customWidth="1"/>
    <col min="11" max="16384" width="9.140625" style="15"/>
  </cols>
  <sheetData>
    <row r="1" spans="1:10" ht="42.75" customHeight="1">
      <c r="A1" s="184" t="s">
        <v>1107</v>
      </c>
      <c r="B1" s="184"/>
      <c r="C1" s="184"/>
      <c r="D1" s="184"/>
      <c r="E1" s="184"/>
      <c r="F1" s="184"/>
      <c r="G1" s="184"/>
      <c r="H1" s="184"/>
      <c r="I1" s="184"/>
      <c r="J1" s="15"/>
    </row>
    <row r="2" spans="1:10" ht="42.75" customHeight="1">
      <c r="A2" s="184" t="s">
        <v>1108</v>
      </c>
      <c r="B2" s="184"/>
      <c r="C2" s="184"/>
      <c r="D2" s="184"/>
      <c r="E2" s="184"/>
      <c r="F2" s="184"/>
      <c r="G2" s="184"/>
      <c r="H2" s="184"/>
      <c r="I2" s="184"/>
      <c r="J2" s="15"/>
    </row>
    <row r="3" spans="1:10" s="2" customFormat="1" ht="42.75" customHeight="1">
      <c r="A3" s="1" t="s">
        <v>1</v>
      </c>
      <c r="B3" s="1" t="s">
        <v>3</v>
      </c>
      <c r="C3" s="1" t="s">
        <v>4</v>
      </c>
      <c r="D3" s="1" t="s">
        <v>5</v>
      </c>
      <c r="E3" s="1" t="s">
        <v>6</v>
      </c>
      <c r="F3" s="1" t="s">
        <v>7</v>
      </c>
      <c r="G3" s="18" t="s">
        <v>8</v>
      </c>
      <c r="H3" s="2" t="s">
        <v>9</v>
      </c>
      <c r="I3" s="2" t="s">
        <v>10</v>
      </c>
      <c r="J3" s="43" t="s">
        <v>11</v>
      </c>
    </row>
    <row r="4" spans="1:10" s="80" customFormat="1" ht="42.75" customHeight="1">
      <c r="A4" s="1">
        <v>1</v>
      </c>
      <c r="B4" s="1" t="s">
        <v>12</v>
      </c>
      <c r="C4" s="1"/>
      <c r="D4" s="15"/>
      <c r="E4" s="15"/>
      <c r="F4" s="20" t="s">
        <v>13</v>
      </c>
      <c r="G4" s="19"/>
      <c r="H4" s="16"/>
      <c r="I4" s="21">
        <v>1805928198</v>
      </c>
      <c r="J4" s="79"/>
    </row>
    <row r="5" spans="1:10" s="80" customFormat="1" ht="21">
      <c r="A5" s="1">
        <v>2</v>
      </c>
      <c r="B5" s="61" t="s">
        <v>14</v>
      </c>
      <c r="C5" s="20">
        <v>671103</v>
      </c>
      <c r="D5" s="20" t="s">
        <v>15</v>
      </c>
      <c r="E5" s="20"/>
      <c r="F5" s="20" t="s">
        <v>16</v>
      </c>
      <c r="G5" s="20"/>
      <c r="H5" s="21">
        <v>1585665000</v>
      </c>
      <c r="I5" s="16">
        <f>I4+G5-H5</f>
        <v>220263198</v>
      </c>
      <c r="J5" s="79"/>
    </row>
    <row r="6" spans="1:10" s="80" customFormat="1" ht="21">
      <c r="A6" s="1">
        <v>3</v>
      </c>
      <c r="B6" s="61" t="s">
        <v>14</v>
      </c>
      <c r="C6" s="55"/>
      <c r="D6" s="55"/>
      <c r="E6" s="55"/>
      <c r="F6" s="20" t="s">
        <v>17</v>
      </c>
      <c r="G6" s="52"/>
      <c r="H6" s="51">
        <v>420000</v>
      </c>
      <c r="I6" s="16">
        <f t="shared" ref="I6:I69" si="0">I5+G6-H6</f>
        <v>219843198</v>
      </c>
      <c r="J6" s="79"/>
    </row>
    <row r="7" spans="1:10" s="80" customFormat="1" ht="21">
      <c r="A7" s="1">
        <v>4</v>
      </c>
      <c r="B7" s="63" t="s">
        <v>18</v>
      </c>
      <c r="C7" s="62">
        <v>671149</v>
      </c>
      <c r="D7" s="20"/>
      <c r="E7" s="20"/>
      <c r="F7" s="56" t="s">
        <v>19</v>
      </c>
      <c r="G7" s="52"/>
      <c r="H7" s="64">
        <v>91735000</v>
      </c>
      <c r="I7" s="16">
        <f t="shared" si="0"/>
        <v>128108198</v>
      </c>
      <c r="J7" s="79"/>
    </row>
    <row r="8" spans="1:10" s="80" customFormat="1" ht="37.5">
      <c r="A8" s="1">
        <v>5</v>
      </c>
      <c r="B8" s="40" t="s">
        <v>20</v>
      </c>
      <c r="C8" s="55"/>
      <c r="D8" s="15"/>
      <c r="E8" s="15"/>
      <c r="F8" s="20" t="s">
        <v>21</v>
      </c>
      <c r="G8" s="52">
        <v>25000000000</v>
      </c>
      <c r="H8" s="51"/>
      <c r="I8" s="16">
        <f t="shared" si="0"/>
        <v>25128108198</v>
      </c>
      <c r="J8" s="79"/>
    </row>
    <row r="9" spans="1:10" s="80" customFormat="1" ht="37.5">
      <c r="A9" s="1">
        <v>6</v>
      </c>
      <c r="B9" s="40" t="s">
        <v>20</v>
      </c>
      <c r="C9" s="55"/>
      <c r="D9" s="55"/>
      <c r="E9" s="55"/>
      <c r="F9" s="20" t="s">
        <v>21</v>
      </c>
      <c r="G9" s="52">
        <v>250000000000</v>
      </c>
      <c r="H9" s="51"/>
      <c r="I9" s="16">
        <f t="shared" si="0"/>
        <v>275128108198</v>
      </c>
      <c r="J9" s="79"/>
    </row>
    <row r="10" spans="1:10" s="80" customFormat="1" ht="21">
      <c r="A10" s="1">
        <v>7</v>
      </c>
      <c r="B10" s="40" t="s">
        <v>22</v>
      </c>
      <c r="C10" s="55" t="s">
        <v>23</v>
      </c>
      <c r="D10" s="20" t="s">
        <v>15</v>
      </c>
      <c r="E10" s="20"/>
      <c r="F10" s="20" t="s">
        <v>24</v>
      </c>
      <c r="G10" s="52"/>
      <c r="H10" s="51">
        <v>10000000000</v>
      </c>
      <c r="I10" s="16">
        <f t="shared" si="0"/>
        <v>265128108198</v>
      </c>
      <c r="J10" s="79"/>
    </row>
    <row r="11" spans="1:10" s="80" customFormat="1" ht="37.5">
      <c r="A11" s="1">
        <v>8</v>
      </c>
      <c r="B11" s="1" t="s">
        <v>22</v>
      </c>
      <c r="C11" s="1" t="s">
        <v>25</v>
      </c>
      <c r="D11" s="20" t="s">
        <v>15</v>
      </c>
      <c r="E11" s="20"/>
      <c r="F11" s="20" t="s">
        <v>26</v>
      </c>
      <c r="G11" s="52"/>
      <c r="H11" s="51">
        <v>365058665</v>
      </c>
      <c r="I11" s="16">
        <f t="shared" si="0"/>
        <v>264763049533</v>
      </c>
      <c r="J11" s="79"/>
    </row>
    <row r="12" spans="1:10" s="80" customFormat="1" ht="37.5">
      <c r="A12" s="1">
        <v>9</v>
      </c>
      <c r="B12" s="1" t="s">
        <v>22</v>
      </c>
      <c r="C12" s="1" t="s">
        <v>27</v>
      </c>
      <c r="D12" s="20" t="s">
        <v>15</v>
      </c>
      <c r="E12" s="20"/>
      <c r="F12" s="20" t="s">
        <v>28</v>
      </c>
      <c r="G12" s="52"/>
      <c r="H12" s="51">
        <v>118250000</v>
      </c>
      <c r="I12" s="16">
        <f t="shared" si="0"/>
        <v>264644799533</v>
      </c>
      <c r="J12" s="79"/>
    </row>
    <row r="13" spans="1:10" s="80" customFormat="1" ht="37.5">
      <c r="A13" s="1">
        <v>10</v>
      </c>
      <c r="B13" s="1" t="s">
        <v>22</v>
      </c>
      <c r="C13" s="55" t="s">
        <v>29</v>
      </c>
      <c r="D13" s="20" t="s">
        <v>15</v>
      </c>
      <c r="E13" s="20"/>
      <c r="F13" s="20" t="s">
        <v>30</v>
      </c>
      <c r="G13" s="52"/>
      <c r="H13" s="51">
        <v>29750000</v>
      </c>
      <c r="I13" s="16">
        <f t="shared" si="0"/>
        <v>264615049533</v>
      </c>
      <c r="J13" s="79"/>
    </row>
    <row r="14" spans="1:10" s="80" customFormat="1" ht="37.5">
      <c r="A14" s="1">
        <v>11</v>
      </c>
      <c r="B14" s="1" t="s">
        <v>22</v>
      </c>
      <c r="C14" s="55" t="s">
        <v>31</v>
      </c>
      <c r="D14" s="20" t="s">
        <v>15</v>
      </c>
      <c r="E14" s="20"/>
      <c r="F14" s="20" t="s">
        <v>32</v>
      </c>
      <c r="G14" s="52"/>
      <c r="H14" s="51">
        <v>567700000</v>
      </c>
      <c r="I14" s="16">
        <f t="shared" si="0"/>
        <v>264047349533</v>
      </c>
      <c r="J14" s="79"/>
    </row>
    <row r="15" spans="1:10" s="80" customFormat="1" ht="37.5">
      <c r="A15" s="1">
        <v>12</v>
      </c>
      <c r="B15" s="1" t="s">
        <v>22</v>
      </c>
      <c r="C15" s="55" t="s">
        <v>33</v>
      </c>
      <c r="D15" s="20" t="s">
        <v>15</v>
      </c>
      <c r="E15" s="20"/>
      <c r="F15" s="20" t="s">
        <v>34</v>
      </c>
      <c r="G15" s="52"/>
      <c r="H15" s="44">
        <v>1000000000</v>
      </c>
      <c r="I15" s="16">
        <f t="shared" si="0"/>
        <v>263047349533</v>
      </c>
      <c r="J15" s="79"/>
    </row>
    <row r="16" spans="1:10" s="80" customFormat="1" ht="37.5">
      <c r="A16" s="1">
        <v>13</v>
      </c>
      <c r="B16" s="1" t="s">
        <v>22</v>
      </c>
      <c r="C16" s="55" t="s">
        <v>35</v>
      </c>
      <c r="D16" s="20" t="s">
        <v>15</v>
      </c>
      <c r="E16" s="20"/>
      <c r="F16" s="20" t="s">
        <v>36</v>
      </c>
      <c r="G16" s="52"/>
      <c r="H16" s="51">
        <v>23316071167</v>
      </c>
      <c r="I16" s="16">
        <f t="shared" si="0"/>
        <v>239731278366</v>
      </c>
      <c r="J16" s="79"/>
    </row>
    <row r="17" spans="1:10" s="80" customFormat="1" ht="37.5">
      <c r="A17" s="1">
        <v>14</v>
      </c>
      <c r="B17" s="1" t="s">
        <v>22</v>
      </c>
      <c r="C17" s="55" t="s">
        <v>37</v>
      </c>
      <c r="D17" s="20" t="s">
        <v>15</v>
      </c>
      <c r="E17" s="20"/>
      <c r="F17" s="20" t="s">
        <v>38</v>
      </c>
      <c r="G17" s="52"/>
      <c r="H17" s="51">
        <v>3134830000</v>
      </c>
      <c r="I17" s="16">
        <f t="shared" si="0"/>
        <v>236596448366</v>
      </c>
      <c r="J17" s="79"/>
    </row>
    <row r="18" spans="1:10" s="80" customFormat="1" ht="21">
      <c r="A18" s="1">
        <v>15</v>
      </c>
      <c r="B18" s="1" t="s">
        <v>22</v>
      </c>
      <c r="C18" s="55" t="s">
        <v>39</v>
      </c>
      <c r="D18" s="20" t="s">
        <v>15</v>
      </c>
      <c r="E18" s="20"/>
      <c r="F18" s="20" t="s">
        <v>24</v>
      </c>
      <c r="G18" s="52"/>
      <c r="H18" s="51">
        <v>3000000000</v>
      </c>
      <c r="I18" s="16">
        <f t="shared" si="0"/>
        <v>233596448366</v>
      </c>
      <c r="J18" s="79"/>
    </row>
    <row r="19" spans="1:10" s="80" customFormat="1" ht="37.5">
      <c r="A19" s="1">
        <v>16</v>
      </c>
      <c r="B19" s="40" t="s">
        <v>40</v>
      </c>
      <c r="C19" s="55" t="s">
        <v>41</v>
      </c>
      <c r="D19" s="20" t="s">
        <v>15</v>
      </c>
      <c r="E19" s="20"/>
      <c r="F19" s="20" t="s">
        <v>42</v>
      </c>
      <c r="G19" s="52"/>
      <c r="H19" s="51">
        <v>15807765839</v>
      </c>
      <c r="I19" s="16">
        <f t="shared" si="0"/>
        <v>217788682527</v>
      </c>
      <c r="J19" s="79"/>
    </row>
    <row r="20" spans="1:10" s="80" customFormat="1" ht="37.5">
      <c r="A20" s="1">
        <v>17</v>
      </c>
      <c r="B20" s="40" t="s">
        <v>43</v>
      </c>
      <c r="C20" s="55" t="s">
        <v>44</v>
      </c>
      <c r="D20" s="20" t="s">
        <v>15</v>
      </c>
      <c r="E20" s="20"/>
      <c r="F20" s="20" t="s">
        <v>45</v>
      </c>
      <c r="G20" s="52"/>
      <c r="H20" s="51">
        <v>181474642</v>
      </c>
      <c r="I20" s="16">
        <f t="shared" si="0"/>
        <v>217607207885</v>
      </c>
      <c r="J20" s="79"/>
    </row>
    <row r="21" spans="1:10" s="80" customFormat="1" ht="37.5">
      <c r="A21" s="1">
        <v>18</v>
      </c>
      <c r="B21" s="40" t="s">
        <v>43</v>
      </c>
      <c r="C21" s="55" t="s">
        <v>46</v>
      </c>
      <c r="D21" s="20" t="s">
        <v>15</v>
      </c>
      <c r="E21" s="20"/>
      <c r="F21" s="20" t="s">
        <v>47</v>
      </c>
      <c r="G21" s="52"/>
      <c r="H21" s="51">
        <v>49666257</v>
      </c>
      <c r="I21" s="16">
        <f t="shared" si="0"/>
        <v>217557541628</v>
      </c>
      <c r="J21" s="79"/>
    </row>
    <row r="22" spans="1:10" s="80" customFormat="1" ht="37.5">
      <c r="A22" s="1">
        <v>19</v>
      </c>
      <c r="B22" s="40" t="s">
        <v>43</v>
      </c>
      <c r="C22" s="55" t="s">
        <v>48</v>
      </c>
      <c r="D22" s="20" t="s">
        <v>15</v>
      </c>
      <c r="E22" s="20"/>
      <c r="F22" s="20" t="s">
        <v>49</v>
      </c>
      <c r="G22" s="52"/>
      <c r="H22" s="51">
        <v>14244552</v>
      </c>
      <c r="I22" s="16">
        <f t="shared" si="0"/>
        <v>217543297076</v>
      </c>
      <c r="J22" s="79"/>
    </row>
    <row r="23" spans="1:10" s="80" customFormat="1" ht="21">
      <c r="A23" s="1">
        <v>20</v>
      </c>
      <c r="B23" s="40" t="s">
        <v>43</v>
      </c>
      <c r="C23" s="55" t="s">
        <v>50</v>
      </c>
      <c r="D23" s="20" t="s">
        <v>15</v>
      </c>
      <c r="E23" s="20"/>
      <c r="F23" s="20" t="s">
        <v>24</v>
      </c>
      <c r="G23" s="52"/>
      <c r="H23" s="51">
        <v>1500000000</v>
      </c>
      <c r="I23" s="16">
        <f t="shared" si="0"/>
        <v>216043297076</v>
      </c>
      <c r="J23" s="79"/>
    </row>
    <row r="24" spans="1:10" s="80" customFormat="1" ht="37.5">
      <c r="A24" s="1">
        <v>21</v>
      </c>
      <c r="B24" s="40" t="s">
        <v>43</v>
      </c>
      <c r="C24" s="55" t="s">
        <v>51</v>
      </c>
      <c r="D24" s="20" t="s">
        <v>15</v>
      </c>
      <c r="E24" s="20"/>
      <c r="F24" s="20" t="s">
        <v>34</v>
      </c>
      <c r="G24" s="52"/>
      <c r="H24" s="51">
        <v>5000000000</v>
      </c>
      <c r="I24" s="16">
        <f t="shared" si="0"/>
        <v>211043297076</v>
      </c>
      <c r="J24" s="79"/>
    </row>
    <row r="25" spans="1:10" s="80" customFormat="1" ht="37.5">
      <c r="A25" s="1">
        <v>22</v>
      </c>
      <c r="B25" s="40" t="s">
        <v>43</v>
      </c>
      <c r="C25" s="55" t="s">
        <v>52</v>
      </c>
      <c r="D25" s="20" t="s">
        <v>15</v>
      </c>
      <c r="E25" s="20"/>
      <c r="F25" s="20" t="s">
        <v>53</v>
      </c>
      <c r="G25" s="52"/>
      <c r="H25" s="51">
        <v>1735770141</v>
      </c>
      <c r="I25" s="16">
        <f t="shared" si="0"/>
        <v>209307526935</v>
      </c>
      <c r="J25" s="79"/>
    </row>
    <row r="26" spans="1:10" s="80" customFormat="1" ht="39.75">
      <c r="A26" s="1"/>
      <c r="B26" s="65" t="s">
        <v>54</v>
      </c>
      <c r="C26" s="55"/>
      <c r="D26" s="20" t="s">
        <v>15</v>
      </c>
      <c r="E26" s="20"/>
      <c r="F26" s="20" t="s">
        <v>55</v>
      </c>
      <c r="G26" s="51">
        <v>1735770141</v>
      </c>
      <c r="H26" s="51"/>
      <c r="I26" s="16">
        <f t="shared" si="0"/>
        <v>211043297076</v>
      </c>
      <c r="J26" s="79"/>
    </row>
    <row r="27" spans="1:10" s="80" customFormat="1" ht="37.5">
      <c r="A27" s="1"/>
      <c r="B27" s="65" t="s">
        <v>54</v>
      </c>
      <c r="C27" s="55"/>
      <c r="D27" s="20" t="s">
        <v>15</v>
      </c>
      <c r="E27" s="20"/>
      <c r="F27" s="20" t="s">
        <v>53</v>
      </c>
      <c r="G27" s="52"/>
      <c r="H27" s="51">
        <v>1735770141</v>
      </c>
      <c r="I27" s="16">
        <f t="shared" si="0"/>
        <v>209307526935</v>
      </c>
      <c r="J27" s="79"/>
    </row>
    <row r="28" spans="1:10" s="80" customFormat="1" ht="37.5">
      <c r="A28" s="1">
        <v>23</v>
      </c>
      <c r="B28" s="40" t="s">
        <v>56</v>
      </c>
      <c r="C28" s="55" t="s">
        <v>57</v>
      </c>
      <c r="D28" s="20" t="s">
        <v>15</v>
      </c>
      <c r="E28" s="20"/>
      <c r="F28" s="20" t="s">
        <v>58</v>
      </c>
      <c r="G28" s="52"/>
      <c r="H28" s="51">
        <v>12303000000</v>
      </c>
      <c r="I28" s="16">
        <f t="shared" si="0"/>
        <v>197004526935</v>
      </c>
      <c r="J28" s="79"/>
    </row>
    <row r="29" spans="1:10" s="80" customFormat="1" ht="21">
      <c r="A29" s="1">
        <v>24</v>
      </c>
      <c r="B29" s="40" t="s">
        <v>59</v>
      </c>
      <c r="C29" s="55"/>
      <c r="D29" s="15"/>
      <c r="E29" s="15"/>
      <c r="F29" s="20" t="s">
        <v>60</v>
      </c>
      <c r="G29" s="52"/>
      <c r="H29" s="51">
        <v>110000</v>
      </c>
      <c r="I29" s="16">
        <f t="shared" si="0"/>
        <v>197004416935</v>
      </c>
      <c r="J29" s="79"/>
    </row>
    <row r="30" spans="1:10" s="80" customFormat="1" ht="37.5">
      <c r="A30" s="1">
        <v>25</v>
      </c>
      <c r="B30" s="40" t="s">
        <v>61</v>
      </c>
      <c r="C30" s="55" t="s">
        <v>62</v>
      </c>
      <c r="D30" s="20" t="s">
        <v>15</v>
      </c>
      <c r="E30" s="20"/>
      <c r="F30" s="20" t="s">
        <v>63</v>
      </c>
      <c r="G30" s="52"/>
      <c r="H30" s="51">
        <v>150000000000</v>
      </c>
      <c r="I30" s="16">
        <f t="shared" si="0"/>
        <v>47004416935</v>
      </c>
      <c r="J30" s="79"/>
    </row>
    <row r="31" spans="1:10" s="80" customFormat="1" ht="37.5">
      <c r="A31" s="1">
        <v>26</v>
      </c>
      <c r="B31" s="40" t="s">
        <v>61</v>
      </c>
      <c r="C31" s="55" t="s">
        <v>64</v>
      </c>
      <c r="D31" s="20" t="s">
        <v>15</v>
      </c>
      <c r="E31" s="20"/>
      <c r="F31" s="20" t="s">
        <v>34</v>
      </c>
      <c r="G31" s="52"/>
      <c r="H31" s="51">
        <v>5000000000</v>
      </c>
      <c r="I31" s="16">
        <f t="shared" si="0"/>
        <v>42004416935</v>
      </c>
      <c r="J31" s="79"/>
    </row>
    <row r="32" spans="1:10" s="80" customFormat="1" ht="37.5">
      <c r="A32" s="1">
        <v>27</v>
      </c>
      <c r="B32" s="40" t="s">
        <v>65</v>
      </c>
      <c r="C32" s="55" t="s">
        <v>66</v>
      </c>
      <c r="D32" s="20" t="s">
        <v>15</v>
      </c>
      <c r="E32" s="20"/>
      <c r="F32" s="20" t="s">
        <v>67</v>
      </c>
      <c r="G32" s="52"/>
      <c r="H32" s="51">
        <v>1392468000</v>
      </c>
      <c r="I32" s="16">
        <f t="shared" si="0"/>
        <v>40611948935</v>
      </c>
      <c r="J32" s="79"/>
    </row>
    <row r="33" spans="1:10" s="80" customFormat="1" ht="37.5">
      <c r="A33" s="1">
        <v>28</v>
      </c>
      <c r="B33" s="40" t="s">
        <v>65</v>
      </c>
      <c r="C33" s="55" t="s">
        <v>68</v>
      </c>
      <c r="D33" s="20" t="s">
        <v>15</v>
      </c>
      <c r="E33" s="20"/>
      <c r="F33" s="20" t="s">
        <v>69</v>
      </c>
      <c r="G33" s="52"/>
      <c r="H33" s="51">
        <v>8251168690</v>
      </c>
      <c r="I33" s="16">
        <f t="shared" si="0"/>
        <v>32360780245</v>
      </c>
      <c r="J33" s="79"/>
    </row>
    <row r="34" spans="1:10" s="80" customFormat="1" ht="21">
      <c r="A34" s="1">
        <v>29</v>
      </c>
      <c r="B34" s="40" t="s">
        <v>65</v>
      </c>
      <c r="C34" s="55" t="s">
        <v>70</v>
      </c>
      <c r="D34" s="20" t="s">
        <v>15</v>
      </c>
      <c r="E34" s="20"/>
      <c r="F34" s="20" t="s">
        <v>71</v>
      </c>
      <c r="G34" s="52"/>
      <c r="H34" s="51">
        <v>3284697500</v>
      </c>
      <c r="I34" s="16">
        <f t="shared" si="0"/>
        <v>29076082745</v>
      </c>
      <c r="J34" s="79"/>
    </row>
    <row r="35" spans="1:10" s="80" customFormat="1" ht="37.5">
      <c r="A35" s="1">
        <v>30</v>
      </c>
      <c r="B35" s="40" t="s">
        <v>65</v>
      </c>
      <c r="C35" s="55" t="s">
        <v>72</v>
      </c>
      <c r="D35" s="20" t="s">
        <v>15</v>
      </c>
      <c r="E35" s="20"/>
      <c r="F35" s="20" t="s">
        <v>73</v>
      </c>
      <c r="G35" s="52"/>
      <c r="H35" s="51">
        <v>7801692000</v>
      </c>
      <c r="I35" s="16">
        <f t="shared" si="0"/>
        <v>21274390745</v>
      </c>
      <c r="J35" s="79"/>
    </row>
    <row r="36" spans="1:10" s="80" customFormat="1" ht="37.5">
      <c r="A36" s="1">
        <v>31</v>
      </c>
      <c r="B36" s="40" t="s">
        <v>65</v>
      </c>
      <c r="C36" s="55" t="s">
        <v>74</v>
      </c>
      <c r="D36" s="20" t="s">
        <v>15</v>
      </c>
      <c r="E36" s="20"/>
      <c r="F36" s="20" t="s">
        <v>75</v>
      </c>
      <c r="G36" s="52"/>
      <c r="H36" s="51">
        <v>930400000</v>
      </c>
      <c r="I36" s="16">
        <f t="shared" si="0"/>
        <v>20343990745</v>
      </c>
      <c r="J36" s="79"/>
    </row>
    <row r="37" spans="1:10" s="80" customFormat="1" ht="21">
      <c r="A37" s="1">
        <v>32</v>
      </c>
      <c r="B37" s="40" t="s">
        <v>76</v>
      </c>
      <c r="C37" s="55"/>
      <c r="D37" s="15"/>
      <c r="E37" s="15"/>
      <c r="F37" s="20" t="s">
        <v>77</v>
      </c>
      <c r="G37" s="52"/>
      <c r="H37" s="51">
        <v>250000</v>
      </c>
      <c r="I37" s="16">
        <f t="shared" si="0"/>
        <v>20343740745</v>
      </c>
      <c r="J37" s="79"/>
    </row>
    <row r="38" spans="1:10" s="80" customFormat="1" ht="37.5">
      <c r="A38" s="1">
        <v>33</v>
      </c>
      <c r="B38" s="40" t="s">
        <v>78</v>
      </c>
      <c r="C38" s="55" t="s">
        <v>79</v>
      </c>
      <c r="D38" s="20" t="s">
        <v>15</v>
      </c>
      <c r="E38" s="20"/>
      <c r="F38" s="20" t="s">
        <v>80</v>
      </c>
      <c r="G38" s="52"/>
      <c r="H38" s="51">
        <v>125322120</v>
      </c>
      <c r="I38" s="16">
        <f t="shared" si="0"/>
        <v>20218418625</v>
      </c>
      <c r="J38" s="79"/>
    </row>
    <row r="39" spans="1:10" s="80" customFormat="1" ht="37.5">
      <c r="A39" s="1">
        <v>34</v>
      </c>
      <c r="B39" s="40" t="s">
        <v>81</v>
      </c>
      <c r="C39" s="55" t="s">
        <v>82</v>
      </c>
      <c r="D39" s="20" t="s">
        <v>15</v>
      </c>
      <c r="E39" s="20"/>
      <c r="F39" s="20" t="s">
        <v>83</v>
      </c>
      <c r="G39" s="52"/>
      <c r="H39" s="51">
        <v>289316700</v>
      </c>
      <c r="I39" s="16">
        <f t="shared" si="0"/>
        <v>19929101925</v>
      </c>
      <c r="J39" s="79"/>
    </row>
    <row r="40" spans="1:10" s="80" customFormat="1" ht="37.5">
      <c r="A40" s="1">
        <v>35</v>
      </c>
      <c r="B40" s="40" t="s">
        <v>81</v>
      </c>
      <c r="C40" s="55" t="s">
        <v>84</v>
      </c>
      <c r="D40" s="20" t="s">
        <v>15</v>
      </c>
      <c r="E40" s="20"/>
      <c r="F40" s="20" t="s">
        <v>85</v>
      </c>
      <c r="G40" s="52"/>
      <c r="H40" s="51">
        <v>2168566200</v>
      </c>
      <c r="I40" s="16">
        <f t="shared" si="0"/>
        <v>17760535725</v>
      </c>
      <c r="J40" s="79"/>
    </row>
    <row r="41" spans="1:10" s="80" customFormat="1" ht="21">
      <c r="A41" s="1">
        <v>36</v>
      </c>
      <c r="B41" s="40" t="s">
        <v>86</v>
      </c>
      <c r="C41" s="55"/>
      <c r="D41" s="20" t="s">
        <v>15</v>
      </c>
      <c r="E41" s="20"/>
      <c r="F41" s="20" t="s">
        <v>87</v>
      </c>
      <c r="G41" s="52"/>
      <c r="H41" s="51">
        <v>41463</v>
      </c>
      <c r="I41" s="16">
        <f t="shared" si="0"/>
        <v>17760494262</v>
      </c>
      <c r="J41" s="79"/>
    </row>
    <row r="42" spans="1:10" s="80" customFormat="1" ht="21">
      <c r="A42" s="1">
        <v>37</v>
      </c>
      <c r="B42" s="40" t="s">
        <v>88</v>
      </c>
      <c r="C42" s="55"/>
      <c r="D42" s="20" t="s">
        <v>15</v>
      </c>
      <c r="E42" s="20"/>
      <c r="F42" s="20" t="s">
        <v>77</v>
      </c>
      <c r="G42" s="52"/>
      <c r="H42" s="51">
        <v>250000</v>
      </c>
      <c r="I42" s="16">
        <f t="shared" si="0"/>
        <v>17760244262</v>
      </c>
      <c r="J42" s="79"/>
    </row>
    <row r="43" spans="1:10" s="80" customFormat="1" ht="37.5">
      <c r="A43" s="1">
        <v>38</v>
      </c>
      <c r="B43" s="40" t="s">
        <v>89</v>
      </c>
      <c r="C43" s="55" t="s">
        <v>90</v>
      </c>
      <c r="D43" s="20" t="s">
        <v>15</v>
      </c>
      <c r="E43" s="20"/>
      <c r="F43" s="20" t="s">
        <v>91</v>
      </c>
      <c r="G43" s="52"/>
      <c r="H43" s="51">
        <v>10000000000</v>
      </c>
      <c r="I43" s="16">
        <f t="shared" si="0"/>
        <v>7760244262</v>
      </c>
      <c r="J43" s="79"/>
    </row>
    <row r="44" spans="1:10" s="80" customFormat="1" ht="37.5">
      <c r="A44" s="1">
        <v>39</v>
      </c>
      <c r="B44" s="40" t="s">
        <v>89</v>
      </c>
      <c r="C44" s="55" t="s">
        <v>92</v>
      </c>
      <c r="D44" s="20" t="s">
        <v>15</v>
      </c>
      <c r="E44" s="20"/>
      <c r="F44" s="66" t="s">
        <v>93</v>
      </c>
      <c r="G44" s="52"/>
      <c r="H44" s="51">
        <v>7700000000</v>
      </c>
      <c r="I44" s="16">
        <f t="shared" si="0"/>
        <v>60244262</v>
      </c>
      <c r="J44" s="79"/>
    </row>
    <row r="45" spans="1:10" s="80" customFormat="1" ht="21">
      <c r="A45" s="1">
        <v>40</v>
      </c>
      <c r="B45" s="40" t="s">
        <v>94</v>
      </c>
      <c r="C45" s="55"/>
      <c r="D45" s="20" t="s">
        <v>15</v>
      </c>
      <c r="E45" s="20"/>
      <c r="F45" s="20" t="s">
        <v>77</v>
      </c>
      <c r="G45" s="52"/>
      <c r="H45" s="51">
        <v>250000</v>
      </c>
      <c r="I45" s="16">
        <f t="shared" si="0"/>
        <v>59994262</v>
      </c>
      <c r="J45" s="79"/>
    </row>
    <row r="46" spans="1:10" s="80" customFormat="1" ht="21">
      <c r="A46" s="1">
        <v>41</v>
      </c>
      <c r="B46" s="65" t="s">
        <v>94</v>
      </c>
      <c r="C46" s="55"/>
      <c r="D46" s="20" t="s">
        <v>15</v>
      </c>
      <c r="E46" s="20"/>
      <c r="F46" s="20" t="s">
        <v>95</v>
      </c>
      <c r="G46" s="52"/>
      <c r="H46" s="51">
        <v>84000</v>
      </c>
      <c r="I46" s="16">
        <f t="shared" si="0"/>
        <v>59910262</v>
      </c>
      <c r="J46" s="79"/>
    </row>
    <row r="47" spans="1:10" s="80" customFormat="1" ht="21">
      <c r="A47" s="1">
        <v>42</v>
      </c>
      <c r="B47" s="65" t="s">
        <v>96</v>
      </c>
      <c r="C47" s="55"/>
      <c r="D47" s="20" t="s">
        <v>15</v>
      </c>
      <c r="E47" s="20"/>
      <c r="F47" s="20" t="s">
        <v>97</v>
      </c>
      <c r="G47" s="52"/>
      <c r="H47" s="51">
        <v>6000</v>
      </c>
      <c r="I47" s="16">
        <f t="shared" si="0"/>
        <v>59904262</v>
      </c>
      <c r="J47" s="79"/>
    </row>
    <row r="48" spans="1:10" s="80" customFormat="1" ht="21">
      <c r="A48" s="1">
        <v>43</v>
      </c>
      <c r="B48" s="65" t="s">
        <v>98</v>
      </c>
      <c r="C48" s="55"/>
      <c r="D48" s="20" t="s">
        <v>15</v>
      </c>
      <c r="E48" s="20"/>
      <c r="F48" s="20" t="s">
        <v>97</v>
      </c>
      <c r="G48" s="52"/>
      <c r="H48" s="51">
        <v>6000</v>
      </c>
      <c r="I48" s="16">
        <f t="shared" si="0"/>
        <v>59898262</v>
      </c>
      <c r="J48" s="79"/>
    </row>
    <row r="49" spans="1:10" s="80" customFormat="1" ht="21">
      <c r="A49" s="1">
        <v>44</v>
      </c>
      <c r="B49" s="65" t="s">
        <v>99</v>
      </c>
      <c r="C49" s="55"/>
      <c r="D49" s="20" t="s">
        <v>15</v>
      </c>
      <c r="E49" s="20"/>
      <c r="F49" s="20" t="s">
        <v>97</v>
      </c>
      <c r="G49" s="52"/>
      <c r="H49" s="51">
        <v>12000</v>
      </c>
      <c r="I49" s="16">
        <f t="shared" si="0"/>
        <v>59886262</v>
      </c>
      <c r="J49" s="79"/>
    </row>
    <row r="50" spans="1:10" s="80" customFormat="1" ht="21">
      <c r="A50" s="1">
        <v>45</v>
      </c>
      <c r="B50" s="65" t="s">
        <v>100</v>
      </c>
      <c r="C50" s="65"/>
      <c r="D50" s="20" t="s">
        <v>15</v>
      </c>
      <c r="E50" s="20"/>
      <c r="F50" s="20" t="s">
        <v>101</v>
      </c>
      <c r="G50" s="52">
        <v>100000000000</v>
      </c>
      <c r="H50" s="51"/>
      <c r="I50" s="16">
        <f t="shared" si="0"/>
        <v>100059886262</v>
      </c>
      <c r="J50" s="79"/>
    </row>
    <row r="51" spans="1:10" s="80" customFormat="1" ht="37.5">
      <c r="A51" s="1">
        <v>46</v>
      </c>
      <c r="B51" s="65" t="s">
        <v>102</v>
      </c>
      <c r="C51" s="55" t="s">
        <v>103</v>
      </c>
      <c r="D51" s="20" t="s">
        <v>15</v>
      </c>
      <c r="E51" s="68">
        <v>6003000011968080</v>
      </c>
      <c r="F51" s="20" t="s">
        <v>104</v>
      </c>
      <c r="G51" s="52"/>
      <c r="H51" s="51">
        <v>10000000000</v>
      </c>
      <c r="I51" s="16">
        <f t="shared" si="0"/>
        <v>90059886262</v>
      </c>
      <c r="J51" s="79"/>
    </row>
    <row r="52" spans="1:10" s="80" customFormat="1" ht="37.5">
      <c r="A52" s="1">
        <v>47</v>
      </c>
      <c r="B52" s="65" t="s">
        <v>102</v>
      </c>
      <c r="C52" s="55" t="s">
        <v>105</v>
      </c>
      <c r="D52" s="20" t="s">
        <v>15</v>
      </c>
      <c r="E52" s="69" t="s">
        <v>106</v>
      </c>
      <c r="F52" s="20" t="s">
        <v>107</v>
      </c>
      <c r="G52" s="52"/>
      <c r="H52" s="51">
        <v>12000000000</v>
      </c>
      <c r="I52" s="16">
        <f t="shared" si="0"/>
        <v>78059886262</v>
      </c>
      <c r="J52" s="79"/>
    </row>
    <row r="53" spans="1:10" s="80" customFormat="1" ht="21">
      <c r="A53" s="1"/>
      <c r="B53" s="65" t="s">
        <v>108</v>
      </c>
      <c r="C53" s="55"/>
      <c r="D53" s="20" t="s">
        <v>15</v>
      </c>
      <c r="E53" s="69"/>
      <c r="F53" s="20" t="s">
        <v>97</v>
      </c>
      <c r="G53" s="52"/>
      <c r="H53" s="51">
        <v>500000</v>
      </c>
      <c r="I53" s="16">
        <f t="shared" si="0"/>
        <v>78059386262</v>
      </c>
      <c r="J53" s="79"/>
    </row>
    <row r="54" spans="1:10" s="80" customFormat="1" ht="37.5">
      <c r="A54" s="1">
        <v>48</v>
      </c>
      <c r="B54" s="65" t="s">
        <v>109</v>
      </c>
      <c r="C54" s="55" t="s">
        <v>110</v>
      </c>
      <c r="D54" s="20" t="s">
        <v>15</v>
      </c>
      <c r="E54" s="68">
        <v>7012000011968070</v>
      </c>
      <c r="F54" s="20" t="s">
        <v>111</v>
      </c>
      <c r="G54" s="52"/>
      <c r="H54" s="51">
        <v>18319900400</v>
      </c>
      <c r="I54" s="16">
        <f t="shared" si="0"/>
        <v>59739485862</v>
      </c>
      <c r="J54" s="79"/>
    </row>
    <row r="55" spans="1:10" s="80" customFormat="1" ht="37.5">
      <c r="A55" s="1">
        <v>49</v>
      </c>
      <c r="B55" s="65" t="s">
        <v>109</v>
      </c>
      <c r="C55" s="55" t="s">
        <v>112</v>
      </c>
      <c r="D55" s="20" t="s">
        <v>15</v>
      </c>
      <c r="E55" s="69" t="s">
        <v>113</v>
      </c>
      <c r="F55" s="20" t="s">
        <v>114</v>
      </c>
      <c r="G55" s="52"/>
      <c r="H55" s="51">
        <v>4500000000</v>
      </c>
      <c r="I55" s="16">
        <f t="shared" si="0"/>
        <v>55239485862</v>
      </c>
      <c r="J55" s="79"/>
    </row>
    <row r="56" spans="1:10" s="80" customFormat="1" ht="37.5">
      <c r="A56" s="1">
        <v>50</v>
      </c>
      <c r="B56" s="65" t="s">
        <v>109</v>
      </c>
      <c r="C56" s="55" t="s">
        <v>115</v>
      </c>
      <c r="D56" s="15" t="s">
        <v>15</v>
      </c>
      <c r="E56" s="69" t="s">
        <v>116</v>
      </c>
      <c r="F56" s="20" t="s">
        <v>117</v>
      </c>
      <c r="G56" s="52"/>
      <c r="H56" s="51">
        <v>2012143267</v>
      </c>
      <c r="I56" s="16">
        <f t="shared" si="0"/>
        <v>53227342595</v>
      </c>
      <c r="J56" s="79"/>
    </row>
    <row r="57" spans="1:10" s="80" customFormat="1" ht="37.5">
      <c r="A57" s="1">
        <v>51</v>
      </c>
      <c r="B57" s="65" t="s">
        <v>109</v>
      </c>
      <c r="C57" s="55" t="s">
        <v>118</v>
      </c>
      <c r="D57" s="15" t="s">
        <v>15</v>
      </c>
      <c r="E57" s="69" t="s">
        <v>119</v>
      </c>
      <c r="F57" s="20" t="s">
        <v>120</v>
      </c>
      <c r="G57" s="52"/>
      <c r="H57" s="51">
        <v>4097765114</v>
      </c>
      <c r="I57" s="16">
        <f t="shared" si="0"/>
        <v>49129577481</v>
      </c>
      <c r="J57" s="79"/>
    </row>
    <row r="58" spans="1:10" s="80" customFormat="1" ht="37.5">
      <c r="A58" s="1">
        <v>52</v>
      </c>
      <c r="B58" s="65" t="s">
        <v>109</v>
      </c>
      <c r="C58" s="55" t="s">
        <v>121</v>
      </c>
      <c r="D58" s="15" t="s">
        <v>15</v>
      </c>
      <c r="E58" s="69" t="s">
        <v>122</v>
      </c>
      <c r="F58" s="20" t="s">
        <v>123</v>
      </c>
      <c r="G58" s="52"/>
      <c r="H58" s="51">
        <v>10000000000</v>
      </c>
      <c r="I58" s="16">
        <f t="shared" si="0"/>
        <v>39129577481</v>
      </c>
      <c r="J58" s="79"/>
    </row>
    <row r="59" spans="1:10" s="80" customFormat="1" ht="37.5">
      <c r="A59" s="1">
        <v>53</v>
      </c>
      <c r="B59" s="65" t="s">
        <v>109</v>
      </c>
      <c r="C59" s="55" t="s">
        <v>124</v>
      </c>
      <c r="D59" s="15" t="s">
        <v>15</v>
      </c>
      <c r="E59" s="69" t="s">
        <v>125</v>
      </c>
      <c r="F59" s="20" t="s">
        <v>126</v>
      </c>
      <c r="G59" s="52"/>
      <c r="H59" s="51">
        <v>5000000000</v>
      </c>
      <c r="I59" s="16">
        <f t="shared" si="0"/>
        <v>34129577481</v>
      </c>
      <c r="J59" s="79"/>
    </row>
    <row r="60" spans="1:10" s="80" customFormat="1" ht="37.5">
      <c r="A60" s="1">
        <v>54</v>
      </c>
      <c r="B60" s="40" t="s">
        <v>127</v>
      </c>
      <c r="C60" s="55" t="s">
        <v>128</v>
      </c>
      <c r="D60" s="15" t="s">
        <v>15</v>
      </c>
      <c r="E60" s="69" t="s">
        <v>129</v>
      </c>
      <c r="F60" s="20" t="s">
        <v>130</v>
      </c>
      <c r="G60" s="52"/>
      <c r="H60" s="51">
        <v>16000000000</v>
      </c>
      <c r="I60" s="16">
        <f t="shared" si="0"/>
        <v>18129577481</v>
      </c>
      <c r="J60" s="79"/>
    </row>
    <row r="61" spans="1:10" s="80" customFormat="1" ht="21">
      <c r="A61" s="1">
        <v>55</v>
      </c>
      <c r="B61" s="65" t="s">
        <v>127</v>
      </c>
      <c r="C61" s="55"/>
      <c r="D61" s="15" t="s">
        <v>15</v>
      </c>
      <c r="E61" s="69"/>
      <c r="F61" s="20" t="s">
        <v>97</v>
      </c>
      <c r="G61" s="52"/>
      <c r="H61" s="51">
        <v>250000</v>
      </c>
      <c r="I61" s="16">
        <f t="shared" si="0"/>
        <v>18129327481</v>
      </c>
      <c r="J61" s="79"/>
    </row>
    <row r="62" spans="1:10" s="80" customFormat="1" ht="21">
      <c r="A62" s="1">
        <v>56</v>
      </c>
      <c r="B62" s="65" t="s">
        <v>131</v>
      </c>
      <c r="C62" s="55"/>
      <c r="D62" s="15" t="s">
        <v>15</v>
      </c>
      <c r="E62" s="69"/>
      <c r="F62" s="20" t="s">
        <v>101</v>
      </c>
      <c r="G62" s="52">
        <v>50000000000</v>
      </c>
      <c r="H62" s="51"/>
      <c r="I62" s="16">
        <f t="shared" si="0"/>
        <v>68129327481</v>
      </c>
      <c r="J62" s="79"/>
    </row>
    <row r="63" spans="1:10" s="80" customFormat="1" ht="37.5">
      <c r="A63" s="1">
        <v>57</v>
      </c>
      <c r="B63" s="65" t="s">
        <v>131</v>
      </c>
      <c r="C63" s="55" t="s">
        <v>132</v>
      </c>
      <c r="D63" s="15" t="s">
        <v>15</v>
      </c>
      <c r="E63" s="69" t="s">
        <v>133</v>
      </c>
      <c r="F63" s="20" t="s">
        <v>134</v>
      </c>
      <c r="G63" s="52"/>
      <c r="H63" s="51">
        <v>10000000000</v>
      </c>
      <c r="I63" s="16">
        <f t="shared" si="0"/>
        <v>58129327481</v>
      </c>
      <c r="J63" s="79"/>
    </row>
    <row r="64" spans="1:10" s="80" customFormat="1" ht="37.5">
      <c r="A64" s="1">
        <v>58</v>
      </c>
      <c r="B64" s="40" t="s">
        <v>135</v>
      </c>
      <c r="C64" s="55" t="s">
        <v>136</v>
      </c>
      <c r="D64" s="15" t="s">
        <v>15</v>
      </c>
      <c r="E64" s="68">
        <v>8760000011968070</v>
      </c>
      <c r="F64" s="20" t="s">
        <v>137</v>
      </c>
      <c r="G64" s="52"/>
      <c r="H64" s="51">
        <v>20000000000</v>
      </c>
      <c r="I64" s="16">
        <f t="shared" si="0"/>
        <v>38129327481</v>
      </c>
      <c r="J64" s="79"/>
    </row>
    <row r="65" spans="1:10" s="80" customFormat="1" ht="21">
      <c r="A65" s="1">
        <v>59</v>
      </c>
      <c r="B65" s="65" t="s">
        <v>131</v>
      </c>
      <c r="C65" s="55"/>
      <c r="D65" s="15" t="s">
        <v>15</v>
      </c>
      <c r="E65" s="68"/>
      <c r="F65" s="20" t="s">
        <v>97</v>
      </c>
      <c r="G65" s="52"/>
      <c r="H65" s="51">
        <v>250000</v>
      </c>
      <c r="I65" s="16">
        <f t="shared" si="0"/>
        <v>38129077481</v>
      </c>
      <c r="J65" s="79"/>
    </row>
    <row r="66" spans="1:10" s="80" customFormat="1" ht="37.5">
      <c r="A66" s="1">
        <v>60</v>
      </c>
      <c r="B66" s="65" t="s">
        <v>138</v>
      </c>
      <c r="C66" s="55" t="s">
        <v>139</v>
      </c>
      <c r="D66" s="15" t="s">
        <v>15</v>
      </c>
      <c r="E66" s="69" t="s">
        <v>140</v>
      </c>
      <c r="F66" s="20" t="s">
        <v>141</v>
      </c>
      <c r="G66" s="52"/>
      <c r="H66" s="51">
        <v>1022801500</v>
      </c>
      <c r="I66" s="16">
        <f t="shared" si="0"/>
        <v>37106275981</v>
      </c>
      <c r="J66" s="79"/>
    </row>
    <row r="67" spans="1:10" s="80" customFormat="1" ht="37.5">
      <c r="A67" s="1">
        <v>61</v>
      </c>
      <c r="B67" s="65" t="s">
        <v>138</v>
      </c>
      <c r="C67" s="55" t="s">
        <v>142</v>
      </c>
      <c r="D67" s="15" t="s">
        <v>15</v>
      </c>
      <c r="E67" s="69" t="s">
        <v>143</v>
      </c>
      <c r="F67" s="20" t="s">
        <v>144</v>
      </c>
      <c r="G67" s="52"/>
      <c r="H67" s="51">
        <v>1875384000</v>
      </c>
      <c r="I67" s="16">
        <f t="shared" si="0"/>
        <v>35230891981</v>
      </c>
      <c r="J67" s="79"/>
    </row>
    <row r="68" spans="1:10" s="80" customFormat="1" ht="37.5">
      <c r="A68" s="1">
        <v>62</v>
      </c>
      <c r="B68" s="65" t="s">
        <v>138</v>
      </c>
      <c r="C68" s="55" t="s">
        <v>145</v>
      </c>
      <c r="D68" s="15" t="s">
        <v>15</v>
      </c>
      <c r="E68" s="69" t="s">
        <v>146</v>
      </c>
      <c r="F68" s="20" t="s">
        <v>147</v>
      </c>
      <c r="G68" s="52"/>
      <c r="H68" s="51">
        <v>71860000</v>
      </c>
      <c r="I68" s="16">
        <f t="shared" si="0"/>
        <v>35159031981</v>
      </c>
      <c r="J68" s="79"/>
    </row>
    <row r="69" spans="1:10" s="80" customFormat="1" ht="37.5">
      <c r="A69" s="1">
        <v>63</v>
      </c>
      <c r="B69" s="65" t="s">
        <v>138</v>
      </c>
      <c r="C69" s="55" t="s">
        <v>148</v>
      </c>
      <c r="D69" s="15" t="s">
        <v>15</v>
      </c>
      <c r="E69" s="69" t="s">
        <v>149</v>
      </c>
      <c r="F69" s="20" t="s">
        <v>150</v>
      </c>
      <c r="G69" s="52"/>
      <c r="H69" s="51">
        <v>1727916958</v>
      </c>
      <c r="I69" s="16">
        <f t="shared" si="0"/>
        <v>33431115023</v>
      </c>
      <c r="J69" s="79"/>
    </row>
    <row r="70" spans="1:10" s="80" customFormat="1" ht="56.25">
      <c r="A70" s="1">
        <v>64</v>
      </c>
      <c r="B70" s="65" t="s">
        <v>138</v>
      </c>
      <c r="C70" s="55" t="s">
        <v>151</v>
      </c>
      <c r="D70" s="15" t="s">
        <v>15</v>
      </c>
      <c r="E70" s="69" t="s">
        <v>152</v>
      </c>
      <c r="F70" s="20" t="s">
        <v>153</v>
      </c>
      <c r="G70" s="52"/>
      <c r="H70" s="51">
        <v>7900000000</v>
      </c>
      <c r="I70" s="16">
        <f t="shared" ref="I70:I133" si="1">I69+G70-H70</f>
        <v>25531115023</v>
      </c>
      <c r="J70" s="79"/>
    </row>
    <row r="71" spans="1:10" s="80" customFormat="1" ht="37.5">
      <c r="A71" s="1">
        <v>65</v>
      </c>
      <c r="B71" s="65" t="s">
        <v>138</v>
      </c>
      <c r="C71" s="55" t="s">
        <v>154</v>
      </c>
      <c r="D71" s="15" t="s">
        <v>15</v>
      </c>
      <c r="E71" s="69" t="s">
        <v>155</v>
      </c>
      <c r="F71" s="20" t="s">
        <v>156</v>
      </c>
      <c r="G71" s="52"/>
      <c r="H71" s="51">
        <v>22000000</v>
      </c>
      <c r="I71" s="16">
        <f t="shared" si="1"/>
        <v>25509115023</v>
      </c>
      <c r="J71" s="79"/>
    </row>
    <row r="72" spans="1:10" s="80" customFormat="1" ht="21">
      <c r="A72" s="1">
        <v>66</v>
      </c>
      <c r="B72" s="65" t="s">
        <v>138</v>
      </c>
      <c r="C72" s="55" t="s">
        <v>157</v>
      </c>
      <c r="D72" s="15" t="s">
        <v>15</v>
      </c>
      <c r="E72" s="69" t="s">
        <v>158</v>
      </c>
      <c r="F72" s="20" t="s">
        <v>159</v>
      </c>
      <c r="G72" s="52"/>
      <c r="H72" s="51">
        <v>0</v>
      </c>
      <c r="I72" s="16">
        <f t="shared" si="1"/>
        <v>25509115023</v>
      </c>
      <c r="J72" s="79"/>
    </row>
    <row r="73" spans="1:10" s="80" customFormat="1" ht="37.5">
      <c r="A73" s="1">
        <v>67</v>
      </c>
      <c r="B73" s="65" t="s">
        <v>138</v>
      </c>
      <c r="C73" s="55" t="s">
        <v>160</v>
      </c>
      <c r="D73" s="15" t="s">
        <v>15</v>
      </c>
      <c r="E73" s="69" t="s">
        <v>161</v>
      </c>
      <c r="F73" s="20" t="s">
        <v>130</v>
      </c>
      <c r="G73" s="52"/>
      <c r="H73" s="51">
        <v>20000000000</v>
      </c>
      <c r="I73" s="16">
        <f t="shared" si="1"/>
        <v>5509115023</v>
      </c>
      <c r="J73" s="79"/>
    </row>
    <row r="74" spans="1:10" s="80" customFormat="1" ht="21">
      <c r="A74" s="1">
        <v>68</v>
      </c>
      <c r="B74" s="65" t="s">
        <v>162</v>
      </c>
      <c r="C74" s="55"/>
      <c r="D74" s="15" t="s">
        <v>15</v>
      </c>
      <c r="E74" s="68"/>
      <c r="F74" s="20" t="s">
        <v>77</v>
      </c>
      <c r="G74" s="52"/>
      <c r="H74" s="51">
        <v>704560</v>
      </c>
      <c r="I74" s="16">
        <f t="shared" si="1"/>
        <v>5508410463</v>
      </c>
      <c r="J74" s="79"/>
    </row>
    <row r="75" spans="1:10" s="80" customFormat="1" ht="37.5">
      <c r="A75" s="1">
        <v>69</v>
      </c>
      <c r="B75" s="65" t="s">
        <v>163</v>
      </c>
      <c r="C75" s="55" t="s">
        <v>164</v>
      </c>
      <c r="D75" s="15" t="s">
        <v>15</v>
      </c>
      <c r="E75" s="69" t="s">
        <v>165</v>
      </c>
      <c r="F75" s="20" t="s">
        <v>166</v>
      </c>
      <c r="G75" s="52"/>
      <c r="H75" s="51">
        <v>4500090899</v>
      </c>
      <c r="I75" s="16">
        <f t="shared" si="1"/>
        <v>1008319564</v>
      </c>
      <c r="J75" s="79"/>
    </row>
    <row r="76" spans="1:10" s="80" customFormat="1" ht="37.5">
      <c r="A76" s="1">
        <v>70</v>
      </c>
      <c r="B76" s="65" t="s">
        <v>163</v>
      </c>
      <c r="C76" s="55"/>
      <c r="D76" s="15" t="s">
        <v>15</v>
      </c>
      <c r="E76" s="68"/>
      <c r="F76" s="20" t="s">
        <v>167</v>
      </c>
      <c r="G76" s="52">
        <v>50000000000</v>
      </c>
      <c r="H76" s="51"/>
      <c r="I76" s="16">
        <f t="shared" si="1"/>
        <v>51008319564</v>
      </c>
      <c r="J76" s="79"/>
    </row>
    <row r="77" spans="1:10" s="80" customFormat="1" ht="37.5">
      <c r="A77" s="1">
        <v>71</v>
      </c>
      <c r="B77" s="65" t="s">
        <v>163</v>
      </c>
      <c r="C77" s="55" t="s">
        <v>168</v>
      </c>
      <c r="D77" s="15" t="s">
        <v>15</v>
      </c>
      <c r="E77" s="68">
        <v>9400000011968060</v>
      </c>
      <c r="F77" s="20" t="s">
        <v>169</v>
      </c>
      <c r="G77" s="52"/>
      <c r="H77" s="51">
        <v>10000000000</v>
      </c>
      <c r="I77" s="16">
        <f t="shared" si="1"/>
        <v>41008319564</v>
      </c>
      <c r="J77" s="79"/>
    </row>
    <row r="78" spans="1:10" s="80" customFormat="1" ht="37.5">
      <c r="A78" s="1">
        <v>72</v>
      </c>
      <c r="B78" s="65" t="s">
        <v>170</v>
      </c>
      <c r="C78" s="55" t="s">
        <v>171</v>
      </c>
      <c r="D78" s="15" t="s">
        <v>15</v>
      </c>
      <c r="E78" s="69" t="s">
        <v>172</v>
      </c>
      <c r="F78" s="20" t="s">
        <v>134</v>
      </c>
      <c r="G78" s="52"/>
      <c r="H78" s="51">
        <v>20000000000</v>
      </c>
      <c r="I78" s="16">
        <f t="shared" si="1"/>
        <v>21008319564</v>
      </c>
      <c r="J78" s="79"/>
    </row>
    <row r="79" spans="1:10" s="80" customFormat="1" ht="37.5">
      <c r="A79" s="1">
        <v>73</v>
      </c>
      <c r="B79" s="65" t="s">
        <v>170</v>
      </c>
      <c r="C79" s="55" t="s">
        <v>173</v>
      </c>
      <c r="D79" s="15" t="s">
        <v>15</v>
      </c>
      <c r="E79" s="69" t="s">
        <v>174</v>
      </c>
      <c r="F79" s="20" t="s">
        <v>169</v>
      </c>
      <c r="G79" s="52"/>
      <c r="H79" s="51">
        <v>10000000000</v>
      </c>
      <c r="I79" s="16">
        <f t="shared" si="1"/>
        <v>11008319564</v>
      </c>
      <c r="J79" s="79"/>
    </row>
    <row r="80" spans="1:10" s="80" customFormat="1" ht="37.5">
      <c r="A80" s="1">
        <v>74</v>
      </c>
      <c r="B80" s="65" t="s">
        <v>175</v>
      </c>
      <c r="C80" s="55" t="s">
        <v>176</v>
      </c>
      <c r="D80" s="15" t="s">
        <v>15</v>
      </c>
      <c r="E80" s="69" t="s">
        <v>177</v>
      </c>
      <c r="F80" s="20" t="s">
        <v>178</v>
      </c>
      <c r="G80" s="52"/>
      <c r="H80" s="51">
        <v>387660000</v>
      </c>
      <c r="I80" s="16">
        <f t="shared" si="1"/>
        <v>10620659564</v>
      </c>
      <c r="J80" s="79"/>
    </row>
    <row r="81" spans="1:10" s="80" customFormat="1" ht="56.25">
      <c r="A81" s="1">
        <v>75</v>
      </c>
      <c r="B81" s="65" t="s">
        <v>175</v>
      </c>
      <c r="C81" s="55" t="s">
        <v>179</v>
      </c>
      <c r="D81" s="15" t="s">
        <v>15</v>
      </c>
      <c r="E81" s="69" t="s">
        <v>180</v>
      </c>
      <c r="F81" s="20" t="s">
        <v>181</v>
      </c>
      <c r="G81" s="52"/>
      <c r="H81" s="51">
        <v>1928333400</v>
      </c>
      <c r="I81" s="16">
        <f t="shared" si="1"/>
        <v>8692326164</v>
      </c>
      <c r="J81" s="79"/>
    </row>
    <row r="82" spans="1:10" s="80" customFormat="1" ht="37.5">
      <c r="A82" s="1">
        <v>76</v>
      </c>
      <c r="B82" s="65" t="s">
        <v>175</v>
      </c>
      <c r="C82" s="55" t="s">
        <v>182</v>
      </c>
      <c r="D82" s="15" t="s">
        <v>15</v>
      </c>
      <c r="E82" s="69" t="s">
        <v>183</v>
      </c>
      <c r="F82" s="20" t="s">
        <v>184</v>
      </c>
      <c r="G82" s="52"/>
      <c r="H82" s="51">
        <v>2682500000</v>
      </c>
      <c r="I82" s="16">
        <f t="shared" si="1"/>
        <v>6009826164</v>
      </c>
      <c r="J82" s="79"/>
    </row>
    <row r="83" spans="1:10" s="80" customFormat="1" ht="21">
      <c r="A83" s="1">
        <v>77</v>
      </c>
      <c r="B83" s="65" t="s">
        <v>170</v>
      </c>
      <c r="C83" s="55"/>
      <c r="D83" s="15" t="s">
        <v>15</v>
      </c>
      <c r="E83" s="69"/>
      <c r="F83" s="20" t="s">
        <v>185</v>
      </c>
      <c r="G83" s="52"/>
      <c r="H83" s="51">
        <v>750000</v>
      </c>
      <c r="I83" s="16">
        <f t="shared" si="1"/>
        <v>6009076164</v>
      </c>
      <c r="J83" s="79"/>
    </row>
    <row r="84" spans="1:10" s="80" customFormat="1" ht="37.5">
      <c r="A84" s="1">
        <v>78</v>
      </c>
      <c r="B84" s="65" t="s">
        <v>186</v>
      </c>
      <c r="C84" s="55" t="s">
        <v>187</v>
      </c>
      <c r="D84" s="15" t="s">
        <v>15</v>
      </c>
      <c r="E84" s="69" t="s">
        <v>188</v>
      </c>
      <c r="F84" s="20" t="s">
        <v>189</v>
      </c>
      <c r="G84" s="52"/>
      <c r="H84" s="51">
        <v>1750000000</v>
      </c>
      <c r="I84" s="16">
        <f t="shared" si="1"/>
        <v>4259076164</v>
      </c>
      <c r="J84" s="79"/>
    </row>
    <row r="85" spans="1:10" s="80" customFormat="1" ht="37.5">
      <c r="A85" s="1">
        <v>79</v>
      </c>
      <c r="B85" s="65" t="s">
        <v>186</v>
      </c>
      <c r="C85" s="55" t="s">
        <v>190</v>
      </c>
      <c r="D85" s="15" t="s">
        <v>15</v>
      </c>
      <c r="E85" s="69" t="s">
        <v>191</v>
      </c>
      <c r="F85" s="20" t="s">
        <v>192</v>
      </c>
      <c r="G85" s="52"/>
      <c r="H85" s="51">
        <v>41125000</v>
      </c>
      <c r="I85" s="16">
        <f t="shared" si="1"/>
        <v>4217951164</v>
      </c>
      <c r="J85" s="79"/>
    </row>
    <row r="86" spans="1:10" s="80" customFormat="1" ht="37.5">
      <c r="A86" s="1">
        <v>80</v>
      </c>
      <c r="B86" s="65" t="s">
        <v>186</v>
      </c>
      <c r="C86" s="55" t="s">
        <v>193</v>
      </c>
      <c r="D86" s="15" t="s">
        <v>15</v>
      </c>
      <c r="E86" s="69" t="s">
        <v>194</v>
      </c>
      <c r="F86" s="20" t="s">
        <v>195</v>
      </c>
      <c r="G86" s="52"/>
      <c r="H86" s="51">
        <v>153500000</v>
      </c>
      <c r="I86" s="16">
        <f t="shared" si="1"/>
        <v>4064451164</v>
      </c>
      <c r="J86" s="79"/>
    </row>
    <row r="87" spans="1:10" s="80" customFormat="1" ht="37.5">
      <c r="A87" s="1">
        <v>81</v>
      </c>
      <c r="B87" s="65" t="s">
        <v>186</v>
      </c>
      <c r="C87" s="55"/>
      <c r="D87" s="15" t="s">
        <v>15</v>
      </c>
      <c r="E87" s="69"/>
      <c r="F87" s="20" t="s">
        <v>167</v>
      </c>
      <c r="G87" s="52">
        <v>10000000000</v>
      </c>
      <c r="H87" s="51"/>
      <c r="I87" s="16">
        <f t="shared" si="1"/>
        <v>14064451164</v>
      </c>
      <c r="J87" s="79"/>
    </row>
    <row r="88" spans="1:10" s="80" customFormat="1" ht="37.5">
      <c r="A88" s="1">
        <v>82</v>
      </c>
      <c r="B88" s="65" t="s">
        <v>186</v>
      </c>
      <c r="C88" s="55" t="s">
        <v>196</v>
      </c>
      <c r="D88" s="15" t="s">
        <v>15</v>
      </c>
      <c r="E88" s="69" t="s">
        <v>197</v>
      </c>
      <c r="F88" s="20" t="s">
        <v>198</v>
      </c>
      <c r="G88" s="52"/>
      <c r="H88" s="51">
        <v>117561100</v>
      </c>
      <c r="I88" s="16">
        <f t="shared" si="1"/>
        <v>13946890064</v>
      </c>
      <c r="J88" s="79"/>
    </row>
    <row r="89" spans="1:10" s="80" customFormat="1" ht="37.5">
      <c r="A89" s="1">
        <v>83</v>
      </c>
      <c r="B89" s="65" t="s">
        <v>199</v>
      </c>
      <c r="C89" s="55" t="s">
        <v>200</v>
      </c>
      <c r="D89" s="15" t="s">
        <v>15</v>
      </c>
      <c r="E89" s="69" t="s">
        <v>201</v>
      </c>
      <c r="F89" s="20" t="s">
        <v>202</v>
      </c>
      <c r="G89" s="52"/>
      <c r="H89" s="51">
        <v>598473000</v>
      </c>
      <c r="I89" s="16">
        <f t="shared" si="1"/>
        <v>13348417064</v>
      </c>
      <c r="J89" s="79"/>
    </row>
    <row r="90" spans="1:10" s="80" customFormat="1" ht="37.5">
      <c r="A90" s="1">
        <v>84</v>
      </c>
      <c r="B90" s="65" t="s">
        <v>199</v>
      </c>
      <c r="C90" s="55" t="s">
        <v>203</v>
      </c>
      <c r="D90" s="15" t="s">
        <v>15</v>
      </c>
      <c r="E90" s="69" t="s">
        <v>204</v>
      </c>
      <c r="F90" s="20" t="s">
        <v>205</v>
      </c>
      <c r="G90" s="52"/>
      <c r="H90" s="51">
        <v>68720000</v>
      </c>
      <c r="I90" s="16">
        <f t="shared" si="1"/>
        <v>13279697064</v>
      </c>
      <c r="J90" s="79"/>
    </row>
    <row r="91" spans="1:10" s="80" customFormat="1" ht="21">
      <c r="A91" s="1">
        <v>85</v>
      </c>
      <c r="B91" s="65" t="s">
        <v>199</v>
      </c>
      <c r="C91" s="55"/>
      <c r="D91" s="15" t="s">
        <v>15</v>
      </c>
      <c r="E91" s="69"/>
      <c r="F91" s="20" t="s">
        <v>77</v>
      </c>
      <c r="G91" s="52"/>
      <c r="H91" s="51">
        <v>343390</v>
      </c>
      <c r="I91" s="16">
        <f t="shared" si="1"/>
        <v>13279353674</v>
      </c>
      <c r="J91" s="79"/>
    </row>
    <row r="92" spans="1:10" s="80" customFormat="1" ht="37.5">
      <c r="A92" s="1">
        <v>86</v>
      </c>
      <c r="B92" s="65" t="s">
        <v>206</v>
      </c>
      <c r="C92" s="55" t="s">
        <v>207</v>
      </c>
      <c r="D92" s="15" t="s">
        <v>15</v>
      </c>
      <c r="E92" s="69" t="s">
        <v>208</v>
      </c>
      <c r="F92" s="20" t="s">
        <v>209</v>
      </c>
      <c r="G92" s="52"/>
      <c r="H92" s="51">
        <v>74120000</v>
      </c>
      <c r="I92" s="16">
        <f t="shared" si="1"/>
        <v>13205233674</v>
      </c>
      <c r="J92" s="79"/>
    </row>
    <row r="93" spans="1:10" s="80" customFormat="1" ht="37.5">
      <c r="A93" s="1">
        <v>87</v>
      </c>
      <c r="B93" s="65" t="s">
        <v>206</v>
      </c>
      <c r="C93" s="55" t="s">
        <v>210</v>
      </c>
      <c r="D93" s="15" t="s">
        <v>15</v>
      </c>
      <c r="E93" s="69" t="s">
        <v>211</v>
      </c>
      <c r="F93" s="20" t="s">
        <v>212</v>
      </c>
      <c r="G93" s="52"/>
      <c r="H93" s="51">
        <v>64811400</v>
      </c>
      <c r="I93" s="16">
        <f t="shared" si="1"/>
        <v>13140422274</v>
      </c>
      <c r="J93" s="79"/>
    </row>
    <row r="94" spans="1:10" s="80" customFormat="1" ht="21">
      <c r="A94" s="1"/>
      <c r="B94" s="65" t="s">
        <v>206</v>
      </c>
      <c r="C94" s="55"/>
      <c r="D94" s="15" t="s">
        <v>15</v>
      </c>
      <c r="E94" s="69"/>
      <c r="F94" s="20" t="s">
        <v>77</v>
      </c>
      <c r="G94" s="52"/>
      <c r="H94" s="51">
        <v>126560</v>
      </c>
      <c r="I94" s="16">
        <f t="shared" si="1"/>
        <v>13140295714</v>
      </c>
      <c r="J94" s="79"/>
    </row>
    <row r="95" spans="1:10" s="80" customFormat="1" ht="37.5">
      <c r="A95" s="1">
        <v>88</v>
      </c>
      <c r="B95" s="65" t="s">
        <v>213</v>
      </c>
      <c r="C95" s="55" t="s">
        <v>214</v>
      </c>
      <c r="D95" s="15" t="s">
        <v>15</v>
      </c>
      <c r="E95" s="69" t="s">
        <v>215</v>
      </c>
      <c r="F95" s="20" t="s">
        <v>216</v>
      </c>
      <c r="G95" s="52"/>
      <c r="H95" s="51">
        <v>170286861</v>
      </c>
      <c r="I95" s="16">
        <f t="shared" si="1"/>
        <v>12970008853</v>
      </c>
      <c r="J95" s="79"/>
    </row>
    <row r="96" spans="1:10" s="80" customFormat="1" ht="37.5">
      <c r="A96" s="1">
        <v>89</v>
      </c>
      <c r="B96" s="65" t="s">
        <v>213</v>
      </c>
      <c r="C96" s="55" t="s">
        <v>217</v>
      </c>
      <c r="D96" s="15" t="s">
        <v>15</v>
      </c>
      <c r="E96" s="69" t="s">
        <v>218</v>
      </c>
      <c r="F96" s="20" t="s">
        <v>219</v>
      </c>
      <c r="G96" s="52"/>
      <c r="H96" s="51">
        <v>80000000</v>
      </c>
      <c r="I96" s="16">
        <f t="shared" si="1"/>
        <v>12890008853</v>
      </c>
      <c r="J96" s="79"/>
    </row>
    <row r="97" spans="1:10" s="80" customFormat="1" ht="37.5">
      <c r="A97" s="1">
        <v>90</v>
      </c>
      <c r="B97" s="65" t="s">
        <v>213</v>
      </c>
      <c r="C97" s="55" t="s">
        <v>220</v>
      </c>
      <c r="D97" s="15" t="s">
        <v>15</v>
      </c>
      <c r="E97" s="69" t="s">
        <v>221</v>
      </c>
      <c r="F97" s="20" t="s">
        <v>222</v>
      </c>
      <c r="G97" s="52"/>
      <c r="H97" s="51">
        <v>998800000</v>
      </c>
      <c r="I97" s="16">
        <f t="shared" si="1"/>
        <v>11891208853</v>
      </c>
      <c r="J97" s="79"/>
    </row>
    <row r="98" spans="1:10" s="80" customFormat="1" ht="37.5">
      <c r="A98" s="1">
        <v>91</v>
      </c>
      <c r="B98" s="40" t="s">
        <v>223</v>
      </c>
      <c r="C98" s="55" t="s">
        <v>224</v>
      </c>
      <c r="D98" s="15" t="s">
        <v>15</v>
      </c>
      <c r="E98" s="69" t="s">
        <v>225</v>
      </c>
      <c r="F98" s="20" t="s">
        <v>226</v>
      </c>
      <c r="G98" s="52"/>
      <c r="H98" s="51">
        <v>110542277</v>
      </c>
      <c r="I98" s="16">
        <f t="shared" si="1"/>
        <v>11780666576</v>
      </c>
      <c r="J98" s="79"/>
    </row>
    <row r="99" spans="1:10" s="80" customFormat="1" ht="37.5">
      <c r="A99" s="1">
        <v>92</v>
      </c>
      <c r="B99" s="40" t="s">
        <v>223</v>
      </c>
      <c r="C99" s="55" t="s">
        <v>227</v>
      </c>
      <c r="D99" s="15" t="s">
        <v>15</v>
      </c>
      <c r="E99" s="69" t="s">
        <v>228</v>
      </c>
      <c r="F99" s="20" t="s">
        <v>229</v>
      </c>
      <c r="G99" s="52"/>
      <c r="H99" s="51">
        <v>36500000</v>
      </c>
      <c r="I99" s="16">
        <f t="shared" si="1"/>
        <v>11744166576</v>
      </c>
      <c r="J99" s="79"/>
    </row>
    <row r="100" spans="1:10" s="80" customFormat="1" ht="21">
      <c r="A100" s="1"/>
      <c r="B100" s="40" t="s">
        <v>223</v>
      </c>
      <c r="C100" s="55"/>
      <c r="D100" s="15"/>
      <c r="E100" s="69"/>
      <c r="F100" s="20" t="s">
        <v>77</v>
      </c>
      <c r="G100" s="52"/>
      <c r="H100" s="51">
        <v>13890</v>
      </c>
      <c r="I100" s="16">
        <f t="shared" si="1"/>
        <v>11744152686</v>
      </c>
      <c r="J100" s="79"/>
    </row>
    <row r="101" spans="1:10" s="80" customFormat="1" ht="37.5">
      <c r="A101" s="1">
        <v>93</v>
      </c>
      <c r="B101" s="40" t="s">
        <v>230</v>
      </c>
      <c r="C101" s="55" t="s">
        <v>231</v>
      </c>
      <c r="D101" s="15" t="s">
        <v>15</v>
      </c>
      <c r="E101" s="69" t="s">
        <v>232</v>
      </c>
      <c r="F101" s="20" t="s">
        <v>233</v>
      </c>
      <c r="G101" s="52"/>
      <c r="H101" s="51">
        <v>8344880000</v>
      </c>
      <c r="I101" s="16">
        <f t="shared" si="1"/>
        <v>3399272686</v>
      </c>
      <c r="J101" s="79"/>
    </row>
    <row r="102" spans="1:10" s="80" customFormat="1" ht="21">
      <c r="A102" s="1"/>
      <c r="B102" s="40" t="s">
        <v>230</v>
      </c>
      <c r="C102" s="55"/>
      <c r="D102" s="15"/>
      <c r="E102" s="69"/>
      <c r="F102" s="20" t="s">
        <v>77</v>
      </c>
      <c r="G102" s="52"/>
      <c r="H102" s="51">
        <v>252860</v>
      </c>
      <c r="I102" s="16">
        <f t="shared" si="1"/>
        <v>3399019826</v>
      </c>
      <c r="J102" s="79"/>
    </row>
    <row r="103" spans="1:10" s="80" customFormat="1" ht="37.5">
      <c r="A103" s="1">
        <v>94</v>
      </c>
      <c r="B103" s="40" t="s">
        <v>234</v>
      </c>
      <c r="C103" s="55" t="s">
        <v>235</v>
      </c>
      <c r="D103" s="15" t="s">
        <v>15</v>
      </c>
      <c r="E103" s="69" t="s">
        <v>236</v>
      </c>
      <c r="F103" s="20" t="s">
        <v>237</v>
      </c>
      <c r="G103" s="52"/>
      <c r="H103" s="51">
        <v>336313870</v>
      </c>
      <c r="I103" s="16">
        <f t="shared" si="1"/>
        <v>3062705956</v>
      </c>
      <c r="J103" s="79"/>
    </row>
    <row r="104" spans="1:10" s="80" customFormat="1" ht="37.5">
      <c r="A104" s="1">
        <v>95</v>
      </c>
      <c r="B104" s="40" t="s">
        <v>234</v>
      </c>
      <c r="C104" s="55" t="s">
        <v>238</v>
      </c>
      <c r="D104" s="15" t="s">
        <v>15</v>
      </c>
      <c r="E104" s="69" t="s">
        <v>239</v>
      </c>
      <c r="F104" s="70" t="s">
        <v>240</v>
      </c>
      <c r="G104" s="52"/>
      <c r="H104" s="51">
        <v>74837632</v>
      </c>
      <c r="I104" s="16">
        <f t="shared" si="1"/>
        <v>2987868324</v>
      </c>
      <c r="J104" s="79"/>
    </row>
    <row r="105" spans="1:10" s="80" customFormat="1" ht="56.25">
      <c r="A105" s="1">
        <v>96</v>
      </c>
      <c r="B105" s="40" t="s">
        <v>234</v>
      </c>
      <c r="C105" s="55" t="s">
        <v>241</v>
      </c>
      <c r="D105" s="15" t="s">
        <v>15</v>
      </c>
      <c r="E105" s="69" t="s">
        <v>242</v>
      </c>
      <c r="F105" s="20" t="s">
        <v>243</v>
      </c>
      <c r="G105" s="52"/>
      <c r="H105" s="51">
        <v>49983447</v>
      </c>
      <c r="I105" s="16">
        <f t="shared" si="1"/>
        <v>2937884877</v>
      </c>
      <c r="J105" s="79"/>
    </row>
    <row r="106" spans="1:10" s="80" customFormat="1" ht="56.25">
      <c r="A106" s="1">
        <v>97</v>
      </c>
      <c r="B106" s="40" t="s">
        <v>234</v>
      </c>
      <c r="C106" s="55" t="s">
        <v>244</v>
      </c>
      <c r="D106" s="15" t="s">
        <v>15</v>
      </c>
      <c r="E106" s="69" t="s">
        <v>245</v>
      </c>
      <c r="F106" s="20" t="s">
        <v>246</v>
      </c>
      <c r="G106" s="52"/>
      <c r="H106" s="51">
        <v>66881635</v>
      </c>
      <c r="I106" s="16">
        <f t="shared" si="1"/>
        <v>2871003242</v>
      </c>
      <c r="J106" s="79"/>
    </row>
    <row r="107" spans="1:10" s="80" customFormat="1" ht="37.5">
      <c r="A107" s="1">
        <v>98</v>
      </c>
      <c r="B107" s="65" t="s">
        <v>247</v>
      </c>
      <c r="C107" s="55" t="s">
        <v>248</v>
      </c>
      <c r="D107" s="15" t="s">
        <v>15</v>
      </c>
      <c r="E107" s="69" t="s">
        <v>249</v>
      </c>
      <c r="F107" s="20" t="s">
        <v>250</v>
      </c>
      <c r="G107" s="52"/>
      <c r="H107" s="51">
        <v>470906000</v>
      </c>
      <c r="I107" s="16">
        <f t="shared" si="1"/>
        <v>2400097242</v>
      </c>
      <c r="J107" s="79"/>
    </row>
    <row r="108" spans="1:10" s="80" customFormat="1" ht="37.5">
      <c r="A108" s="1">
        <v>99</v>
      </c>
      <c r="B108" s="71" t="s">
        <v>247</v>
      </c>
      <c r="C108" s="72" t="s">
        <v>251</v>
      </c>
      <c r="D108" s="15" t="s">
        <v>15</v>
      </c>
      <c r="E108" s="69" t="s">
        <v>252</v>
      </c>
      <c r="F108" s="20" t="s">
        <v>253</v>
      </c>
      <c r="G108" s="52"/>
      <c r="H108" s="51">
        <v>77402600</v>
      </c>
      <c r="I108" s="16">
        <f t="shared" si="1"/>
        <v>2322694642</v>
      </c>
      <c r="J108" s="79"/>
    </row>
    <row r="109" spans="1:10" s="80" customFormat="1" ht="37.5">
      <c r="A109" s="1">
        <v>100</v>
      </c>
      <c r="B109" s="71" t="s">
        <v>247</v>
      </c>
      <c r="C109" s="55"/>
      <c r="D109" s="15" t="s">
        <v>15</v>
      </c>
      <c r="E109" s="69"/>
      <c r="F109" s="20" t="s">
        <v>167</v>
      </c>
      <c r="G109" s="52">
        <v>20000000000</v>
      </c>
      <c r="H109" s="51"/>
      <c r="I109" s="16">
        <f t="shared" si="1"/>
        <v>22322694642</v>
      </c>
      <c r="J109" s="79"/>
    </row>
    <row r="110" spans="1:10" s="80" customFormat="1" ht="37.5">
      <c r="A110" s="1">
        <v>101</v>
      </c>
      <c r="B110" s="71" t="s">
        <v>247</v>
      </c>
      <c r="C110" s="55" t="s">
        <v>254</v>
      </c>
      <c r="D110" s="15" t="s">
        <v>15</v>
      </c>
      <c r="E110" s="69" t="s">
        <v>255</v>
      </c>
      <c r="F110" s="20" t="s">
        <v>256</v>
      </c>
      <c r="G110" s="52"/>
      <c r="H110" s="51">
        <v>1735770141</v>
      </c>
      <c r="I110" s="16">
        <f t="shared" si="1"/>
        <v>20586924501</v>
      </c>
      <c r="J110" s="79"/>
    </row>
    <row r="111" spans="1:10" s="80" customFormat="1" ht="37.5">
      <c r="A111" s="1">
        <v>102</v>
      </c>
      <c r="B111" s="71" t="s">
        <v>247</v>
      </c>
      <c r="C111" s="55" t="s">
        <v>257</v>
      </c>
      <c r="D111" s="15" t="s">
        <v>15</v>
      </c>
      <c r="E111" s="69" t="s">
        <v>258</v>
      </c>
      <c r="F111" s="20" t="s">
        <v>259</v>
      </c>
      <c r="G111" s="52"/>
      <c r="H111" s="51">
        <v>5300000000</v>
      </c>
      <c r="I111" s="16">
        <f t="shared" si="1"/>
        <v>15286924501</v>
      </c>
      <c r="J111" s="79"/>
    </row>
    <row r="112" spans="1:10" s="80" customFormat="1" ht="21">
      <c r="A112" s="1">
        <v>103</v>
      </c>
      <c r="B112" s="71" t="s">
        <v>260</v>
      </c>
      <c r="C112" s="55"/>
      <c r="D112" s="15" t="s">
        <v>15</v>
      </c>
      <c r="E112" s="69"/>
      <c r="F112" s="20" t="s">
        <v>77</v>
      </c>
      <c r="G112" s="52"/>
      <c r="H112" s="51">
        <v>243360</v>
      </c>
      <c r="I112" s="16">
        <f t="shared" si="1"/>
        <v>15286681141</v>
      </c>
      <c r="J112" s="79"/>
    </row>
    <row r="113" spans="1:10" s="80" customFormat="1" ht="37.5">
      <c r="A113" s="1">
        <v>104</v>
      </c>
      <c r="B113" s="71" t="s">
        <v>261</v>
      </c>
      <c r="C113" s="55" t="s">
        <v>262</v>
      </c>
      <c r="D113" s="15" t="s">
        <v>15</v>
      </c>
      <c r="E113" s="69" t="s">
        <v>263</v>
      </c>
      <c r="F113" s="20" t="s">
        <v>264</v>
      </c>
      <c r="G113" s="52"/>
      <c r="H113" s="51">
        <v>4422264810</v>
      </c>
      <c r="I113" s="16">
        <f t="shared" si="1"/>
        <v>10864416331</v>
      </c>
      <c r="J113" s="79"/>
    </row>
    <row r="114" spans="1:10" s="80" customFormat="1" ht="37.5">
      <c r="A114" s="1">
        <v>105</v>
      </c>
      <c r="B114" s="71" t="s">
        <v>265</v>
      </c>
      <c r="C114" s="55" t="s">
        <v>266</v>
      </c>
      <c r="D114" s="15" t="s">
        <v>15</v>
      </c>
      <c r="E114" s="69" t="s">
        <v>267</v>
      </c>
      <c r="F114" s="20" t="s">
        <v>268</v>
      </c>
      <c r="G114" s="52"/>
      <c r="H114" s="51">
        <v>36500000</v>
      </c>
      <c r="I114" s="16">
        <f t="shared" si="1"/>
        <v>10827916331</v>
      </c>
      <c r="J114" s="79"/>
    </row>
    <row r="115" spans="1:10" s="80" customFormat="1" ht="37.5">
      <c r="A115" s="1">
        <v>106</v>
      </c>
      <c r="B115" s="71" t="s">
        <v>265</v>
      </c>
      <c r="C115" s="55" t="s">
        <v>269</v>
      </c>
      <c r="D115" s="15" t="s">
        <v>15</v>
      </c>
      <c r="E115" s="69" t="s">
        <v>270</v>
      </c>
      <c r="F115" s="20" t="s">
        <v>271</v>
      </c>
      <c r="G115" s="52"/>
      <c r="H115" s="51">
        <v>65875000</v>
      </c>
      <c r="I115" s="16">
        <f t="shared" si="1"/>
        <v>10762041331</v>
      </c>
      <c r="J115" s="79"/>
    </row>
    <row r="116" spans="1:10" s="80" customFormat="1" ht="21">
      <c r="A116" s="1">
        <v>107</v>
      </c>
      <c r="B116" s="71" t="s">
        <v>261</v>
      </c>
      <c r="C116" s="55"/>
      <c r="D116" s="15" t="s">
        <v>15</v>
      </c>
      <c r="E116" s="69"/>
      <c r="F116" s="20" t="s">
        <v>272</v>
      </c>
      <c r="G116" s="52"/>
      <c r="H116" s="51">
        <v>351920</v>
      </c>
      <c r="I116" s="16">
        <f t="shared" si="1"/>
        <v>10761689411</v>
      </c>
      <c r="J116" s="79"/>
    </row>
    <row r="117" spans="1:10" s="80" customFormat="1" ht="37.5">
      <c r="A117" s="1">
        <v>108</v>
      </c>
      <c r="B117" s="65" t="s">
        <v>273</v>
      </c>
      <c r="C117" s="55" t="s">
        <v>274</v>
      </c>
      <c r="D117" s="15" t="s">
        <v>15</v>
      </c>
      <c r="E117" s="69" t="s">
        <v>275</v>
      </c>
      <c r="F117" s="20" t="s">
        <v>276</v>
      </c>
      <c r="G117" s="52"/>
      <c r="H117" s="51">
        <v>169080925</v>
      </c>
      <c r="I117" s="16">
        <f t="shared" si="1"/>
        <v>10592608486</v>
      </c>
      <c r="J117" s="79"/>
    </row>
    <row r="118" spans="1:10" s="80" customFormat="1" ht="37.5">
      <c r="A118" s="1">
        <v>109</v>
      </c>
      <c r="B118" s="65" t="s">
        <v>273</v>
      </c>
      <c r="C118" s="55" t="s">
        <v>277</v>
      </c>
      <c r="D118" s="15" t="s">
        <v>15</v>
      </c>
      <c r="E118" s="69" t="s">
        <v>278</v>
      </c>
      <c r="F118" s="20" t="s">
        <v>279</v>
      </c>
      <c r="G118" s="52"/>
      <c r="H118" s="51">
        <v>68632000</v>
      </c>
      <c r="I118" s="16">
        <f t="shared" si="1"/>
        <v>10523976486</v>
      </c>
      <c r="J118" s="79"/>
    </row>
    <row r="119" spans="1:10" s="80" customFormat="1" ht="37.5">
      <c r="A119" s="1">
        <v>110</v>
      </c>
      <c r="B119" s="65" t="s">
        <v>273</v>
      </c>
      <c r="C119" s="55" t="s">
        <v>280</v>
      </c>
      <c r="D119" s="15" t="s">
        <v>15</v>
      </c>
      <c r="E119" s="69" t="s">
        <v>281</v>
      </c>
      <c r="F119" s="20" t="s">
        <v>282</v>
      </c>
      <c r="G119" s="52"/>
      <c r="H119" s="16">
        <v>271772600</v>
      </c>
      <c r="I119" s="16">
        <f t="shared" si="1"/>
        <v>10252203886</v>
      </c>
      <c r="J119" s="79"/>
    </row>
    <row r="120" spans="1:10" s="80" customFormat="1" ht="37.5">
      <c r="A120" s="1">
        <v>111</v>
      </c>
      <c r="B120" s="65" t="s">
        <v>273</v>
      </c>
      <c r="C120" s="55" t="s">
        <v>283</v>
      </c>
      <c r="D120" s="15" t="s">
        <v>15</v>
      </c>
      <c r="E120" s="69" t="s">
        <v>284</v>
      </c>
      <c r="F120" s="20" t="s">
        <v>285</v>
      </c>
      <c r="G120" s="52"/>
      <c r="H120" s="16">
        <v>1766815000</v>
      </c>
      <c r="I120" s="16">
        <f t="shared" si="1"/>
        <v>8485388886</v>
      </c>
      <c r="J120" s="79"/>
    </row>
    <row r="121" spans="1:10" s="80" customFormat="1" ht="37.5">
      <c r="A121" s="1">
        <v>112</v>
      </c>
      <c r="B121" s="65" t="s">
        <v>273</v>
      </c>
      <c r="C121" s="55" t="s">
        <v>286</v>
      </c>
      <c r="D121" s="15" t="s">
        <v>15</v>
      </c>
      <c r="E121" s="69" t="s">
        <v>287</v>
      </c>
      <c r="F121" s="20" t="s">
        <v>288</v>
      </c>
      <c r="G121" s="52"/>
      <c r="H121" s="51">
        <v>330200000</v>
      </c>
      <c r="I121" s="16">
        <f t="shared" si="1"/>
        <v>8155188886</v>
      </c>
      <c r="J121" s="79"/>
    </row>
    <row r="122" spans="1:10" s="80" customFormat="1" ht="37.5">
      <c r="A122" s="1">
        <v>113</v>
      </c>
      <c r="B122" s="65" t="s">
        <v>273</v>
      </c>
      <c r="C122" s="55" t="s">
        <v>289</v>
      </c>
      <c r="D122" s="15" t="s">
        <v>15</v>
      </c>
      <c r="E122" s="69" t="s">
        <v>290</v>
      </c>
      <c r="F122" s="20" t="s">
        <v>291</v>
      </c>
      <c r="G122" s="52"/>
      <c r="H122" s="51">
        <v>153500000</v>
      </c>
      <c r="I122" s="16">
        <f t="shared" si="1"/>
        <v>8001688886</v>
      </c>
      <c r="J122" s="79"/>
    </row>
    <row r="123" spans="1:10" s="80" customFormat="1" ht="37.5">
      <c r="A123" s="1">
        <v>114</v>
      </c>
      <c r="B123" s="65" t="s">
        <v>273</v>
      </c>
      <c r="C123" s="55" t="s">
        <v>292</v>
      </c>
      <c r="D123" s="15" t="s">
        <v>15</v>
      </c>
      <c r="E123" s="69" t="s">
        <v>293</v>
      </c>
      <c r="F123" s="20" t="s">
        <v>294</v>
      </c>
      <c r="G123" s="52"/>
      <c r="H123" s="51">
        <v>1362500000</v>
      </c>
      <c r="I123" s="16">
        <f t="shared" si="1"/>
        <v>6639188886</v>
      </c>
      <c r="J123" s="79"/>
    </row>
    <row r="124" spans="1:10" s="80" customFormat="1" ht="37.5">
      <c r="A124" s="1">
        <v>115</v>
      </c>
      <c r="B124" s="65" t="s">
        <v>273</v>
      </c>
      <c r="C124" s="55" t="s">
        <v>295</v>
      </c>
      <c r="D124" s="15" t="s">
        <v>15</v>
      </c>
      <c r="E124" s="69" t="s">
        <v>296</v>
      </c>
      <c r="F124" s="20" t="s">
        <v>297</v>
      </c>
      <c r="G124" s="52"/>
      <c r="H124" s="51">
        <v>82742000</v>
      </c>
      <c r="I124" s="16">
        <f t="shared" si="1"/>
        <v>6556446886</v>
      </c>
      <c r="J124" s="79"/>
    </row>
    <row r="125" spans="1:10" s="80" customFormat="1" ht="21">
      <c r="A125" s="1">
        <v>116</v>
      </c>
      <c r="B125" s="65" t="s">
        <v>273</v>
      </c>
      <c r="C125" s="55"/>
      <c r="D125" s="15" t="s">
        <v>15</v>
      </c>
      <c r="E125" s="69"/>
      <c r="F125" s="20" t="s">
        <v>298</v>
      </c>
      <c r="G125" s="52"/>
      <c r="H125" s="51">
        <v>47250</v>
      </c>
      <c r="I125" s="16">
        <f t="shared" si="1"/>
        <v>6556399636</v>
      </c>
      <c r="J125" s="79"/>
    </row>
    <row r="126" spans="1:10" s="80" customFormat="1" ht="21">
      <c r="A126" s="1">
        <v>117</v>
      </c>
      <c r="B126" s="65" t="s">
        <v>299</v>
      </c>
      <c r="C126" s="55"/>
      <c r="D126" s="15" t="s">
        <v>15</v>
      </c>
      <c r="E126" s="69"/>
      <c r="F126" s="20" t="s">
        <v>300</v>
      </c>
      <c r="G126" s="52">
        <v>200481000000</v>
      </c>
      <c r="H126" s="51"/>
      <c r="I126" s="16">
        <f t="shared" si="1"/>
        <v>207037399636</v>
      </c>
      <c r="J126" s="79"/>
    </row>
    <row r="127" spans="1:10" s="80" customFormat="1" ht="21">
      <c r="A127" s="1">
        <v>118</v>
      </c>
      <c r="B127" s="65" t="s">
        <v>301</v>
      </c>
      <c r="C127" s="55"/>
      <c r="D127" s="15" t="s">
        <v>15</v>
      </c>
      <c r="E127" s="69"/>
      <c r="F127" s="20" t="s">
        <v>298</v>
      </c>
      <c r="G127" s="52"/>
      <c r="H127" s="51">
        <v>562620</v>
      </c>
      <c r="I127" s="16">
        <f t="shared" si="1"/>
        <v>207036837016</v>
      </c>
      <c r="J127" s="79"/>
    </row>
    <row r="128" spans="1:10" s="80" customFormat="1" ht="37.5">
      <c r="A128" s="1">
        <v>119</v>
      </c>
      <c r="B128" s="65" t="s">
        <v>302</v>
      </c>
      <c r="C128" s="55" t="s">
        <v>303</v>
      </c>
      <c r="D128" s="15" t="s">
        <v>15</v>
      </c>
      <c r="E128" s="69" t="s">
        <v>304</v>
      </c>
      <c r="F128" s="20" t="s">
        <v>305</v>
      </c>
      <c r="G128" s="52"/>
      <c r="H128" s="51">
        <v>4315200000</v>
      </c>
      <c r="I128" s="16">
        <f t="shared" si="1"/>
        <v>202721637016</v>
      </c>
      <c r="J128" s="79"/>
    </row>
    <row r="129" spans="1:10" s="80" customFormat="1" ht="37.5">
      <c r="A129" s="1">
        <v>120</v>
      </c>
      <c r="B129" s="65" t="s">
        <v>306</v>
      </c>
      <c r="C129" s="55" t="s">
        <v>307</v>
      </c>
      <c r="D129" s="15" t="s">
        <v>15</v>
      </c>
      <c r="E129" s="69" t="s">
        <v>308</v>
      </c>
      <c r="F129" s="20" t="s">
        <v>309</v>
      </c>
      <c r="G129" s="52"/>
      <c r="H129" s="51">
        <v>21139107244</v>
      </c>
      <c r="I129" s="16">
        <f t="shared" si="1"/>
        <v>181582529772</v>
      </c>
      <c r="J129" s="79"/>
    </row>
    <row r="130" spans="1:10" s="80" customFormat="1" ht="21">
      <c r="A130" s="1">
        <v>121</v>
      </c>
      <c r="B130" s="65"/>
      <c r="C130" s="55" t="s">
        <v>310</v>
      </c>
      <c r="D130" s="15" t="s">
        <v>15</v>
      </c>
      <c r="E130" s="69" t="s">
        <v>311</v>
      </c>
      <c r="F130" s="20" t="s">
        <v>159</v>
      </c>
      <c r="G130" s="52"/>
      <c r="H130" s="51">
        <v>0</v>
      </c>
      <c r="I130" s="16">
        <f t="shared" si="1"/>
        <v>181582529772</v>
      </c>
      <c r="J130" s="79"/>
    </row>
    <row r="131" spans="1:10" s="80" customFormat="1" ht="21">
      <c r="A131" s="1">
        <v>122</v>
      </c>
      <c r="B131" s="65"/>
      <c r="C131" s="55" t="s">
        <v>312</v>
      </c>
      <c r="D131" s="15" t="s">
        <v>15</v>
      </c>
      <c r="E131" s="69" t="s">
        <v>313</v>
      </c>
      <c r="F131" s="20" t="s">
        <v>159</v>
      </c>
      <c r="G131" s="52"/>
      <c r="H131" s="51">
        <v>0</v>
      </c>
      <c r="I131" s="16">
        <f t="shared" si="1"/>
        <v>181582529772</v>
      </c>
      <c r="J131" s="79"/>
    </row>
    <row r="132" spans="1:10" s="80" customFormat="1" ht="37.5">
      <c r="A132" s="1">
        <v>123</v>
      </c>
      <c r="B132" s="65" t="s">
        <v>306</v>
      </c>
      <c r="C132" s="55" t="s">
        <v>314</v>
      </c>
      <c r="D132" s="15" t="s">
        <v>15</v>
      </c>
      <c r="E132" s="69" t="s">
        <v>315</v>
      </c>
      <c r="F132" s="20" t="s">
        <v>316</v>
      </c>
      <c r="G132" s="52"/>
      <c r="H132" s="51">
        <v>375000000</v>
      </c>
      <c r="I132" s="16">
        <f t="shared" si="1"/>
        <v>181207529772</v>
      </c>
      <c r="J132" s="79"/>
    </row>
    <row r="133" spans="1:10" s="80" customFormat="1" ht="37.5">
      <c r="A133" s="1">
        <v>124</v>
      </c>
      <c r="B133" s="65" t="s">
        <v>306</v>
      </c>
      <c r="C133" s="55" t="s">
        <v>317</v>
      </c>
      <c r="D133" s="15" t="s">
        <v>15</v>
      </c>
      <c r="E133" s="69" t="s">
        <v>318</v>
      </c>
      <c r="F133" s="20" t="s">
        <v>319</v>
      </c>
      <c r="G133" s="52"/>
      <c r="H133" s="51">
        <v>710000000</v>
      </c>
      <c r="I133" s="16">
        <f t="shared" si="1"/>
        <v>180497529772</v>
      </c>
      <c r="J133" s="79"/>
    </row>
    <row r="134" spans="1:10" s="80" customFormat="1" ht="37.5">
      <c r="A134" s="1">
        <v>125</v>
      </c>
      <c r="B134" s="65" t="s">
        <v>320</v>
      </c>
      <c r="C134" s="55" t="s">
        <v>321</v>
      </c>
      <c r="D134" s="15" t="s">
        <v>15</v>
      </c>
      <c r="E134" s="69" t="s">
        <v>322</v>
      </c>
      <c r="F134" s="20" t="s">
        <v>323</v>
      </c>
      <c r="G134" s="52"/>
      <c r="H134" s="51">
        <v>160756800</v>
      </c>
      <c r="I134" s="16">
        <f t="shared" ref="I134:I197" si="2">I133+G134-H134</f>
        <v>180336772972</v>
      </c>
      <c r="J134" s="79"/>
    </row>
    <row r="135" spans="1:10" s="80" customFormat="1" ht="21">
      <c r="A135" s="1">
        <v>126</v>
      </c>
      <c r="B135" s="65" t="s">
        <v>320</v>
      </c>
      <c r="C135" s="55"/>
      <c r="D135" s="15" t="s">
        <v>15</v>
      </c>
      <c r="E135" s="69"/>
      <c r="F135" s="20" t="s">
        <v>324</v>
      </c>
      <c r="G135" s="52">
        <v>107349000</v>
      </c>
      <c r="H135" s="51"/>
      <c r="I135" s="16">
        <f t="shared" si="2"/>
        <v>180444121972</v>
      </c>
      <c r="J135" s="79"/>
    </row>
    <row r="136" spans="1:10" s="80" customFormat="1" ht="21">
      <c r="A136" s="1">
        <v>127</v>
      </c>
      <c r="B136" s="65" t="s">
        <v>320</v>
      </c>
      <c r="C136" s="55"/>
      <c r="D136" s="15" t="s">
        <v>15</v>
      </c>
      <c r="E136" s="69"/>
      <c r="F136" s="20" t="s">
        <v>77</v>
      </c>
      <c r="G136" s="52"/>
      <c r="H136" s="51">
        <v>142000</v>
      </c>
      <c r="I136" s="16">
        <f t="shared" si="2"/>
        <v>180443979972</v>
      </c>
      <c r="J136" s="79"/>
    </row>
    <row r="137" spans="1:10" s="80" customFormat="1" ht="21">
      <c r="A137" s="1">
        <v>128</v>
      </c>
      <c r="B137" s="65" t="s">
        <v>325</v>
      </c>
      <c r="C137" s="55"/>
      <c r="D137" s="15" t="s">
        <v>15</v>
      </c>
      <c r="E137" s="69"/>
      <c r="F137" s="20" t="s">
        <v>77</v>
      </c>
      <c r="G137" s="52"/>
      <c r="H137" s="51">
        <v>32150</v>
      </c>
      <c r="I137" s="16">
        <f t="shared" si="2"/>
        <v>180443947822</v>
      </c>
      <c r="J137" s="79"/>
    </row>
    <row r="138" spans="1:10" s="80" customFormat="1" ht="37.5">
      <c r="A138" s="1">
        <v>129</v>
      </c>
      <c r="B138" s="65" t="s">
        <v>326</v>
      </c>
      <c r="C138" s="55" t="s">
        <v>327</v>
      </c>
      <c r="D138" s="15" t="s">
        <v>15</v>
      </c>
      <c r="E138" s="69" t="s">
        <v>328</v>
      </c>
      <c r="F138" s="20" t="s">
        <v>329</v>
      </c>
      <c r="G138" s="52"/>
      <c r="H138" s="51">
        <v>126656595</v>
      </c>
      <c r="I138" s="16">
        <f t="shared" si="2"/>
        <v>180317291227</v>
      </c>
      <c r="J138" s="79"/>
    </row>
    <row r="139" spans="1:10" s="80" customFormat="1" ht="56.25">
      <c r="A139" s="1">
        <v>130</v>
      </c>
      <c r="B139" s="65" t="s">
        <v>326</v>
      </c>
      <c r="C139" s="55" t="s">
        <v>330</v>
      </c>
      <c r="D139" s="15" t="s">
        <v>15</v>
      </c>
      <c r="E139" s="69" t="s">
        <v>331</v>
      </c>
      <c r="F139" s="20" t="s">
        <v>332</v>
      </c>
      <c r="G139" s="52"/>
      <c r="H139" s="51">
        <v>2775000000</v>
      </c>
      <c r="I139" s="16">
        <f t="shared" si="2"/>
        <v>177542291227</v>
      </c>
      <c r="J139" s="79"/>
    </row>
    <row r="140" spans="1:10" s="80" customFormat="1" ht="21">
      <c r="A140" s="1">
        <v>131</v>
      </c>
      <c r="B140" s="65" t="s">
        <v>333</v>
      </c>
      <c r="C140" s="55"/>
      <c r="D140" s="15" t="s">
        <v>15</v>
      </c>
      <c r="E140" s="69"/>
      <c r="F140" s="20" t="s">
        <v>334</v>
      </c>
      <c r="G140" s="52"/>
      <c r="H140" s="51">
        <v>12660</v>
      </c>
      <c r="I140" s="16">
        <f t="shared" si="2"/>
        <v>177542278567</v>
      </c>
      <c r="J140" s="79"/>
    </row>
    <row r="141" spans="1:10" s="80" customFormat="1" ht="37.5">
      <c r="A141" s="1">
        <v>132</v>
      </c>
      <c r="B141" s="65" t="s">
        <v>335</v>
      </c>
      <c r="C141" s="55" t="s">
        <v>336</v>
      </c>
      <c r="D141" s="15" t="s">
        <v>15</v>
      </c>
      <c r="E141" s="69" t="s">
        <v>337</v>
      </c>
      <c r="F141" s="20" t="s">
        <v>338</v>
      </c>
      <c r="G141" s="52"/>
      <c r="H141" s="51">
        <v>144433950</v>
      </c>
      <c r="I141" s="16">
        <f t="shared" si="2"/>
        <v>177397844617</v>
      </c>
      <c r="J141" s="79"/>
    </row>
    <row r="142" spans="1:10" s="80" customFormat="1" ht="37.5">
      <c r="A142" s="1">
        <v>133</v>
      </c>
      <c r="B142" s="65" t="s">
        <v>339</v>
      </c>
      <c r="C142" s="55" t="s">
        <v>340</v>
      </c>
      <c r="D142" s="15" t="s">
        <v>15</v>
      </c>
      <c r="E142" s="69" t="s">
        <v>341</v>
      </c>
      <c r="F142" s="70" t="s">
        <v>342</v>
      </c>
      <c r="G142" s="52"/>
      <c r="H142" s="51">
        <v>76305281</v>
      </c>
      <c r="I142" s="16">
        <f t="shared" si="2"/>
        <v>177321539336</v>
      </c>
      <c r="J142" s="79"/>
    </row>
    <row r="143" spans="1:10" s="80" customFormat="1" ht="37.5">
      <c r="A143" s="1">
        <v>134</v>
      </c>
      <c r="B143" s="65" t="s">
        <v>343</v>
      </c>
      <c r="C143" s="55" t="s">
        <v>344</v>
      </c>
      <c r="D143" s="15" t="s">
        <v>15</v>
      </c>
      <c r="E143" s="69" t="s">
        <v>345</v>
      </c>
      <c r="F143" s="20" t="s">
        <v>346</v>
      </c>
      <c r="G143" s="52"/>
      <c r="H143" s="51">
        <v>9817813923</v>
      </c>
      <c r="I143" s="16">
        <f t="shared" si="2"/>
        <v>167503725413</v>
      </c>
      <c r="J143" s="79"/>
    </row>
    <row r="144" spans="1:10" s="80" customFormat="1" ht="37.5">
      <c r="A144" s="1">
        <v>135</v>
      </c>
      <c r="B144" s="65" t="s">
        <v>343</v>
      </c>
      <c r="C144" s="55" t="s">
        <v>347</v>
      </c>
      <c r="D144" s="15" t="s">
        <v>15</v>
      </c>
      <c r="E144" s="69" t="s">
        <v>348</v>
      </c>
      <c r="F144" s="20" t="s">
        <v>349</v>
      </c>
      <c r="G144" s="52"/>
      <c r="H144" s="51">
        <v>52558400</v>
      </c>
      <c r="I144" s="16">
        <f t="shared" si="2"/>
        <v>167451167013</v>
      </c>
      <c r="J144" s="79"/>
    </row>
    <row r="145" spans="1:10" s="80" customFormat="1" ht="21">
      <c r="A145" s="1">
        <v>136</v>
      </c>
      <c r="B145" s="65"/>
      <c r="C145" s="55" t="s">
        <v>350</v>
      </c>
      <c r="D145" s="15" t="s">
        <v>15</v>
      </c>
      <c r="E145" s="69" t="s">
        <v>351</v>
      </c>
      <c r="F145" s="20" t="s">
        <v>159</v>
      </c>
      <c r="G145" s="52"/>
      <c r="H145" s="51">
        <v>0</v>
      </c>
      <c r="I145" s="16">
        <f t="shared" si="2"/>
        <v>167451167013</v>
      </c>
      <c r="J145" s="79"/>
    </row>
    <row r="146" spans="1:10" s="80" customFormat="1" ht="21">
      <c r="A146" s="1">
        <v>137</v>
      </c>
      <c r="B146" s="65" t="s">
        <v>339</v>
      </c>
      <c r="C146" s="55"/>
      <c r="D146" s="15" t="s">
        <v>15</v>
      </c>
      <c r="E146" s="69"/>
      <c r="F146" s="20" t="s">
        <v>334</v>
      </c>
      <c r="G146" s="52"/>
      <c r="H146" s="51">
        <v>14440</v>
      </c>
      <c r="I146" s="16">
        <f t="shared" si="2"/>
        <v>167451152573</v>
      </c>
      <c r="J146" s="79"/>
    </row>
    <row r="147" spans="1:10" s="80" customFormat="1" ht="21">
      <c r="A147" s="75">
        <v>138</v>
      </c>
      <c r="B147" s="71" t="s">
        <v>343</v>
      </c>
      <c r="C147" s="62"/>
      <c r="D147" s="15" t="s">
        <v>15</v>
      </c>
      <c r="E147" s="73"/>
      <c r="F147" s="20" t="s">
        <v>352</v>
      </c>
      <c r="G147" s="74"/>
      <c r="H147" s="51">
        <v>257630</v>
      </c>
      <c r="I147" s="16">
        <f t="shared" si="2"/>
        <v>167450894943</v>
      </c>
      <c r="J147" s="79"/>
    </row>
    <row r="148" spans="1:10" s="80" customFormat="1" ht="21">
      <c r="A148" s="1">
        <v>139</v>
      </c>
      <c r="B148" s="65" t="s">
        <v>353</v>
      </c>
      <c r="C148" s="55"/>
      <c r="D148" s="15" t="s">
        <v>15</v>
      </c>
      <c r="E148" s="69"/>
      <c r="F148" s="20" t="s">
        <v>352</v>
      </c>
      <c r="G148" s="52"/>
      <c r="H148" s="51">
        <v>255250</v>
      </c>
      <c r="I148" s="16">
        <f t="shared" si="2"/>
        <v>167450639693</v>
      </c>
      <c r="J148" s="79"/>
    </row>
    <row r="149" spans="1:10" s="80" customFormat="1" ht="37.5">
      <c r="A149" s="1">
        <v>140</v>
      </c>
      <c r="B149" s="65" t="s">
        <v>354</v>
      </c>
      <c r="C149" s="55" t="s">
        <v>355</v>
      </c>
      <c r="D149" s="15" t="s">
        <v>15</v>
      </c>
      <c r="E149" s="69" t="s">
        <v>356</v>
      </c>
      <c r="F149" s="20" t="s">
        <v>357</v>
      </c>
      <c r="G149" s="52"/>
      <c r="H149" s="51">
        <v>20134959600</v>
      </c>
      <c r="I149" s="16">
        <f t="shared" si="2"/>
        <v>147315680093</v>
      </c>
      <c r="J149" s="79"/>
    </row>
    <row r="150" spans="1:10" s="80" customFormat="1" ht="21">
      <c r="A150" s="1">
        <v>141</v>
      </c>
      <c r="B150" s="65" t="s">
        <v>354</v>
      </c>
      <c r="C150" s="55" t="s">
        <v>358</v>
      </c>
      <c r="D150" s="15" t="s">
        <v>15</v>
      </c>
      <c r="E150" s="69" t="s">
        <v>359</v>
      </c>
      <c r="F150" s="76" t="s">
        <v>159</v>
      </c>
      <c r="G150" s="52"/>
      <c r="H150" s="16">
        <v>0</v>
      </c>
      <c r="I150" s="16">
        <f t="shared" si="2"/>
        <v>147315680093</v>
      </c>
      <c r="J150" s="79"/>
    </row>
    <row r="151" spans="1:10" s="80" customFormat="1" ht="37.5">
      <c r="A151" s="1">
        <v>142</v>
      </c>
      <c r="B151" s="65" t="s">
        <v>354</v>
      </c>
      <c r="C151" s="55" t="s">
        <v>360</v>
      </c>
      <c r="D151" s="15" t="s">
        <v>15</v>
      </c>
      <c r="E151" s="69" t="s">
        <v>361</v>
      </c>
      <c r="F151" s="70" t="s">
        <v>362</v>
      </c>
      <c r="G151" s="52"/>
      <c r="H151" s="51">
        <v>1000000000</v>
      </c>
      <c r="I151" s="16">
        <f t="shared" si="2"/>
        <v>146315680093</v>
      </c>
      <c r="J151" s="79"/>
    </row>
    <row r="152" spans="1:10" s="80" customFormat="1" ht="37.5">
      <c r="A152" s="1">
        <v>143</v>
      </c>
      <c r="B152" s="65" t="s">
        <v>354</v>
      </c>
      <c r="C152" s="55" t="s">
        <v>363</v>
      </c>
      <c r="D152" s="15" t="s">
        <v>15</v>
      </c>
      <c r="E152" s="69" t="s">
        <v>364</v>
      </c>
      <c r="F152" s="70" t="s">
        <v>365</v>
      </c>
      <c r="G152" s="52"/>
      <c r="H152" s="51">
        <v>132353832</v>
      </c>
      <c r="I152" s="16">
        <f t="shared" si="2"/>
        <v>146183326261</v>
      </c>
      <c r="J152" s="79"/>
    </row>
    <row r="153" spans="1:10" s="80" customFormat="1" ht="37.5">
      <c r="A153" s="1">
        <v>144</v>
      </c>
      <c r="B153" s="65" t="s">
        <v>354</v>
      </c>
      <c r="C153" s="55" t="s">
        <v>366</v>
      </c>
      <c r="D153" s="15" t="s">
        <v>15</v>
      </c>
      <c r="E153" s="69" t="s">
        <v>367</v>
      </c>
      <c r="F153" s="20" t="s">
        <v>368</v>
      </c>
      <c r="G153" s="52"/>
      <c r="H153" s="51">
        <v>150000000</v>
      </c>
      <c r="I153" s="16">
        <f t="shared" si="2"/>
        <v>146033326261</v>
      </c>
      <c r="J153" s="79"/>
    </row>
    <row r="154" spans="1:10" s="80" customFormat="1" ht="37.5">
      <c r="A154" s="1">
        <v>145</v>
      </c>
      <c r="B154" s="65" t="s">
        <v>369</v>
      </c>
      <c r="C154" s="55" t="s">
        <v>370</v>
      </c>
      <c r="D154" s="15" t="s">
        <v>15</v>
      </c>
      <c r="E154" s="69" t="s">
        <v>371</v>
      </c>
      <c r="F154" s="20" t="s">
        <v>372</v>
      </c>
      <c r="G154" s="52"/>
      <c r="H154" s="51">
        <v>2550000000</v>
      </c>
      <c r="I154" s="16">
        <f t="shared" si="2"/>
        <v>143483326261</v>
      </c>
      <c r="J154" s="79"/>
    </row>
    <row r="155" spans="1:10" s="80" customFormat="1" ht="37.5">
      <c r="A155" s="1">
        <v>146</v>
      </c>
      <c r="B155" s="65" t="s">
        <v>369</v>
      </c>
      <c r="C155" s="55" t="s">
        <v>373</v>
      </c>
      <c r="D155" s="15" t="s">
        <v>15</v>
      </c>
      <c r="E155" s="69" t="s">
        <v>374</v>
      </c>
      <c r="F155" s="70" t="s">
        <v>375</v>
      </c>
      <c r="G155" s="52"/>
      <c r="H155" s="51">
        <v>3000000000</v>
      </c>
      <c r="I155" s="16">
        <f t="shared" si="2"/>
        <v>140483326261</v>
      </c>
      <c r="J155" s="79"/>
    </row>
    <row r="156" spans="1:10" s="80" customFormat="1" ht="37.5">
      <c r="A156" s="1">
        <v>147</v>
      </c>
      <c r="B156" s="65" t="s">
        <v>369</v>
      </c>
      <c r="C156" s="55" t="s">
        <v>376</v>
      </c>
      <c r="D156" s="15" t="s">
        <v>15</v>
      </c>
      <c r="E156" s="69" t="s">
        <v>377</v>
      </c>
      <c r="F156" s="20" t="s">
        <v>378</v>
      </c>
      <c r="G156" s="52"/>
      <c r="H156" s="51">
        <v>3450000000</v>
      </c>
      <c r="I156" s="16">
        <f t="shared" si="2"/>
        <v>137033326261</v>
      </c>
      <c r="J156" s="79"/>
    </row>
    <row r="157" spans="1:10" s="80" customFormat="1" ht="37.5">
      <c r="A157" s="1">
        <v>148</v>
      </c>
      <c r="B157" s="65" t="s">
        <v>369</v>
      </c>
      <c r="C157" s="55" t="s">
        <v>379</v>
      </c>
      <c r="D157" s="15" t="s">
        <v>15</v>
      </c>
      <c r="E157" s="69" t="s">
        <v>380</v>
      </c>
      <c r="F157" s="20" t="s">
        <v>381</v>
      </c>
      <c r="G157" s="52"/>
      <c r="H157" s="51">
        <v>50000000000</v>
      </c>
      <c r="I157" s="16">
        <f t="shared" si="2"/>
        <v>87033326261</v>
      </c>
      <c r="J157" s="79"/>
    </row>
    <row r="158" spans="1:10" s="80" customFormat="1" ht="21">
      <c r="A158" s="1">
        <v>149</v>
      </c>
      <c r="B158" s="65" t="s">
        <v>369</v>
      </c>
      <c r="C158" s="55"/>
      <c r="D158" s="15" t="s">
        <v>15</v>
      </c>
      <c r="E158" s="69"/>
      <c r="F158" s="20" t="s">
        <v>101</v>
      </c>
      <c r="G158" s="52">
        <v>200000000000</v>
      </c>
      <c r="H158" s="51"/>
      <c r="I158" s="16">
        <f t="shared" si="2"/>
        <v>287033326261</v>
      </c>
      <c r="J158" s="79"/>
    </row>
    <row r="159" spans="1:10" s="80" customFormat="1" ht="21">
      <c r="A159" s="1">
        <v>150</v>
      </c>
      <c r="B159" s="65" t="s">
        <v>369</v>
      </c>
      <c r="C159" s="55"/>
      <c r="D159" s="15" t="s">
        <v>15</v>
      </c>
      <c r="E159" s="69"/>
      <c r="F159" s="20" t="s">
        <v>77</v>
      </c>
      <c r="G159" s="52"/>
      <c r="H159" s="51">
        <v>293230</v>
      </c>
      <c r="I159" s="16">
        <f t="shared" si="2"/>
        <v>287033033031</v>
      </c>
      <c r="J159" s="79"/>
    </row>
    <row r="160" spans="1:10" s="80" customFormat="1" ht="37.5">
      <c r="A160" s="1">
        <v>151</v>
      </c>
      <c r="B160" s="65" t="s">
        <v>382</v>
      </c>
      <c r="C160" s="55" t="s">
        <v>383</v>
      </c>
      <c r="D160" s="15" t="s">
        <v>15</v>
      </c>
      <c r="E160" s="69" t="s">
        <v>384</v>
      </c>
      <c r="F160" s="20" t="s">
        <v>385</v>
      </c>
      <c r="G160" s="52"/>
      <c r="H160" s="51">
        <v>1735770141</v>
      </c>
      <c r="I160" s="16">
        <f t="shared" si="2"/>
        <v>285297262890</v>
      </c>
      <c r="J160" s="79"/>
    </row>
    <row r="161" spans="1:10" s="80" customFormat="1" ht="21">
      <c r="A161" s="1">
        <v>152</v>
      </c>
      <c r="B161" s="65" t="s">
        <v>386</v>
      </c>
      <c r="C161" s="55"/>
      <c r="D161" s="15" t="s">
        <v>15</v>
      </c>
      <c r="E161" s="69"/>
      <c r="F161" s="20" t="s">
        <v>77</v>
      </c>
      <c r="G161" s="52"/>
      <c r="H161" s="51">
        <v>500000</v>
      </c>
      <c r="I161" s="16">
        <f t="shared" si="2"/>
        <v>285296762890</v>
      </c>
      <c r="J161" s="79"/>
    </row>
    <row r="162" spans="1:10" s="80" customFormat="1" ht="37.5">
      <c r="A162" s="1">
        <v>153</v>
      </c>
      <c r="B162" s="65" t="s">
        <v>387</v>
      </c>
      <c r="C162" s="55" t="s">
        <v>388</v>
      </c>
      <c r="D162" s="15" t="s">
        <v>15</v>
      </c>
      <c r="E162" s="69" t="s">
        <v>389</v>
      </c>
      <c r="F162" s="20" t="s">
        <v>390</v>
      </c>
      <c r="G162" s="52"/>
      <c r="H162" s="51">
        <v>160000000</v>
      </c>
      <c r="I162" s="16">
        <f t="shared" si="2"/>
        <v>285136762890</v>
      </c>
      <c r="J162" s="79"/>
    </row>
    <row r="163" spans="1:10" s="80" customFormat="1" ht="37.5">
      <c r="A163" s="1">
        <v>154</v>
      </c>
      <c r="B163" s="65" t="s">
        <v>382</v>
      </c>
      <c r="C163" s="55" t="s">
        <v>391</v>
      </c>
      <c r="D163" s="15" t="s">
        <v>15</v>
      </c>
      <c r="E163" s="69" t="s">
        <v>392</v>
      </c>
      <c r="F163" s="20" t="s">
        <v>393</v>
      </c>
      <c r="G163" s="52"/>
      <c r="H163" s="51">
        <v>73993416</v>
      </c>
      <c r="I163" s="16">
        <f t="shared" si="2"/>
        <v>285062769474</v>
      </c>
      <c r="J163" s="79"/>
    </row>
    <row r="164" spans="1:10" s="80" customFormat="1" ht="37.5">
      <c r="A164" s="1">
        <v>155</v>
      </c>
      <c r="B164" s="65" t="s">
        <v>382</v>
      </c>
      <c r="C164" s="55" t="s">
        <v>394</v>
      </c>
      <c r="D164" s="15" t="s">
        <v>15</v>
      </c>
      <c r="E164" s="69" t="s">
        <v>395</v>
      </c>
      <c r="F164" s="20" t="s">
        <v>396</v>
      </c>
      <c r="G164" s="52"/>
      <c r="H164" s="51">
        <v>281848320</v>
      </c>
      <c r="I164" s="16">
        <f t="shared" si="2"/>
        <v>284780921154</v>
      </c>
      <c r="J164" s="79"/>
    </row>
    <row r="165" spans="1:10" s="80" customFormat="1" ht="56.25">
      <c r="A165" s="1">
        <v>156</v>
      </c>
      <c r="B165" s="65" t="s">
        <v>382</v>
      </c>
      <c r="C165" s="55" t="s">
        <v>397</v>
      </c>
      <c r="D165" s="15" t="s">
        <v>15</v>
      </c>
      <c r="E165" s="69" t="s">
        <v>398</v>
      </c>
      <c r="F165" s="20" t="s">
        <v>399</v>
      </c>
      <c r="G165" s="52"/>
      <c r="H165" s="51">
        <v>38671697</v>
      </c>
      <c r="I165" s="16">
        <f t="shared" si="2"/>
        <v>284742249457</v>
      </c>
      <c r="J165" s="79"/>
    </row>
    <row r="166" spans="1:10" s="80" customFormat="1" ht="56.25">
      <c r="A166" s="1">
        <v>157</v>
      </c>
      <c r="B166" s="65" t="s">
        <v>382</v>
      </c>
      <c r="C166" s="55" t="s">
        <v>400</v>
      </c>
      <c r="D166" s="15" t="s">
        <v>15</v>
      </c>
      <c r="E166" s="69" t="s">
        <v>401</v>
      </c>
      <c r="F166" s="20" t="s">
        <v>402</v>
      </c>
      <c r="G166" s="52"/>
      <c r="H166" s="51">
        <v>57638826</v>
      </c>
      <c r="I166" s="16">
        <f t="shared" si="2"/>
        <v>284684610631</v>
      </c>
      <c r="J166" s="79"/>
    </row>
    <row r="167" spans="1:10" s="80" customFormat="1" ht="37.5">
      <c r="A167" s="1">
        <v>158</v>
      </c>
      <c r="B167" s="65" t="s">
        <v>403</v>
      </c>
      <c r="C167" s="55" t="s">
        <v>404</v>
      </c>
      <c r="D167" s="15" t="s">
        <v>15</v>
      </c>
      <c r="E167" s="69" t="s">
        <v>405</v>
      </c>
      <c r="F167" s="20" t="s">
        <v>406</v>
      </c>
      <c r="G167" s="52"/>
      <c r="H167" s="51">
        <v>294300000</v>
      </c>
      <c r="I167" s="16">
        <f t="shared" si="2"/>
        <v>284390310631</v>
      </c>
      <c r="J167" s="79"/>
    </row>
    <row r="168" spans="1:10" s="80" customFormat="1" ht="37.5">
      <c r="A168" s="1">
        <v>159</v>
      </c>
      <c r="B168" s="65" t="s">
        <v>403</v>
      </c>
      <c r="C168" s="55" t="s">
        <v>407</v>
      </c>
      <c r="D168" s="15" t="s">
        <v>15</v>
      </c>
      <c r="E168" s="69" t="s">
        <v>408</v>
      </c>
      <c r="F168" s="20" t="s">
        <v>409</v>
      </c>
      <c r="G168" s="52"/>
      <c r="H168" s="51">
        <v>300000000</v>
      </c>
      <c r="I168" s="16">
        <f t="shared" si="2"/>
        <v>284090310631</v>
      </c>
      <c r="J168" s="79"/>
    </row>
    <row r="169" spans="1:10" s="80" customFormat="1" ht="37.5">
      <c r="A169" s="1">
        <v>160</v>
      </c>
      <c r="B169" s="65" t="s">
        <v>403</v>
      </c>
      <c r="C169" s="55" t="s">
        <v>410</v>
      </c>
      <c r="D169" s="15" t="s">
        <v>15</v>
      </c>
      <c r="E169" s="69" t="s">
        <v>411</v>
      </c>
      <c r="F169" s="20" t="s">
        <v>412</v>
      </c>
      <c r="G169" s="52"/>
      <c r="H169" s="51">
        <v>229976200</v>
      </c>
      <c r="I169" s="16">
        <f t="shared" si="2"/>
        <v>283860334431</v>
      </c>
      <c r="J169" s="79"/>
    </row>
    <row r="170" spans="1:10" s="80" customFormat="1" ht="21">
      <c r="A170" s="1"/>
      <c r="B170" s="65" t="s">
        <v>413</v>
      </c>
      <c r="C170" s="55"/>
      <c r="D170" s="15" t="s">
        <v>15</v>
      </c>
      <c r="E170" s="69"/>
      <c r="F170" s="20" t="s">
        <v>77</v>
      </c>
      <c r="G170" s="52"/>
      <c r="H170" s="51">
        <v>466100</v>
      </c>
      <c r="I170" s="16">
        <f t="shared" si="2"/>
        <v>283859868331</v>
      </c>
      <c r="J170" s="79"/>
    </row>
    <row r="171" spans="1:10" s="80" customFormat="1" ht="21">
      <c r="A171" s="1"/>
      <c r="B171" s="65" t="s">
        <v>413</v>
      </c>
      <c r="C171" s="55"/>
      <c r="D171" s="15"/>
      <c r="E171" s="69"/>
      <c r="F171" s="20" t="s">
        <v>414</v>
      </c>
      <c r="G171" s="52">
        <v>7381307</v>
      </c>
      <c r="H171" s="51"/>
      <c r="I171" s="16">
        <f t="shared" si="2"/>
        <v>283867249638</v>
      </c>
      <c r="J171" s="79"/>
    </row>
    <row r="172" spans="1:10" s="80" customFormat="1" ht="37.5">
      <c r="A172" s="1">
        <v>161</v>
      </c>
      <c r="B172" s="65" t="s">
        <v>415</v>
      </c>
      <c r="C172" s="55" t="s">
        <v>416</v>
      </c>
      <c r="D172" s="15" t="s">
        <v>15</v>
      </c>
      <c r="E172" s="69" t="s">
        <v>417</v>
      </c>
      <c r="F172" s="20" t="s">
        <v>418</v>
      </c>
      <c r="G172" s="52"/>
      <c r="H172" s="51">
        <v>425421658</v>
      </c>
      <c r="I172" s="16">
        <f t="shared" si="2"/>
        <v>283441827980</v>
      </c>
      <c r="J172" s="79"/>
    </row>
    <row r="173" spans="1:10" s="80" customFormat="1" ht="37.5">
      <c r="A173" s="1">
        <v>162</v>
      </c>
      <c r="B173" s="65" t="s">
        <v>415</v>
      </c>
      <c r="C173" s="55" t="s">
        <v>419</v>
      </c>
      <c r="D173" s="15" t="s">
        <v>15</v>
      </c>
      <c r="E173" s="69" t="s">
        <v>420</v>
      </c>
      <c r="F173" s="20" t="s">
        <v>421</v>
      </c>
      <c r="G173" s="52"/>
      <c r="H173" s="51">
        <v>677553360</v>
      </c>
      <c r="I173" s="16">
        <f t="shared" si="2"/>
        <v>282764274620</v>
      </c>
      <c r="J173" s="79"/>
    </row>
    <row r="174" spans="1:10" s="80" customFormat="1" ht="37.5">
      <c r="A174" s="1">
        <v>163</v>
      </c>
      <c r="B174" s="65" t="s">
        <v>415</v>
      </c>
      <c r="C174" s="55" t="s">
        <v>422</v>
      </c>
      <c r="D174" s="15" t="s">
        <v>15</v>
      </c>
      <c r="E174" s="69" t="s">
        <v>423</v>
      </c>
      <c r="F174" s="20" t="s">
        <v>424</v>
      </c>
      <c r="G174" s="52"/>
      <c r="H174" s="51">
        <v>1253500000</v>
      </c>
      <c r="I174" s="16">
        <f t="shared" si="2"/>
        <v>281510774620</v>
      </c>
      <c r="J174" s="79"/>
    </row>
    <row r="175" spans="1:10" s="80" customFormat="1" ht="37.5">
      <c r="A175" s="1">
        <v>164</v>
      </c>
      <c r="B175" s="65" t="s">
        <v>415</v>
      </c>
      <c r="C175" s="55" t="s">
        <v>425</v>
      </c>
      <c r="D175" s="15" t="s">
        <v>15</v>
      </c>
      <c r="E175" s="69" t="s">
        <v>426</v>
      </c>
      <c r="F175" s="20" t="s">
        <v>427</v>
      </c>
      <c r="G175" s="52"/>
      <c r="H175" s="51">
        <v>5296942200</v>
      </c>
      <c r="I175" s="16">
        <f t="shared" si="2"/>
        <v>276213832420</v>
      </c>
      <c r="J175" s="79"/>
    </row>
    <row r="176" spans="1:10" s="80" customFormat="1" ht="37.5">
      <c r="A176" s="1">
        <v>165</v>
      </c>
      <c r="B176" s="65" t="s">
        <v>415</v>
      </c>
      <c r="C176" s="55" t="s">
        <v>428</v>
      </c>
      <c r="D176" s="15" t="s">
        <v>15</v>
      </c>
      <c r="E176" s="69" t="s">
        <v>429</v>
      </c>
      <c r="F176" s="20" t="s">
        <v>430</v>
      </c>
      <c r="G176" s="52"/>
      <c r="H176" s="51">
        <v>1115916128</v>
      </c>
      <c r="I176" s="16">
        <f t="shared" si="2"/>
        <v>275097916292</v>
      </c>
      <c r="J176" s="79"/>
    </row>
    <row r="177" spans="1:10" s="80" customFormat="1" ht="37.5">
      <c r="A177" s="1">
        <v>166</v>
      </c>
      <c r="B177" s="65" t="s">
        <v>431</v>
      </c>
      <c r="C177" s="55" t="s">
        <v>432</v>
      </c>
      <c r="D177" s="15" t="s">
        <v>15</v>
      </c>
      <c r="E177" s="69" t="s">
        <v>433</v>
      </c>
      <c r="F177" s="20" t="s">
        <v>434</v>
      </c>
      <c r="G177" s="52"/>
      <c r="H177" s="51">
        <v>60000000</v>
      </c>
      <c r="I177" s="16">
        <f t="shared" si="2"/>
        <v>275037916292</v>
      </c>
      <c r="J177" s="79"/>
    </row>
    <row r="178" spans="1:10" s="80" customFormat="1" ht="37.5">
      <c r="A178" s="1">
        <v>167</v>
      </c>
      <c r="B178" s="65" t="s">
        <v>431</v>
      </c>
      <c r="C178" s="55" t="s">
        <v>435</v>
      </c>
      <c r="D178" s="15" t="s">
        <v>15</v>
      </c>
      <c r="E178" s="69" t="s">
        <v>436</v>
      </c>
      <c r="F178" s="20" t="s">
        <v>437</v>
      </c>
      <c r="G178" s="52"/>
      <c r="H178" s="51">
        <v>165272169</v>
      </c>
      <c r="I178" s="16">
        <f t="shared" si="2"/>
        <v>274872644123</v>
      </c>
      <c r="J178" s="79"/>
    </row>
    <row r="179" spans="1:10" s="80" customFormat="1" ht="37.5">
      <c r="A179" s="1">
        <v>168</v>
      </c>
      <c r="B179" s="65" t="s">
        <v>431</v>
      </c>
      <c r="C179" s="55" t="s">
        <v>438</v>
      </c>
      <c r="D179" s="15" t="s">
        <v>15</v>
      </c>
      <c r="E179" s="69" t="s">
        <v>439</v>
      </c>
      <c r="F179" s="20" t="s">
        <v>440</v>
      </c>
      <c r="G179" s="52"/>
      <c r="H179" s="51">
        <v>200000000</v>
      </c>
      <c r="I179" s="16">
        <f t="shared" si="2"/>
        <v>274672644123</v>
      </c>
      <c r="J179" s="79"/>
    </row>
    <row r="180" spans="1:10" s="80" customFormat="1" ht="37.5">
      <c r="A180" s="1">
        <v>169</v>
      </c>
      <c r="B180" s="65" t="s">
        <v>431</v>
      </c>
      <c r="C180" s="55" t="s">
        <v>441</v>
      </c>
      <c r="D180" s="15" t="s">
        <v>15</v>
      </c>
      <c r="E180" s="69" t="s">
        <v>442</v>
      </c>
      <c r="F180" s="20" t="s">
        <v>443</v>
      </c>
      <c r="G180" s="52"/>
      <c r="H180" s="51">
        <v>461051071</v>
      </c>
      <c r="I180" s="16">
        <f t="shared" si="2"/>
        <v>274211593052</v>
      </c>
      <c r="J180" s="79"/>
    </row>
    <row r="181" spans="1:10" s="80" customFormat="1" ht="37.5">
      <c r="A181" s="1">
        <v>170</v>
      </c>
      <c r="B181" s="65" t="s">
        <v>431</v>
      </c>
      <c r="C181" s="55" t="s">
        <v>444</v>
      </c>
      <c r="D181" s="15" t="s">
        <v>15</v>
      </c>
      <c r="E181" s="69" t="s">
        <v>445</v>
      </c>
      <c r="F181" s="20" t="s">
        <v>446</v>
      </c>
      <c r="G181" s="52"/>
      <c r="H181" s="51">
        <v>2475698400</v>
      </c>
      <c r="I181" s="16">
        <f t="shared" si="2"/>
        <v>271735894652</v>
      </c>
      <c r="J181" s="79"/>
    </row>
    <row r="182" spans="1:10" s="80" customFormat="1" ht="37.5">
      <c r="A182" s="1">
        <v>171</v>
      </c>
      <c r="B182" s="65" t="s">
        <v>431</v>
      </c>
      <c r="C182" s="55" t="s">
        <v>447</v>
      </c>
      <c r="D182" s="15" t="s">
        <v>15</v>
      </c>
      <c r="E182" s="69" t="s">
        <v>448</v>
      </c>
      <c r="F182" s="20" t="s">
        <v>449</v>
      </c>
      <c r="G182" s="52"/>
      <c r="H182" s="51">
        <v>36573740</v>
      </c>
      <c r="I182" s="16">
        <f t="shared" si="2"/>
        <v>271699320912</v>
      </c>
      <c r="J182" s="79"/>
    </row>
    <row r="183" spans="1:10" s="80" customFormat="1" ht="21">
      <c r="A183" s="1">
        <v>172</v>
      </c>
      <c r="B183" s="65" t="s">
        <v>431</v>
      </c>
      <c r="C183" s="55"/>
      <c r="D183" s="15" t="s">
        <v>15</v>
      </c>
      <c r="E183" s="69"/>
      <c r="F183" s="20" t="s">
        <v>77</v>
      </c>
      <c r="G183" s="52"/>
      <c r="H183" s="51">
        <v>220590</v>
      </c>
      <c r="I183" s="16">
        <f t="shared" si="2"/>
        <v>271699100322</v>
      </c>
      <c r="J183" s="79"/>
    </row>
    <row r="184" spans="1:10" s="80" customFormat="1" ht="21">
      <c r="A184" s="1">
        <v>173</v>
      </c>
      <c r="B184" s="65" t="s">
        <v>450</v>
      </c>
      <c r="C184" s="55"/>
      <c r="D184" s="15" t="s">
        <v>15</v>
      </c>
      <c r="E184" s="69"/>
      <c r="F184" s="20" t="s">
        <v>451</v>
      </c>
      <c r="G184" s="52"/>
      <c r="H184" s="51">
        <v>424910</v>
      </c>
      <c r="I184" s="16">
        <f t="shared" si="2"/>
        <v>271698675412</v>
      </c>
      <c r="J184" s="79"/>
    </row>
    <row r="185" spans="1:10" s="80" customFormat="1" ht="37.5">
      <c r="A185" s="1">
        <v>174</v>
      </c>
      <c r="B185" s="65" t="s">
        <v>450</v>
      </c>
      <c r="C185" s="55" t="s">
        <v>452</v>
      </c>
      <c r="D185" s="15" t="s">
        <v>15</v>
      </c>
      <c r="E185" s="69" t="s">
        <v>453</v>
      </c>
      <c r="F185" s="20" t="s">
        <v>454</v>
      </c>
      <c r="G185" s="52"/>
      <c r="H185" s="51">
        <v>1256348800</v>
      </c>
      <c r="I185" s="16">
        <f t="shared" si="2"/>
        <v>270442326612</v>
      </c>
      <c r="J185" s="79"/>
    </row>
    <row r="186" spans="1:10" s="80" customFormat="1" ht="37.5">
      <c r="A186" s="1">
        <v>175</v>
      </c>
      <c r="B186" s="65" t="s">
        <v>450</v>
      </c>
      <c r="C186" s="55" t="s">
        <v>455</v>
      </c>
      <c r="D186" s="15" t="s">
        <v>15</v>
      </c>
      <c r="E186" s="69" t="s">
        <v>456</v>
      </c>
      <c r="F186" s="20" t="s">
        <v>457</v>
      </c>
      <c r="G186" s="52"/>
      <c r="H186" s="51">
        <v>6139877200</v>
      </c>
      <c r="I186" s="16">
        <f t="shared" si="2"/>
        <v>264302449412</v>
      </c>
      <c r="J186" s="79"/>
    </row>
    <row r="187" spans="1:10" s="80" customFormat="1" ht="37.5">
      <c r="A187" s="1">
        <v>176</v>
      </c>
      <c r="B187" s="65" t="s">
        <v>450</v>
      </c>
      <c r="C187" s="55" t="s">
        <v>458</v>
      </c>
      <c r="D187" s="15" t="s">
        <v>15</v>
      </c>
      <c r="E187" s="69" t="s">
        <v>459</v>
      </c>
      <c r="F187" s="20" t="s">
        <v>460</v>
      </c>
      <c r="G187" s="52"/>
      <c r="H187" s="51">
        <v>102800000</v>
      </c>
      <c r="I187" s="16">
        <f t="shared" si="2"/>
        <v>264199649412</v>
      </c>
      <c r="J187" s="79"/>
    </row>
    <row r="188" spans="1:10" s="80" customFormat="1" ht="37.5">
      <c r="A188" s="1">
        <v>177</v>
      </c>
      <c r="B188" s="65" t="s">
        <v>450</v>
      </c>
      <c r="C188" s="55" t="s">
        <v>461</v>
      </c>
      <c r="D188" s="15" t="s">
        <v>15</v>
      </c>
      <c r="E188" s="69" t="s">
        <v>462</v>
      </c>
      <c r="F188" s="20" t="s">
        <v>463</v>
      </c>
      <c r="G188" s="52"/>
      <c r="H188" s="51">
        <v>155142340</v>
      </c>
      <c r="I188" s="16">
        <f t="shared" si="2"/>
        <v>264044507072</v>
      </c>
      <c r="J188" s="79"/>
    </row>
    <row r="189" spans="1:10" s="80" customFormat="1" ht="37.5">
      <c r="A189" s="1">
        <v>178</v>
      </c>
      <c r="B189" s="65" t="s">
        <v>450</v>
      </c>
      <c r="C189" s="55" t="s">
        <v>464</v>
      </c>
      <c r="D189" s="15" t="s">
        <v>15</v>
      </c>
      <c r="E189" s="69" t="s">
        <v>465</v>
      </c>
      <c r="F189" s="20" t="s">
        <v>466</v>
      </c>
      <c r="G189" s="52"/>
      <c r="H189" s="51">
        <v>270700000</v>
      </c>
      <c r="I189" s="16">
        <f t="shared" si="2"/>
        <v>263773807072</v>
      </c>
      <c r="J189" s="79"/>
    </row>
    <row r="190" spans="1:10" s="80" customFormat="1" ht="37.5">
      <c r="A190" s="1">
        <v>179</v>
      </c>
      <c r="B190" s="65" t="s">
        <v>450</v>
      </c>
      <c r="C190" s="55" t="s">
        <v>467</v>
      </c>
      <c r="D190" s="15" t="s">
        <v>15</v>
      </c>
      <c r="E190" s="69" t="s">
        <v>468</v>
      </c>
      <c r="F190" s="70" t="s">
        <v>469</v>
      </c>
      <c r="G190" s="52"/>
      <c r="H190" s="51">
        <v>5888250235</v>
      </c>
      <c r="I190" s="16">
        <f t="shared" si="2"/>
        <v>257885556837</v>
      </c>
      <c r="J190" s="79"/>
    </row>
    <row r="191" spans="1:10" s="80" customFormat="1" ht="37.5">
      <c r="A191" s="1">
        <v>180</v>
      </c>
      <c r="B191" s="65" t="s">
        <v>450</v>
      </c>
      <c r="C191" s="55" t="s">
        <v>470</v>
      </c>
      <c r="D191" s="15" t="s">
        <v>15</v>
      </c>
      <c r="E191" s="69" t="s">
        <v>471</v>
      </c>
      <c r="F191" s="20" t="s">
        <v>472</v>
      </c>
      <c r="G191" s="52"/>
      <c r="H191" s="51">
        <v>359950000</v>
      </c>
      <c r="I191" s="16">
        <f t="shared" si="2"/>
        <v>257525606837</v>
      </c>
      <c r="J191" s="79"/>
    </row>
    <row r="192" spans="1:10" s="80" customFormat="1" ht="37.5">
      <c r="A192" s="1">
        <v>181</v>
      </c>
      <c r="B192" s="65" t="s">
        <v>473</v>
      </c>
      <c r="C192" s="55" t="s">
        <v>474</v>
      </c>
      <c r="D192" s="15" t="s">
        <v>15</v>
      </c>
      <c r="E192" s="69" t="s">
        <v>475</v>
      </c>
      <c r="F192" s="20" t="s">
        <v>476</v>
      </c>
      <c r="G192" s="52"/>
      <c r="H192" s="51">
        <v>349440000</v>
      </c>
      <c r="I192" s="16">
        <f t="shared" si="2"/>
        <v>257176166837</v>
      </c>
      <c r="J192" s="79"/>
    </row>
    <row r="193" spans="1:10" s="80" customFormat="1" ht="21">
      <c r="A193" s="1">
        <v>182</v>
      </c>
      <c r="B193" s="65" t="s">
        <v>473</v>
      </c>
      <c r="C193" s="55"/>
      <c r="D193" s="15" t="s">
        <v>15</v>
      </c>
      <c r="E193" s="69"/>
      <c r="F193" s="20" t="s">
        <v>77</v>
      </c>
      <c r="G193" s="52"/>
      <c r="H193" s="51">
        <v>531020</v>
      </c>
      <c r="I193" s="16">
        <f t="shared" si="2"/>
        <v>257175635817</v>
      </c>
      <c r="J193" s="79"/>
    </row>
    <row r="194" spans="1:10" s="80" customFormat="1" ht="37.5">
      <c r="A194" s="1">
        <v>183</v>
      </c>
      <c r="B194" s="65" t="s">
        <v>477</v>
      </c>
      <c r="C194" s="55" t="s">
        <v>478</v>
      </c>
      <c r="D194" s="15" t="s">
        <v>15</v>
      </c>
      <c r="E194" s="69" t="s">
        <v>479</v>
      </c>
      <c r="F194" s="20" t="s">
        <v>480</v>
      </c>
      <c r="G194" s="52"/>
      <c r="H194" s="51">
        <v>33359624000</v>
      </c>
      <c r="I194" s="16">
        <f t="shared" si="2"/>
        <v>223816011817</v>
      </c>
      <c r="J194" s="79"/>
    </row>
    <row r="195" spans="1:10" s="80" customFormat="1" ht="21">
      <c r="A195" s="1">
        <v>184</v>
      </c>
      <c r="B195" s="65" t="s">
        <v>477</v>
      </c>
      <c r="C195" s="55" t="s">
        <v>481</v>
      </c>
      <c r="D195" s="15" t="s">
        <v>15</v>
      </c>
      <c r="E195" s="69" t="s">
        <v>482</v>
      </c>
      <c r="F195" s="20" t="s">
        <v>483</v>
      </c>
      <c r="G195" s="52"/>
      <c r="H195" s="51">
        <v>50000000000</v>
      </c>
      <c r="I195" s="16">
        <f t="shared" si="2"/>
        <v>173816011817</v>
      </c>
      <c r="J195" s="79"/>
    </row>
    <row r="196" spans="1:10" s="80" customFormat="1" ht="37.5">
      <c r="A196" s="1">
        <v>185</v>
      </c>
      <c r="B196" s="65" t="s">
        <v>484</v>
      </c>
      <c r="C196" s="55" t="s">
        <v>485</v>
      </c>
      <c r="D196" s="15" t="s">
        <v>15</v>
      </c>
      <c r="E196" s="69" t="s">
        <v>486</v>
      </c>
      <c r="F196" s="20" t="s">
        <v>487</v>
      </c>
      <c r="G196" s="52"/>
      <c r="H196" s="51">
        <v>172808000</v>
      </c>
      <c r="I196" s="16">
        <f t="shared" si="2"/>
        <v>173643203817</v>
      </c>
      <c r="J196" s="79"/>
    </row>
    <row r="197" spans="1:10" s="80" customFormat="1" ht="21">
      <c r="A197" s="1">
        <v>186</v>
      </c>
      <c r="B197" s="65" t="s">
        <v>484</v>
      </c>
      <c r="C197" s="55"/>
      <c r="D197" s="15" t="s">
        <v>15</v>
      </c>
      <c r="E197" s="69"/>
      <c r="F197" s="20" t="s">
        <v>101</v>
      </c>
      <c r="G197" s="52">
        <v>250000000000</v>
      </c>
      <c r="H197" s="51"/>
      <c r="I197" s="16">
        <f t="shared" si="2"/>
        <v>423643203817</v>
      </c>
      <c r="J197" s="79"/>
    </row>
    <row r="198" spans="1:10" s="80" customFormat="1" ht="21">
      <c r="A198" s="1">
        <v>187</v>
      </c>
      <c r="B198" s="65" t="s">
        <v>484</v>
      </c>
      <c r="C198" s="55"/>
      <c r="D198" s="15" t="s">
        <v>15</v>
      </c>
      <c r="E198" s="69"/>
      <c r="F198" s="20" t="s">
        <v>77</v>
      </c>
      <c r="G198" s="52"/>
      <c r="H198" s="51">
        <v>104440</v>
      </c>
      <c r="I198" s="16">
        <f t="shared" ref="I198:I261" si="3">I197+G198-H198</f>
        <v>423643099377</v>
      </c>
      <c r="J198" s="79"/>
    </row>
    <row r="199" spans="1:10" s="80" customFormat="1" ht="37.5">
      <c r="A199" s="1">
        <v>188</v>
      </c>
      <c r="B199" s="65" t="s">
        <v>488</v>
      </c>
      <c r="C199" s="55" t="s">
        <v>489</v>
      </c>
      <c r="D199" s="15" t="s">
        <v>15</v>
      </c>
      <c r="E199" s="69" t="s">
        <v>490</v>
      </c>
      <c r="F199" s="20" t="s">
        <v>491</v>
      </c>
      <c r="G199" s="52"/>
      <c r="H199" s="51">
        <v>1350000000</v>
      </c>
      <c r="I199" s="16">
        <f t="shared" si="3"/>
        <v>422293099377</v>
      </c>
      <c r="J199" s="79"/>
    </row>
    <row r="200" spans="1:10" s="80" customFormat="1" ht="37.5">
      <c r="A200" s="1">
        <v>189</v>
      </c>
      <c r="B200" s="65" t="s">
        <v>488</v>
      </c>
      <c r="C200" s="55" t="s">
        <v>492</v>
      </c>
      <c r="D200" s="15" t="s">
        <v>15</v>
      </c>
      <c r="E200" s="69" t="s">
        <v>493</v>
      </c>
      <c r="F200" s="20" t="s">
        <v>494</v>
      </c>
      <c r="G200" s="52"/>
      <c r="H200" s="51">
        <v>2389229480</v>
      </c>
      <c r="I200" s="16">
        <f t="shared" si="3"/>
        <v>419903869897</v>
      </c>
      <c r="J200" s="79"/>
    </row>
    <row r="201" spans="1:10" s="80" customFormat="1" ht="37.5">
      <c r="A201" s="1">
        <v>190</v>
      </c>
      <c r="B201" s="65" t="s">
        <v>488</v>
      </c>
      <c r="C201" s="55" t="s">
        <v>495</v>
      </c>
      <c r="D201" s="15" t="s">
        <v>15</v>
      </c>
      <c r="E201" s="69" t="s">
        <v>496</v>
      </c>
      <c r="F201" s="20" t="s">
        <v>497</v>
      </c>
      <c r="G201" s="52"/>
      <c r="H201" s="51">
        <v>463326000</v>
      </c>
      <c r="I201" s="16">
        <f t="shared" si="3"/>
        <v>419440543897</v>
      </c>
      <c r="J201" s="79"/>
    </row>
    <row r="202" spans="1:10" s="80" customFormat="1" ht="37.5">
      <c r="A202" s="1">
        <v>191</v>
      </c>
      <c r="B202" s="65" t="s">
        <v>488</v>
      </c>
      <c r="C202" s="55" t="s">
        <v>498</v>
      </c>
      <c r="D202" s="15" t="s">
        <v>15</v>
      </c>
      <c r="E202" s="69" t="s">
        <v>499</v>
      </c>
      <c r="F202" s="20" t="s">
        <v>500</v>
      </c>
      <c r="G202" s="52"/>
      <c r="H202" s="51">
        <v>18674000000</v>
      </c>
      <c r="I202" s="16">
        <f t="shared" si="3"/>
        <v>400766543897</v>
      </c>
      <c r="J202" s="79"/>
    </row>
    <row r="203" spans="1:10" s="80" customFormat="1" ht="21">
      <c r="A203" s="1">
        <v>192</v>
      </c>
      <c r="B203" s="65" t="s">
        <v>501</v>
      </c>
      <c r="C203" s="55"/>
      <c r="D203" s="15" t="s">
        <v>15</v>
      </c>
      <c r="E203" s="69"/>
      <c r="F203" s="20" t="s">
        <v>502</v>
      </c>
      <c r="G203" s="51">
        <v>4974940281</v>
      </c>
      <c r="H203" s="51"/>
      <c r="I203" s="16">
        <f t="shared" si="3"/>
        <v>405741484178</v>
      </c>
      <c r="J203" s="79"/>
    </row>
    <row r="204" spans="1:10" s="80" customFormat="1" ht="21">
      <c r="A204" s="1">
        <v>193</v>
      </c>
      <c r="B204" s="65" t="s">
        <v>501</v>
      </c>
      <c r="C204" s="55"/>
      <c r="D204" s="15" t="s">
        <v>15</v>
      </c>
      <c r="E204" s="69"/>
      <c r="F204" s="20" t="s">
        <v>77</v>
      </c>
      <c r="G204" s="52"/>
      <c r="H204" s="51">
        <v>250000</v>
      </c>
      <c r="I204" s="16">
        <f t="shared" si="3"/>
        <v>405741234178</v>
      </c>
      <c r="J204" s="79"/>
    </row>
    <row r="205" spans="1:10" s="80" customFormat="1" ht="21">
      <c r="A205" s="1">
        <v>194</v>
      </c>
      <c r="B205" s="65" t="s">
        <v>503</v>
      </c>
      <c r="C205" s="55"/>
      <c r="D205" s="15" t="s">
        <v>15</v>
      </c>
      <c r="E205" s="69"/>
      <c r="F205" s="20" t="s">
        <v>77</v>
      </c>
      <c r="G205" s="52"/>
      <c r="H205" s="51">
        <v>250000</v>
      </c>
      <c r="I205" s="16">
        <f t="shared" si="3"/>
        <v>405740984178</v>
      </c>
      <c r="J205" s="79"/>
    </row>
    <row r="206" spans="1:10" s="80" customFormat="1" ht="37.5">
      <c r="A206" s="1">
        <v>195</v>
      </c>
      <c r="B206" s="65" t="s">
        <v>504</v>
      </c>
      <c r="C206" s="55" t="s">
        <v>505</v>
      </c>
      <c r="D206" s="15" t="s">
        <v>15</v>
      </c>
      <c r="E206" s="69" t="s">
        <v>506</v>
      </c>
      <c r="F206" s="70" t="s">
        <v>507</v>
      </c>
      <c r="G206" s="52"/>
      <c r="H206" s="51">
        <v>887493200</v>
      </c>
      <c r="I206" s="16">
        <f t="shared" si="3"/>
        <v>404853490978</v>
      </c>
      <c r="J206" s="79"/>
    </row>
    <row r="207" spans="1:10" s="80" customFormat="1" ht="37.5">
      <c r="A207" s="1">
        <v>196</v>
      </c>
      <c r="B207" s="65" t="s">
        <v>504</v>
      </c>
      <c r="C207" s="55" t="s">
        <v>508</v>
      </c>
      <c r="D207" s="15" t="s">
        <v>15</v>
      </c>
      <c r="E207" s="69" t="s">
        <v>509</v>
      </c>
      <c r="F207" s="20" t="s">
        <v>510</v>
      </c>
      <c r="G207" s="52"/>
      <c r="H207" s="51">
        <v>504980082</v>
      </c>
      <c r="I207" s="16">
        <f t="shared" si="3"/>
        <v>404348510896</v>
      </c>
      <c r="J207" s="79"/>
    </row>
    <row r="208" spans="1:10" s="80" customFormat="1" ht="37.5">
      <c r="A208" s="1">
        <v>197</v>
      </c>
      <c r="B208" s="65" t="s">
        <v>504</v>
      </c>
      <c r="C208" s="55" t="s">
        <v>511</v>
      </c>
      <c r="D208" s="15" t="s">
        <v>15</v>
      </c>
      <c r="E208" s="69" t="s">
        <v>512</v>
      </c>
      <c r="F208" s="20" t="s">
        <v>513</v>
      </c>
      <c r="G208" s="52"/>
      <c r="H208" s="51">
        <v>1200423422</v>
      </c>
      <c r="I208" s="16">
        <f t="shared" si="3"/>
        <v>403148087474</v>
      </c>
      <c r="J208" s="79"/>
    </row>
    <row r="209" spans="1:10" s="80" customFormat="1" ht="21">
      <c r="A209" s="1">
        <v>198</v>
      </c>
      <c r="B209" s="65" t="s">
        <v>504</v>
      </c>
      <c r="C209" s="55" t="s">
        <v>514</v>
      </c>
      <c r="D209" s="15" t="s">
        <v>15</v>
      </c>
      <c r="E209" s="69" t="s">
        <v>515</v>
      </c>
      <c r="F209" s="20" t="s">
        <v>483</v>
      </c>
      <c r="G209" s="52"/>
      <c r="H209" s="51">
        <v>20000000000</v>
      </c>
      <c r="I209" s="16">
        <f t="shared" si="3"/>
        <v>383148087474</v>
      </c>
      <c r="J209" s="79"/>
    </row>
    <row r="210" spans="1:10" s="80" customFormat="1" ht="37.5">
      <c r="A210" s="1">
        <v>199</v>
      </c>
      <c r="B210" s="65" t="s">
        <v>516</v>
      </c>
      <c r="C210" s="55" t="s">
        <v>517</v>
      </c>
      <c r="D210" s="15" t="s">
        <v>15</v>
      </c>
      <c r="E210" s="69" t="s">
        <v>518</v>
      </c>
      <c r="F210" s="20" t="s">
        <v>519</v>
      </c>
      <c r="G210" s="52"/>
      <c r="H210" s="51">
        <v>13000000000</v>
      </c>
      <c r="I210" s="16">
        <f t="shared" si="3"/>
        <v>370148087474</v>
      </c>
      <c r="J210" s="79"/>
    </row>
    <row r="211" spans="1:10" s="80" customFormat="1" ht="37.5">
      <c r="A211" s="1">
        <v>200</v>
      </c>
      <c r="B211" s="65" t="s">
        <v>516</v>
      </c>
      <c r="C211" s="55" t="s">
        <v>520</v>
      </c>
      <c r="D211" s="15" t="s">
        <v>15</v>
      </c>
      <c r="E211" s="69" t="s">
        <v>521</v>
      </c>
      <c r="F211" s="20" t="s">
        <v>169</v>
      </c>
      <c r="G211" s="52"/>
      <c r="H211" s="51">
        <v>5000000000</v>
      </c>
      <c r="I211" s="16">
        <f t="shared" si="3"/>
        <v>365148087474</v>
      </c>
      <c r="J211" s="79"/>
    </row>
    <row r="212" spans="1:10" s="80" customFormat="1" ht="21">
      <c r="A212" s="1">
        <v>201</v>
      </c>
      <c r="B212" s="65" t="s">
        <v>516</v>
      </c>
      <c r="C212" s="55"/>
      <c r="D212" s="15" t="s">
        <v>15</v>
      </c>
      <c r="E212" s="69"/>
      <c r="F212" s="20" t="s">
        <v>77</v>
      </c>
      <c r="G212" s="52"/>
      <c r="H212" s="51">
        <v>433730</v>
      </c>
      <c r="I212" s="16">
        <f t="shared" si="3"/>
        <v>365147653744</v>
      </c>
      <c r="J212" s="79"/>
    </row>
    <row r="213" spans="1:10" s="80" customFormat="1" ht="21">
      <c r="A213" s="1">
        <v>202</v>
      </c>
      <c r="B213" s="65" t="s">
        <v>522</v>
      </c>
      <c r="C213" s="55"/>
      <c r="D213" s="15" t="s">
        <v>15</v>
      </c>
      <c r="E213" s="69"/>
      <c r="F213" s="20" t="s">
        <v>77</v>
      </c>
      <c r="G213" s="52"/>
      <c r="H213" s="51">
        <v>500000</v>
      </c>
      <c r="I213" s="16">
        <f t="shared" si="3"/>
        <v>365147153744</v>
      </c>
      <c r="J213" s="79"/>
    </row>
    <row r="214" spans="1:10" s="80" customFormat="1" ht="37.5">
      <c r="A214" s="1">
        <v>203</v>
      </c>
      <c r="B214" s="65" t="s">
        <v>523</v>
      </c>
      <c r="C214" s="55" t="s">
        <v>524</v>
      </c>
      <c r="D214" s="15" t="s">
        <v>15</v>
      </c>
      <c r="E214" s="69" t="s">
        <v>525</v>
      </c>
      <c r="F214" s="20" t="s">
        <v>526</v>
      </c>
      <c r="G214" s="52"/>
      <c r="H214" s="51">
        <v>3648200000</v>
      </c>
      <c r="I214" s="16">
        <f t="shared" si="3"/>
        <v>361498953744</v>
      </c>
      <c r="J214" s="79"/>
    </row>
    <row r="215" spans="1:10" s="80" customFormat="1" ht="37.5">
      <c r="A215" s="1">
        <v>204</v>
      </c>
      <c r="B215" s="65" t="s">
        <v>523</v>
      </c>
      <c r="C215" s="55" t="s">
        <v>527</v>
      </c>
      <c r="D215" s="15" t="s">
        <v>15</v>
      </c>
      <c r="E215" s="69" t="s">
        <v>528</v>
      </c>
      <c r="F215" s="20" t="s">
        <v>529</v>
      </c>
      <c r="G215" s="52"/>
      <c r="H215" s="51">
        <v>38714208</v>
      </c>
      <c r="I215" s="16">
        <f t="shared" si="3"/>
        <v>361460239536</v>
      </c>
      <c r="J215" s="79"/>
    </row>
    <row r="216" spans="1:10" s="80" customFormat="1" ht="37.5">
      <c r="A216" s="1">
        <v>205</v>
      </c>
      <c r="B216" s="65" t="s">
        <v>523</v>
      </c>
      <c r="C216" s="55" t="s">
        <v>530</v>
      </c>
      <c r="D216" s="15" t="s">
        <v>15</v>
      </c>
      <c r="E216" s="69" t="s">
        <v>531</v>
      </c>
      <c r="F216" s="70" t="s">
        <v>532</v>
      </c>
      <c r="G216" s="52"/>
      <c r="H216" s="51">
        <v>45632850</v>
      </c>
      <c r="I216" s="16">
        <f t="shared" si="3"/>
        <v>361414606686</v>
      </c>
      <c r="J216" s="79"/>
    </row>
    <row r="217" spans="1:10" s="80" customFormat="1" ht="37.5">
      <c r="A217" s="1">
        <v>206</v>
      </c>
      <c r="B217" s="65" t="s">
        <v>523</v>
      </c>
      <c r="C217" s="55" t="s">
        <v>533</v>
      </c>
      <c r="D217" s="15" t="s">
        <v>15</v>
      </c>
      <c r="E217" s="69" t="s">
        <v>534</v>
      </c>
      <c r="F217" s="70" t="s">
        <v>535</v>
      </c>
      <c r="G217" s="52"/>
      <c r="H217" s="51">
        <v>2755263382</v>
      </c>
      <c r="I217" s="16">
        <f t="shared" si="3"/>
        <v>358659343304</v>
      </c>
      <c r="J217" s="79"/>
    </row>
    <row r="218" spans="1:10" s="80" customFormat="1" ht="21">
      <c r="A218" s="1">
        <v>207</v>
      </c>
      <c r="B218" s="65" t="s">
        <v>523</v>
      </c>
      <c r="C218" s="55" t="s">
        <v>536</v>
      </c>
      <c r="D218" s="15" t="s">
        <v>15</v>
      </c>
      <c r="E218" s="69" t="s">
        <v>537</v>
      </c>
      <c r="F218" s="20" t="s">
        <v>483</v>
      </c>
      <c r="G218" s="52"/>
      <c r="H218" s="51">
        <v>35000000000</v>
      </c>
      <c r="I218" s="16">
        <f t="shared" si="3"/>
        <v>323659343304</v>
      </c>
      <c r="J218" s="79"/>
    </row>
    <row r="219" spans="1:10" s="80" customFormat="1" ht="37.5">
      <c r="A219" s="1">
        <v>208</v>
      </c>
      <c r="B219" s="65" t="s">
        <v>523</v>
      </c>
      <c r="C219" s="55" t="s">
        <v>538</v>
      </c>
      <c r="D219" s="15" t="s">
        <v>15</v>
      </c>
      <c r="E219" s="69" t="s">
        <v>539</v>
      </c>
      <c r="F219" s="70" t="s">
        <v>540</v>
      </c>
      <c r="G219" s="52"/>
      <c r="H219" s="51">
        <v>805949700</v>
      </c>
      <c r="I219" s="16">
        <f t="shared" si="3"/>
        <v>322853393604</v>
      </c>
      <c r="J219" s="79"/>
    </row>
    <row r="220" spans="1:10" s="80" customFormat="1" ht="37.5">
      <c r="A220" s="1">
        <v>209</v>
      </c>
      <c r="B220" s="65" t="s">
        <v>541</v>
      </c>
      <c r="C220" s="55" t="s">
        <v>542</v>
      </c>
      <c r="D220" s="15" t="s">
        <v>15</v>
      </c>
      <c r="E220" s="69" t="s">
        <v>543</v>
      </c>
      <c r="F220" s="20" t="s">
        <v>544</v>
      </c>
      <c r="G220" s="52"/>
      <c r="H220" s="51">
        <v>310786250</v>
      </c>
      <c r="I220" s="16">
        <f t="shared" si="3"/>
        <v>322542607354</v>
      </c>
      <c r="J220" s="79"/>
    </row>
    <row r="221" spans="1:10" s="80" customFormat="1" ht="37.5">
      <c r="A221" s="1">
        <v>210</v>
      </c>
      <c r="B221" s="65" t="s">
        <v>541</v>
      </c>
      <c r="C221" s="55" t="s">
        <v>545</v>
      </c>
      <c r="D221" s="15" t="s">
        <v>15</v>
      </c>
      <c r="E221" s="69" t="s">
        <v>546</v>
      </c>
      <c r="F221" s="20" t="s">
        <v>547</v>
      </c>
      <c r="G221" s="52"/>
      <c r="H221" s="51">
        <v>122298000</v>
      </c>
      <c r="I221" s="16">
        <f t="shared" si="3"/>
        <v>322420309354</v>
      </c>
      <c r="J221" s="79"/>
    </row>
    <row r="222" spans="1:10" s="80" customFormat="1" ht="37.5">
      <c r="A222" s="1">
        <v>211</v>
      </c>
      <c r="B222" s="65" t="s">
        <v>541</v>
      </c>
      <c r="C222" s="55" t="s">
        <v>548</v>
      </c>
      <c r="D222" s="15" t="s">
        <v>15</v>
      </c>
      <c r="E222" s="69" t="s">
        <v>549</v>
      </c>
      <c r="F222" s="70" t="s">
        <v>550</v>
      </c>
      <c r="G222" s="52"/>
      <c r="H222" s="16">
        <v>2507931600</v>
      </c>
      <c r="I222" s="16">
        <f t="shared" si="3"/>
        <v>319912377754</v>
      </c>
      <c r="J222" s="79"/>
    </row>
    <row r="223" spans="1:10" s="80" customFormat="1" ht="37.5">
      <c r="A223" s="1">
        <v>212</v>
      </c>
      <c r="B223" s="65" t="s">
        <v>541</v>
      </c>
      <c r="C223" s="55" t="s">
        <v>551</v>
      </c>
      <c r="D223" s="15" t="s">
        <v>15</v>
      </c>
      <c r="E223" s="69" t="s">
        <v>552</v>
      </c>
      <c r="F223" s="20" t="s">
        <v>553</v>
      </c>
      <c r="G223" s="52"/>
      <c r="H223" s="51">
        <v>404110500</v>
      </c>
      <c r="I223" s="16">
        <f t="shared" si="3"/>
        <v>319508267254</v>
      </c>
      <c r="J223" s="79"/>
    </row>
    <row r="224" spans="1:10" s="80" customFormat="1" ht="37.5">
      <c r="A224" s="1">
        <v>213</v>
      </c>
      <c r="B224" s="65" t="s">
        <v>541</v>
      </c>
      <c r="C224" s="55" t="s">
        <v>554</v>
      </c>
      <c r="D224" s="15" t="s">
        <v>15</v>
      </c>
      <c r="E224" s="69" t="s">
        <v>555</v>
      </c>
      <c r="F224" s="70" t="s">
        <v>556</v>
      </c>
      <c r="G224" s="52"/>
      <c r="H224" s="51">
        <v>89000000</v>
      </c>
      <c r="I224" s="16">
        <f t="shared" si="3"/>
        <v>319419267254</v>
      </c>
      <c r="J224" s="79"/>
    </row>
    <row r="225" spans="1:10" s="80" customFormat="1" ht="37.5">
      <c r="A225" s="1">
        <v>214</v>
      </c>
      <c r="B225" s="65" t="s">
        <v>541</v>
      </c>
      <c r="C225" s="55" t="s">
        <v>557</v>
      </c>
      <c r="D225" s="15" t="s">
        <v>15</v>
      </c>
      <c r="E225" s="69" t="s">
        <v>558</v>
      </c>
      <c r="F225" s="70" t="s">
        <v>559</v>
      </c>
      <c r="G225" s="52"/>
      <c r="H225" s="51">
        <v>98710400</v>
      </c>
      <c r="I225" s="16">
        <f t="shared" si="3"/>
        <v>319320556854</v>
      </c>
      <c r="J225" s="79"/>
    </row>
    <row r="226" spans="1:10" s="80" customFormat="1" ht="21">
      <c r="A226" s="1">
        <v>215</v>
      </c>
      <c r="B226" s="65" t="s">
        <v>560</v>
      </c>
      <c r="C226" s="55"/>
      <c r="D226" s="15" t="s">
        <v>15</v>
      </c>
      <c r="E226" s="15"/>
      <c r="F226" s="76" t="s">
        <v>561</v>
      </c>
      <c r="G226" s="52"/>
      <c r="H226" s="16">
        <v>342670</v>
      </c>
      <c r="I226" s="16">
        <f t="shared" si="3"/>
        <v>319320214184</v>
      </c>
      <c r="J226" s="79"/>
    </row>
    <row r="227" spans="1:10" s="80" customFormat="1" ht="37.5">
      <c r="A227" s="1">
        <v>216</v>
      </c>
      <c r="B227" s="65" t="s">
        <v>560</v>
      </c>
      <c r="C227" s="77" t="s">
        <v>548</v>
      </c>
      <c r="D227" s="15" t="s">
        <v>15</v>
      </c>
      <c r="E227" s="15"/>
      <c r="F227" s="20" t="s">
        <v>562</v>
      </c>
      <c r="G227" s="52">
        <v>2507931600</v>
      </c>
      <c r="H227" s="16"/>
      <c r="I227" s="16">
        <f t="shared" si="3"/>
        <v>321828145784</v>
      </c>
      <c r="J227" s="79"/>
    </row>
    <row r="228" spans="1:10" s="80" customFormat="1" ht="37.5">
      <c r="A228" s="1">
        <v>217</v>
      </c>
      <c r="B228" s="65" t="s">
        <v>563</v>
      </c>
      <c r="C228" s="55" t="s">
        <v>564</v>
      </c>
      <c r="D228" s="15" t="s">
        <v>15</v>
      </c>
      <c r="E228" s="69" t="s">
        <v>565</v>
      </c>
      <c r="F228" s="70" t="s">
        <v>566</v>
      </c>
      <c r="G228" s="52"/>
      <c r="H228" s="16">
        <v>1744922880</v>
      </c>
      <c r="I228" s="16">
        <f t="shared" si="3"/>
        <v>320083222904</v>
      </c>
      <c r="J228" s="79"/>
    </row>
    <row r="229" spans="1:10" s="80" customFormat="1" ht="37.5">
      <c r="A229" s="1">
        <v>218</v>
      </c>
      <c r="B229" s="65" t="s">
        <v>567</v>
      </c>
      <c r="C229" s="55" t="s">
        <v>568</v>
      </c>
      <c r="D229" s="15" t="s">
        <v>15</v>
      </c>
      <c r="E229" s="69" t="s">
        <v>569</v>
      </c>
      <c r="F229" s="70" t="s">
        <v>169</v>
      </c>
      <c r="G229" s="52"/>
      <c r="H229" s="51">
        <v>10000000000</v>
      </c>
      <c r="I229" s="16">
        <f t="shared" si="3"/>
        <v>310083222904</v>
      </c>
      <c r="J229" s="79"/>
    </row>
    <row r="230" spans="1:10" s="80" customFormat="1" ht="37.5">
      <c r="A230" s="1">
        <v>219</v>
      </c>
      <c r="B230" s="65" t="s">
        <v>567</v>
      </c>
      <c r="C230" s="55" t="s">
        <v>570</v>
      </c>
      <c r="D230" s="15" t="s">
        <v>15</v>
      </c>
      <c r="E230" s="69" t="s">
        <v>571</v>
      </c>
      <c r="F230" s="70" t="s">
        <v>572</v>
      </c>
      <c r="G230" s="52"/>
      <c r="H230" s="16">
        <v>4000000000</v>
      </c>
      <c r="I230" s="16">
        <f t="shared" si="3"/>
        <v>306083222904</v>
      </c>
      <c r="J230" s="79"/>
    </row>
    <row r="231" spans="1:10" s="80" customFormat="1" ht="21">
      <c r="A231" s="1">
        <v>220</v>
      </c>
      <c r="B231" s="65" t="s">
        <v>567</v>
      </c>
      <c r="C231" s="55" t="s">
        <v>573</v>
      </c>
      <c r="D231" s="15" t="s">
        <v>15</v>
      </c>
      <c r="E231" s="69" t="s">
        <v>574</v>
      </c>
      <c r="F231" s="70" t="s">
        <v>483</v>
      </c>
      <c r="G231" s="52"/>
      <c r="H231" s="16">
        <v>3000000000</v>
      </c>
      <c r="I231" s="16">
        <f t="shared" si="3"/>
        <v>303083222904</v>
      </c>
      <c r="J231" s="79"/>
    </row>
    <row r="232" spans="1:10" s="80" customFormat="1" ht="37.5">
      <c r="A232" s="1">
        <v>221</v>
      </c>
      <c r="B232" s="65" t="s">
        <v>563</v>
      </c>
      <c r="C232" s="77" t="s">
        <v>548</v>
      </c>
      <c r="D232" s="15" t="s">
        <v>15</v>
      </c>
      <c r="E232" s="15"/>
      <c r="F232" s="70" t="s">
        <v>575</v>
      </c>
      <c r="G232" s="52"/>
      <c r="H232" s="16">
        <v>2507931600</v>
      </c>
      <c r="I232" s="16">
        <f t="shared" si="3"/>
        <v>300575291304</v>
      </c>
      <c r="J232" s="79"/>
    </row>
    <row r="233" spans="1:10" s="80" customFormat="1" ht="21">
      <c r="A233" s="1">
        <v>222</v>
      </c>
      <c r="B233" s="65" t="s">
        <v>563</v>
      </c>
      <c r="C233" s="55"/>
      <c r="D233" s="15" t="s">
        <v>15</v>
      </c>
      <c r="E233" s="15"/>
      <c r="F233" s="70" t="s">
        <v>77</v>
      </c>
      <c r="G233" s="52"/>
      <c r="H233" s="51">
        <v>250000</v>
      </c>
      <c r="I233" s="16">
        <f t="shared" si="3"/>
        <v>300575041304</v>
      </c>
      <c r="J233" s="79"/>
    </row>
    <row r="234" spans="1:10" s="80" customFormat="1" ht="37.5">
      <c r="A234" s="1">
        <v>223</v>
      </c>
      <c r="B234" s="65" t="s">
        <v>576</v>
      </c>
      <c r="C234" s="55" t="s">
        <v>577</v>
      </c>
      <c r="D234" s="15" t="s">
        <v>15</v>
      </c>
      <c r="E234" s="69" t="s">
        <v>578</v>
      </c>
      <c r="F234" s="70" t="s">
        <v>579</v>
      </c>
      <c r="G234" s="52"/>
      <c r="H234" s="51">
        <v>700000000</v>
      </c>
      <c r="I234" s="16">
        <f t="shared" si="3"/>
        <v>299875041304</v>
      </c>
      <c r="J234" s="79"/>
    </row>
    <row r="235" spans="1:10" s="80" customFormat="1" ht="21">
      <c r="A235" s="1"/>
      <c r="B235" s="65" t="s">
        <v>576</v>
      </c>
      <c r="C235" s="55"/>
      <c r="D235" s="15" t="s">
        <v>15</v>
      </c>
      <c r="E235" s="69"/>
      <c r="F235" s="20" t="s">
        <v>77</v>
      </c>
      <c r="G235" s="52"/>
      <c r="H235" s="51">
        <v>720000</v>
      </c>
      <c r="I235" s="16">
        <f t="shared" si="3"/>
        <v>299874321304</v>
      </c>
      <c r="J235" s="79"/>
    </row>
    <row r="236" spans="1:10" s="80" customFormat="1" ht="21">
      <c r="A236" s="1">
        <v>224</v>
      </c>
      <c r="B236" s="65"/>
      <c r="C236" s="55" t="s">
        <v>580</v>
      </c>
      <c r="D236" s="15" t="s">
        <v>15</v>
      </c>
      <c r="E236" s="69" t="s">
        <v>581</v>
      </c>
      <c r="F236" s="70" t="s">
        <v>159</v>
      </c>
      <c r="G236" s="52"/>
      <c r="H236" s="51">
        <v>0</v>
      </c>
      <c r="I236" s="16">
        <f t="shared" si="3"/>
        <v>299874321304</v>
      </c>
      <c r="J236" s="79"/>
    </row>
    <row r="237" spans="1:10" s="80" customFormat="1" ht="37.5">
      <c r="A237" s="1">
        <v>225</v>
      </c>
      <c r="B237" s="65" t="s">
        <v>582</v>
      </c>
      <c r="C237" s="55" t="s">
        <v>583</v>
      </c>
      <c r="D237" s="15" t="s">
        <v>15</v>
      </c>
      <c r="E237" s="69" t="s">
        <v>584</v>
      </c>
      <c r="F237" s="70" t="s">
        <v>169</v>
      </c>
      <c r="G237" s="52"/>
      <c r="H237" s="51">
        <v>12000000000</v>
      </c>
      <c r="I237" s="16">
        <f t="shared" si="3"/>
        <v>287874321304</v>
      </c>
      <c r="J237" s="79"/>
    </row>
    <row r="238" spans="1:10" s="80" customFormat="1" ht="37.5">
      <c r="A238" s="1">
        <v>226</v>
      </c>
      <c r="B238" s="65" t="s">
        <v>582</v>
      </c>
      <c r="C238" s="55" t="s">
        <v>585</v>
      </c>
      <c r="D238" s="15" t="s">
        <v>15</v>
      </c>
      <c r="E238" s="69" t="s">
        <v>586</v>
      </c>
      <c r="F238" s="70" t="s">
        <v>572</v>
      </c>
      <c r="G238" s="52"/>
      <c r="H238" s="51">
        <v>20000000000</v>
      </c>
      <c r="I238" s="16">
        <f t="shared" si="3"/>
        <v>267874321304</v>
      </c>
      <c r="J238" s="79"/>
    </row>
    <row r="239" spans="1:10" s="80" customFormat="1" ht="21">
      <c r="A239" s="1">
        <v>227</v>
      </c>
      <c r="B239" s="65" t="s">
        <v>582</v>
      </c>
      <c r="C239" s="55" t="s">
        <v>587</v>
      </c>
      <c r="D239" s="15" t="s">
        <v>15</v>
      </c>
      <c r="E239" s="69" t="s">
        <v>588</v>
      </c>
      <c r="F239" s="20" t="s">
        <v>483</v>
      </c>
      <c r="G239" s="52"/>
      <c r="H239" s="51">
        <v>15000000000</v>
      </c>
      <c r="I239" s="16">
        <f t="shared" si="3"/>
        <v>252874321304</v>
      </c>
      <c r="J239" s="79"/>
    </row>
    <row r="240" spans="1:10" s="80" customFormat="1" ht="37.5">
      <c r="A240" s="1">
        <v>228</v>
      </c>
      <c r="B240" s="65" t="s">
        <v>582</v>
      </c>
      <c r="C240" s="55" t="s">
        <v>589</v>
      </c>
      <c r="D240" s="15" t="s">
        <v>15</v>
      </c>
      <c r="E240" s="69" t="s">
        <v>590</v>
      </c>
      <c r="F240" s="20" t="s">
        <v>591</v>
      </c>
      <c r="G240" s="52"/>
      <c r="H240" s="16">
        <v>368814161</v>
      </c>
      <c r="I240" s="16">
        <f t="shared" si="3"/>
        <v>252505507143</v>
      </c>
      <c r="J240" s="79"/>
    </row>
    <row r="241" spans="1:10" s="80" customFormat="1" ht="37.5">
      <c r="A241" s="1">
        <v>229</v>
      </c>
      <c r="B241" s="65" t="s">
        <v>582</v>
      </c>
      <c r="C241" s="55" t="s">
        <v>592</v>
      </c>
      <c r="D241" s="15" t="s">
        <v>15</v>
      </c>
      <c r="E241" s="69" t="s">
        <v>593</v>
      </c>
      <c r="F241" s="20" t="s">
        <v>594</v>
      </c>
      <c r="G241" s="52"/>
      <c r="H241" s="51">
        <v>73993416</v>
      </c>
      <c r="I241" s="16">
        <f t="shared" si="3"/>
        <v>252431513727</v>
      </c>
      <c r="J241" s="79"/>
    </row>
    <row r="242" spans="1:10" s="80" customFormat="1" ht="56.25">
      <c r="A242" s="1">
        <v>230</v>
      </c>
      <c r="B242" s="65" t="s">
        <v>582</v>
      </c>
      <c r="C242" s="55" t="s">
        <v>595</v>
      </c>
      <c r="D242" s="15" t="s">
        <v>15</v>
      </c>
      <c r="E242" s="69" t="s">
        <v>596</v>
      </c>
      <c r="F242" s="20" t="s">
        <v>597</v>
      </c>
      <c r="G242" s="52"/>
      <c r="H242" s="51">
        <v>60107684</v>
      </c>
      <c r="I242" s="16">
        <f t="shared" si="3"/>
        <v>252371406043</v>
      </c>
      <c r="J242" s="79"/>
    </row>
    <row r="243" spans="1:10" s="80" customFormat="1" ht="56.25">
      <c r="A243" s="1">
        <v>231</v>
      </c>
      <c r="B243" s="65" t="s">
        <v>582</v>
      </c>
      <c r="C243" s="55" t="s">
        <v>598</v>
      </c>
      <c r="D243" s="15" t="s">
        <v>15</v>
      </c>
      <c r="E243" s="69" t="s">
        <v>599</v>
      </c>
      <c r="F243" s="20" t="s">
        <v>600</v>
      </c>
      <c r="G243" s="52"/>
      <c r="H243" s="51">
        <v>54252104</v>
      </c>
      <c r="I243" s="16">
        <f t="shared" si="3"/>
        <v>252317153939</v>
      </c>
      <c r="J243" s="79"/>
    </row>
    <row r="244" spans="1:10" s="80" customFormat="1" ht="21">
      <c r="A244" s="1"/>
      <c r="B244" s="65" t="s">
        <v>601</v>
      </c>
      <c r="C244" s="55"/>
      <c r="D244" s="15" t="s">
        <v>15</v>
      </c>
      <c r="E244" s="69"/>
      <c r="F244" s="20" t="s">
        <v>298</v>
      </c>
      <c r="G244" s="52"/>
      <c r="H244" s="51">
        <v>511430</v>
      </c>
      <c r="I244" s="16">
        <f t="shared" si="3"/>
        <v>252316642509</v>
      </c>
      <c r="J244" s="79"/>
    </row>
    <row r="245" spans="1:10" s="80" customFormat="1" ht="37.5">
      <c r="A245" s="1">
        <v>232</v>
      </c>
      <c r="B245" s="65" t="s">
        <v>602</v>
      </c>
      <c r="C245" s="55" t="s">
        <v>603</v>
      </c>
      <c r="D245" s="15" t="s">
        <v>15</v>
      </c>
      <c r="E245" s="69" t="s">
        <v>604</v>
      </c>
      <c r="F245" s="70" t="s">
        <v>605</v>
      </c>
      <c r="G245" s="52"/>
      <c r="H245" s="51">
        <v>40000000</v>
      </c>
      <c r="I245" s="16">
        <f t="shared" si="3"/>
        <v>252276642509</v>
      </c>
      <c r="J245" s="79"/>
    </row>
    <row r="246" spans="1:10" s="80" customFormat="1" ht="37.5">
      <c r="A246" s="1">
        <v>233</v>
      </c>
      <c r="B246" s="65" t="s">
        <v>602</v>
      </c>
      <c r="C246" s="55" t="s">
        <v>606</v>
      </c>
      <c r="D246" s="15" t="s">
        <v>15</v>
      </c>
      <c r="E246" s="69" t="s">
        <v>607</v>
      </c>
      <c r="F246" s="20" t="s">
        <v>608</v>
      </c>
      <c r="G246" s="52"/>
      <c r="H246" s="51">
        <v>27250000</v>
      </c>
      <c r="I246" s="16">
        <f t="shared" si="3"/>
        <v>252249392509</v>
      </c>
      <c r="J246" s="79"/>
    </row>
    <row r="247" spans="1:10" s="80" customFormat="1" ht="37.5">
      <c r="A247" s="1">
        <v>234</v>
      </c>
      <c r="B247" s="65" t="s">
        <v>602</v>
      </c>
      <c r="C247" s="55" t="s">
        <v>609</v>
      </c>
      <c r="D247" s="15" t="s">
        <v>15</v>
      </c>
      <c r="E247" s="69" t="s">
        <v>610</v>
      </c>
      <c r="F247" s="20" t="s">
        <v>611</v>
      </c>
      <c r="G247" s="52"/>
      <c r="H247" s="51">
        <v>3455744720</v>
      </c>
      <c r="I247" s="16">
        <f t="shared" si="3"/>
        <v>248793647789</v>
      </c>
      <c r="J247" s="79"/>
    </row>
    <row r="248" spans="1:10" s="80" customFormat="1" ht="37.5">
      <c r="A248" s="1">
        <v>235</v>
      </c>
      <c r="B248" s="65" t="s">
        <v>602</v>
      </c>
      <c r="C248" s="55" t="s">
        <v>612</v>
      </c>
      <c r="D248" s="15" t="s">
        <v>15</v>
      </c>
      <c r="E248" s="69" t="s">
        <v>613</v>
      </c>
      <c r="F248" s="20" t="s">
        <v>614</v>
      </c>
      <c r="G248" s="52"/>
      <c r="H248" s="51">
        <v>15023633500</v>
      </c>
      <c r="I248" s="16">
        <f t="shared" si="3"/>
        <v>233770014289</v>
      </c>
      <c r="J248" s="79"/>
    </row>
    <row r="249" spans="1:10" s="80" customFormat="1" ht="21">
      <c r="A249" s="1">
        <v>236</v>
      </c>
      <c r="B249" s="65" t="s">
        <v>602</v>
      </c>
      <c r="C249" s="55" t="s">
        <v>615</v>
      </c>
      <c r="D249" s="15" t="s">
        <v>15</v>
      </c>
      <c r="E249" s="69" t="s">
        <v>616</v>
      </c>
      <c r="F249" s="20" t="s">
        <v>159</v>
      </c>
      <c r="G249" s="52"/>
      <c r="H249" s="51">
        <v>0</v>
      </c>
      <c r="I249" s="16">
        <f t="shared" si="3"/>
        <v>233770014289</v>
      </c>
      <c r="J249" s="79"/>
    </row>
    <row r="250" spans="1:10" s="80" customFormat="1" ht="37.5">
      <c r="A250" s="1">
        <v>237</v>
      </c>
      <c r="B250" s="65" t="s">
        <v>602</v>
      </c>
      <c r="C250" s="55" t="s">
        <v>617</v>
      </c>
      <c r="D250" s="15" t="s">
        <v>15</v>
      </c>
      <c r="E250" s="69" t="s">
        <v>618</v>
      </c>
      <c r="F250" s="70" t="s">
        <v>579</v>
      </c>
      <c r="G250" s="52"/>
      <c r="H250" s="51">
        <v>1261784000</v>
      </c>
      <c r="I250" s="16">
        <f t="shared" si="3"/>
        <v>232508230289</v>
      </c>
      <c r="J250" s="79"/>
    </row>
    <row r="251" spans="1:10" s="80" customFormat="1" ht="37.5">
      <c r="A251" s="1">
        <v>238</v>
      </c>
      <c r="B251" s="65" t="s">
        <v>602</v>
      </c>
      <c r="C251" s="55" t="s">
        <v>619</v>
      </c>
      <c r="D251" s="15" t="s">
        <v>15</v>
      </c>
      <c r="E251" s="69" t="s">
        <v>620</v>
      </c>
      <c r="F251" s="20" t="s">
        <v>621</v>
      </c>
      <c r="G251" s="52"/>
      <c r="H251" s="51">
        <v>4592388000</v>
      </c>
      <c r="I251" s="16">
        <f t="shared" si="3"/>
        <v>227915842289</v>
      </c>
      <c r="J251" s="79"/>
    </row>
    <row r="252" spans="1:10" s="80" customFormat="1" ht="37.5">
      <c r="A252" s="1">
        <v>239</v>
      </c>
      <c r="B252" s="65" t="s">
        <v>602</v>
      </c>
      <c r="C252" s="55" t="s">
        <v>622</v>
      </c>
      <c r="D252" s="15" t="s">
        <v>15</v>
      </c>
      <c r="E252" s="69" t="s">
        <v>623</v>
      </c>
      <c r="F252" s="20" t="s">
        <v>385</v>
      </c>
      <c r="G252" s="52"/>
      <c r="H252" s="51">
        <v>1735770141</v>
      </c>
      <c r="I252" s="16">
        <f t="shared" si="3"/>
        <v>226180072148</v>
      </c>
      <c r="J252" s="79"/>
    </row>
    <row r="253" spans="1:10" s="80" customFormat="1" ht="37.5">
      <c r="A253" s="1">
        <v>240</v>
      </c>
      <c r="B253" s="65" t="s">
        <v>602</v>
      </c>
      <c r="C253" s="55" t="s">
        <v>624</v>
      </c>
      <c r="D253" s="15" t="s">
        <v>15</v>
      </c>
      <c r="E253" s="69" t="s">
        <v>625</v>
      </c>
      <c r="F253" s="20" t="s">
        <v>626</v>
      </c>
      <c r="G253" s="52"/>
      <c r="H253" s="51">
        <v>160000000</v>
      </c>
      <c r="I253" s="16">
        <f t="shared" si="3"/>
        <v>226020072148</v>
      </c>
      <c r="J253" s="79"/>
    </row>
    <row r="254" spans="1:10" s="80" customFormat="1" ht="37.5">
      <c r="A254" s="1">
        <v>241</v>
      </c>
      <c r="B254" s="65" t="s">
        <v>602</v>
      </c>
      <c r="C254" s="55" t="s">
        <v>627</v>
      </c>
      <c r="D254" s="15" t="s">
        <v>15</v>
      </c>
      <c r="E254" s="69" t="s">
        <v>628</v>
      </c>
      <c r="F254" s="20" t="s">
        <v>629</v>
      </c>
      <c r="G254" s="52"/>
      <c r="H254" s="51">
        <v>1420000000</v>
      </c>
      <c r="I254" s="16">
        <f t="shared" si="3"/>
        <v>224600072148</v>
      </c>
      <c r="J254" s="79"/>
    </row>
    <row r="255" spans="1:10" s="80" customFormat="1" ht="37.5">
      <c r="A255" s="1">
        <v>242</v>
      </c>
      <c r="B255" s="65" t="s">
        <v>630</v>
      </c>
      <c r="C255" s="55" t="s">
        <v>631</v>
      </c>
      <c r="D255" s="15" t="s">
        <v>15</v>
      </c>
      <c r="E255" s="69" t="s">
        <v>632</v>
      </c>
      <c r="F255" s="20" t="s">
        <v>633</v>
      </c>
      <c r="G255" s="52"/>
      <c r="H255" s="51">
        <v>294963898</v>
      </c>
      <c r="I255" s="16">
        <f t="shared" si="3"/>
        <v>224305108250</v>
      </c>
      <c r="J255" s="79"/>
    </row>
    <row r="256" spans="1:10" s="80" customFormat="1" ht="37.5">
      <c r="A256" s="1">
        <v>243</v>
      </c>
      <c r="B256" s="65" t="s">
        <v>630</v>
      </c>
      <c r="C256" s="55" t="s">
        <v>634</v>
      </c>
      <c r="D256" s="15" t="s">
        <v>15</v>
      </c>
      <c r="E256" s="69" t="s">
        <v>635</v>
      </c>
      <c r="F256" s="20" t="s">
        <v>636</v>
      </c>
      <c r="G256" s="52"/>
      <c r="H256" s="51">
        <v>428146400</v>
      </c>
      <c r="I256" s="16">
        <f t="shared" si="3"/>
        <v>223876961850</v>
      </c>
      <c r="J256" s="79"/>
    </row>
    <row r="257" spans="1:10" s="80" customFormat="1" ht="21">
      <c r="A257" s="1">
        <v>244</v>
      </c>
      <c r="B257" s="65" t="s">
        <v>630</v>
      </c>
      <c r="C257" s="55"/>
      <c r="D257" s="15" t="s">
        <v>15</v>
      </c>
      <c r="E257" s="69"/>
      <c r="F257" s="20" t="s">
        <v>414</v>
      </c>
      <c r="G257" s="52">
        <v>1831079188</v>
      </c>
      <c r="H257" s="51"/>
      <c r="I257" s="16">
        <f t="shared" si="3"/>
        <v>225708041038</v>
      </c>
      <c r="J257" s="79"/>
    </row>
    <row r="258" spans="1:10" s="80" customFormat="1" ht="21">
      <c r="A258" s="1">
        <v>245</v>
      </c>
      <c r="B258" s="65" t="s">
        <v>630</v>
      </c>
      <c r="C258" s="55"/>
      <c r="D258" s="15" t="s">
        <v>15</v>
      </c>
      <c r="E258" s="69"/>
      <c r="F258" s="20" t="s">
        <v>77</v>
      </c>
      <c r="G258" s="52"/>
      <c r="H258" s="51">
        <v>1270920</v>
      </c>
      <c r="I258" s="16">
        <f t="shared" si="3"/>
        <v>225706770118</v>
      </c>
      <c r="J258" s="79"/>
    </row>
    <row r="259" spans="1:10" s="80" customFormat="1" ht="37.5">
      <c r="A259" s="1">
        <v>246</v>
      </c>
      <c r="B259" s="65" t="s">
        <v>637</v>
      </c>
      <c r="C259" s="55" t="s">
        <v>638</v>
      </c>
      <c r="D259" s="15" t="s">
        <v>15</v>
      </c>
      <c r="E259" s="69" t="s">
        <v>639</v>
      </c>
      <c r="F259" s="20" t="s">
        <v>640</v>
      </c>
      <c r="G259" s="52"/>
      <c r="H259" s="51">
        <v>120000000</v>
      </c>
      <c r="I259" s="16">
        <f t="shared" si="3"/>
        <v>225586770118</v>
      </c>
      <c r="J259" s="79"/>
    </row>
    <row r="260" spans="1:10" s="80" customFormat="1" ht="37.5">
      <c r="A260" s="1">
        <v>247</v>
      </c>
      <c r="B260" s="65" t="s">
        <v>641</v>
      </c>
      <c r="C260" s="55" t="s">
        <v>642</v>
      </c>
      <c r="D260" s="15" t="s">
        <v>15</v>
      </c>
      <c r="E260" s="69" t="s">
        <v>643</v>
      </c>
      <c r="F260" s="20" t="s">
        <v>644</v>
      </c>
      <c r="G260" s="52"/>
      <c r="H260" s="51">
        <v>5316876597</v>
      </c>
      <c r="I260" s="16">
        <f t="shared" si="3"/>
        <v>220269893521</v>
      </c>
      <c r="J260" s="79"/>
    </row>
    <row r="261" spans="1:10" s="80" customFormat="1" ht="21">
      <c r="A261" s="1">
        <v>248</v>
      </c>
      <c r="B261" s="65" t="s">
        <v>641</v>
      </c>
      <c r="C261" s="55" t="s">
        <v>645</v>
      </c>
      <c r="D261" s="15" t="s">
        <v>15</v>
      </c>
      <c r="E261" s="69" t="s">
        <v>646</v>
      </c>
      <c r="F261" s="20" t="s">
        <v>483</v>
      </c>
      <c r="G261" s="52"/>
      <c r="H261" s="51">
        <v>50000000000</v>
      </c>
      <c r="I261" s="16">
        <f t="shared" si="3"/>
        <v>170269893521</v>
      </c>
      <c r="J261" s="79"/>
    </row>
    <row r="262" spans="1:10" s="80" customFormat="1" ht="37.5">
      <c r="A262" s="1">
        <v>249</v>
      </c>
      <c r="B262" s="65" t="s">
        <v>647</v>
      </c>
      <c r="C262" s="55" t="s">
        <v>648</v>
      </c>
      <c r="D262" s="15" t="s">
        <v>15</v>
      </c>
      <c r="E262" s="69" t="s">
        <v>649</v>
      </c>
      <c r="F262" s="20" t="s">
        <v>457</v>
      </c>
      <c r="G262" s="52"/>
      <c r="H262" s="51">
        <v>1065923999</v>
      </c>
      <c r="I262" s="16">
        <f t="shared" ref="I262:I325" si="4">I261+G262-H262</f>
        <v>169203969522</v>
      </c>
      <c r="J262" s="79"/>
    </row>
    <row r="263" spans="1:10" s="80" customFormat="1" ht="21">
      <c r="A263" s="1">
        <v>250</v>
      </c>
      <c r="B263" s="65" t="s">
        <v>647</v>
      </c>
      <c r="C263" s="55" t="s">
        <v>650</v>
      </c>
      <c r="D263" s="15" t="s">
        <v>15</v>
      </c>
      <c r="E263" s="69" t="s">
        <v>651</v>
      </c>
      <c r="F263" s="20" t="s">
        <v>652</v>
      </c>
      <c r="G263" s="52"/>
      <c r="H263" s="51">
        <v>0</v>
      </c>
      <c r="I263" s="16">
        <f t="shared" si="4"/>
        <v>169203969522</v>
      </c>
      <c r="J263" s="79"/>
    </row>
    <row r="264" spans="1:10" s="80" customFormat="1" ht="37.5">
      <c r="A264" s="1">
        <v>251</v>
      </c>
      <c r="B264" s="65" t="s">
        <v>647</v>
      </c>
      <c r="C264" s="55" t="s">
        <v>653</v>
      </c>
      <c r="D264" s="15" t="s">
        <v>15</v>
      </c>
      <c r="E264" s="69" t="s">
        <v>654</v>
      </c>
      <c r="F264" s="20" t="s">
        <v>655</v>
      </c>
      <c r="G264" s="52"/>
      <c r="H264" s="51">
        <v>136250000</v>
      </c>
      <c r="I264" s="16">
        <f t="shared" si="4"/>
        <v>169067719522</v>
      </c>
      <c r="J264" s="79"/>
    </row>
    <row r="265" spans="1:10" s="80" customFormat="1" ht="21">
      <c r="A265" s="1">
        <v>252</v>
      </c>
      <c r="B265" s="65" t="s">
        <v>647</v>
      </c>
      <c r="C265" s="55" t="s">
        <v>656</v>
      </c>
      <c r="D265" s="15" t="s">
        <v>15</v>
      </c>
      <c r="E265" s="69" t="s">
        <v>657</v>
      </c>
      <c r="F265" s="20" t="s">
        <v>159</v>
      </c>
      <c r="G265" s="52"/>
      <c r="H265" s="51">
        <v>0</v>
      </c>
      <c r="I265" s="16">
        <f t="shared" si="4"/>
        <v>169067719522</v>
      </c>
      <c r="J265" s="79"/>
    </row>
    <row r="266" spans="1:10" s="80" customFormat="1" ht="37.5">
      <c r="A266" s="1">
        <v>253</v>
      </c>
      <c r="B266" s="65" t="s">
        <v>647</v>
      </c>
      <c r="C266" s="55" t="s">
        <v>658</v>
      </c>
      <c r="D266" s="15" t="s">
        <v>15</v>
      </c>
      <c r="E266" s="69" t="s">
        <v>659</v>
      </c>
      <c r="F266" s="20" t="s">
        <v>660</v>
      </c>
      <c r="G266" s="52"/>
      <c r="H266" s="51">
        <v>660540000</v>
      </c>
      <c r="I266" s="16">
        <f t="shared" si="4"/>
        <v>168407179522</v>
      </c>
      <c r="J266" s="79"/>
    </row>
    <row r="267" spans="1:10" s="80" customFormat="1" ht="21">
      <c r="A267" s="1"/>
      <c r="B267" s="65" t="s">
        <v>647</v>
      </c>
      <c r="C267" s="55"/>
      <c r="D267" s="15"/>
      <c r="E267" s="69"/>
      <c r="F267" s="20" t="s">
        <v>77</v>
      </c>
      <c r="G267" s="52"/>
      <c r="H267" s="51">
        <v>250000</v>
      </c>
      <c r="I267" s="16">
        <f t="shared" si="4"/>
        <v>168406929522</v>
      </c>
      <c r="J267" s="79"/>
    </row>
    <row r="268" spans="1:10" s="80" customFormat="1" ht="21">
      <c r="A268" s="1"/>
      <c r="B268" s="65" t="s">
        <v>661</v>
      </c>
      <c r="C268" s="55"/>
      <c r="D268" s="15"/>
      <c r="E268" s="69"/>
      <c r="F268" s="20" t="s">
        <v>77</v>
      </c>
      <c r="G268" s="52"/>
      <c r="H268" s="51">
        <v>32000</v>
      </c>
      <c r="I268" s="16">
        <f t="shared" si="4"/>
        <v>168406897522</v>
      </c>
      <c r="J268" s="79"/>
    </row>
    <row r="269" spans="1:10" s="80" customFormat="1" ht="37.5">
      <c r="A269" s="1">
        <v>254</v>
      </c>
      <c r="B269" s="65" t="s">
        <v>661</v>
      </c>
      <c r="C269" s="55" t="s">
        <v>662</v>
      </c>
      <c r="D269" s="15" t="s">
        <v>15</v>
      </c>
      <c r="E269" s="69" t="s">
        <v>663</v>
      </c>
      <c r="F269" s="20" t="s">
        <v>664</v>
      </c>
      <c r="G269" s="52"/>
      <c r="H269" s="51">
        <v>22215607</v>
      </c>
      <c r="I269" s="16">
        <f t="shared" si="4"/>
        <v>168384681915</v>
      </c>
      <c r="J269" s="79"/>
    </row>
    <row r="270" spans="1:10" s="80" customFormat="1" ht="56.25">
      <c r="A270" s="1">
        <v>255</v>
      </c>
      <c r="B270" s="65" t="s">
        <v>661</v>
      </c>
      <c r="C270" s="55" t="s">
        <v>665</v>
      </c>
      <c r="D270" s="15" t="s">
        <v>15</v>
      </c>
      <c r="E270" s="69" t="s">
        <v>666</v>
      </c>
      <c r="F270" s="20" t="s">
        <v>667</v>
      </c>
      <c r="G270" s="52"/>
      <c r="H270" s="51">
        <v>2010358800</v>
      </c>
      <c r="I270" s="16">
        <f t="shared" si="4"/>
        <v>166374323115</v>
      </c>
      <c r="J270" s="79"/>
    </row>
    <row r="271" spans="1:10" s="80" customFormat="1" ht="37.5">
      <c r="A271" s="1">
        <v>256</v>
      </c>
      <c r="B271" s="65" t="s">
        <v>668</v>
      </c>
      <c r="C271" s="55" t="s">
        <v>669</v>
      </c>
      <c r="D271" s="15" t="s">
        <v>15</v>
      </c>
      <c r="E271" s="69"/>
      <c r="F271" s="20" t="s">
        <v>670</v>
      </c>
      <c r="G271" s="52"/>
      <c r="H271" s="51">
        <v>816028500</v>
      </c>
      <c r="I271" s="16">
        <f t="shared" si="4"/>
        <v>165558294615</v>
      </c>
      <c r="J271" s="79"/>
    </row>
    <row r="272" spans="1:10" s="80" customFormat="1" ht="37.5">
      <c r="A272" s="1">
        <v>257</v>
      </c>
      <c r="B272" s="65" t="s">
        <v>668</v>
      </c>
      <c r="C272" s="55" t="s">
        <v>671</v>
      </c>
      <c r="D272" s="15" t="s">
        <v>15</v>
      </c>
      <c r="E272" s="69"/>
      <c r="F272" s="20" t="s">
        <v>672</v>
      </c>
      <c r="G272" s="52"/>
      <c r="H272" s="51">
        <v>4067601900</v>
      </c>
      <c r="I272" s="16">
        <f t="shared" si="4"/>
        <v>161490692715</v>
      </c>
      <c r="J272" s="79"/>
    </row>
    <row r="273" spans="1:10" s="80" customFormat="1" ht="37.5">
      <c r="A273" s="1">
        <v>258</v>
      </c>
      <c r="B273" s="65" t="s">
        <v>668</v>
      </c>
      <c r="C273" s="55" t="s">
        <v>673</v>
      </c>
      <c r="D273" s="15" t="s">
        <v>15</v>
      </c>
      <c r="E273" s="69"/>
      <c r="F273" s="20" t="s">
        <v>674</v>
      </c>
      <c r="G273" s="52"/>
      <c r="H273" s="51">
        <v>1125805200</v>
      </c>
      <c r="I273" s="16">
        <f t="shared" si="4"/>
        <v>160364887515</v>
      </c>
      <c r="J273" s="79"/>
    </row>
    <row r="274" spans="1:10" s="80" customFormat="1" ht="37.5">
      <c r="A274" s="1">
        <v>259</v>
      </c>
      <c r="B274" s="65" t="s">
        <v>668</v>
      </c>
      <c r="C274" s="55" t="s">
        <v>675</v>
      </c>
      <c r="D274" s="15" t="s">
        <v>15</v>
      </c>
      <c r="E274" s="69"/>
      <c r="F274" s="20" t="s">
        <v>676</v>
      </c>
      <c r="G274" s="52"/>
      <c r="H274" s="51">
        <v>140710100</v>
      </c>
      <c r="I274" s="16">
        <f t="shared" si="4"/>
        <v>160224177415</v>
      </c>
      <c r="J274" s="79"/>
    </row>
    <row r="275" spans="1:10" s="80" customFormat="1" ht="37.5">
      <c r="A275" s="1">
        <v>260</v>
      </c>
      <c r="B275" s="65" t="s">
        <v>668</v>
      </c>
      <c r="C275" s="55" t="s">
        <v>677</v>
      </c>
      <c r="D275" s="15" t="s">
        <v>15</v>
      </c>
      <c r="E275" s="69"/>
      <c r="F275" s="20" t="s">
        <v>678</v>
      </c>
      <c r="G275" s="52"/>
      <c r="H275" s="51">
        <v>70588400</v>
      </c>
      <c r="I275" s="16">
        <f t="shared" si="4"/>
        <v>160153589015</v>
      </c>
      <c r="J275" s="79"/>
    </row>
    <row r="276" spans="1:10" s="80" customFormat="1" ht="37.5">
      <c r="A276" s="1">
        <v>261</v>
      </c>
      <c r="B276" s="65" t="s">
        <v>668</v>
      </c>
      <c r="C276" s="55" t="s">
        <v>679</v>
      </c>
      <c r="D276" s="15" t="s">
        <v>15</v>
      </c>
      <c r="E276" s="69"/>
      <c r="F276" s="20" t="s">
        <v>680</v>
      </c>
      <c r="G276" s="52"/>
      <c r="H276" s="51">
        <v>20000000</v>
      </c>
      <c r="I276" s="16">
        <f t="shared" si="4"/>
        <v>160133589015</v>
      </c>
      <c r="J276" s="79"/>
    </row>
    <row r="277" spans="1:10" s="80" customFormat="1" ht="37.5">
      <c r="A277" s="1">
        <v>262</v>
      </c>
      <c r="B277" s="65" t="s">
        <v>668</v>
      </c>
      <c r="C277" s="55" t="s">
        <v>681</v>
      </c>
      <c r="D277" s="15" t="s">
        <v>15</v>
      </c>
      <c r="E277" s="69"/>
      <c r="F277" s="20" t="s">
        <v>682</v>
      </c>
      <c r="G277" s="52"/>
      <c r="H277" s="51">
        <v>111872000</v>
      </c>
      <c r="I277" s="16">
        <f t="shared" si="4"/>
        <v>160021717015</v>
      </c>
      <c r="J277" s="79"/>
    </row>
    <row r="278" spans="1:10" s="80" customFormat="1" ht="37.5">
      <c r="A278" s="1">
        <v>263</v>
      </c>
      <c r="B278" s="65" t="s">
        <v>668</v>
      </c>
      <c r="C278" s="55" t="s">
        <v>683</v>
      </c>
      <c r="D278" s="15" t="s">
        <v>15</v>
      </c>
      <c r="E278" s="69" t="s">
        <v>684</v>
      </c>
      <c r="F278" s="20" t="s">
        <v>169</v>
      </c>
      <c r="G278" s="19"/>
      <c r="H278" s="51">
        <v>1500000000</v>
      </c>
      <c r="I278" s="16">
        <f t="shared" si="4"/>
        <v>158521717015</v>
      </c>
      <c r="J278" s="79"/>
    </row>
    <row r="279" spans="1:10" s="80" customFormat="1" ht="37.5">
      <c r="A279" s="1">
        <v>264</v>
      </c>
      <c r="B279" s="65" t="s">
        <v>685</v>
      </c>
      <c r="C279" s="55" t="s">
        <v>686</v>
      </c>
      <c r="D279" s="15" t="s">
        <v>15</v>
      </c>
      <c r="E279" s="69" t="s">
        <v>687</v>
      </c>
      <c r="F279" s="20" t="s">
        <v>678</v>
      </c>
      <c r="G279" s="52"/>
      <c r="H279" s="51">
        <v>13298000</v>
      </c>
      <c r="I279" s="16">
        <f t="shared" si="4"/>
        <v>158508419015</v>
      </c>
      <c r="J279" s="79"/>
    </row>
    <row r="280" spans="1:10" s="80" customFormat="1" ht="37.5">
      <c r="A280" s="1">
        <v>265</v>
      </c>
      <c r="B280" s="65" t="s">
        <v>685</v>
      </c>
      <c r="C280" s="55" t="s">
        <v>688</v>
      </c>
      <c r="D280" s="15" t="s">
        <v>15</v>
      </c>
      <c r="E280" s="69" t="s">
        <v>689</v>
      </c>
      <c r="F280" s="70" t="s">
        <v>690</v>
      </c>
      <c r="G280" s="52"/>
      <c r="H280" s="51">
        <v>606000000</v>
      </c>
      <c r="I280" s="16">
        <f t="shared" si="4"/>
        <v>157902419015</v>
      </c>
      <c r="J280" s="79"/>
    </row>
    <row r="281" spans="1:10" s="80" customFormat="1" ht="21">
      <c r="A281" s="1">
        <v>266</v>
      </c>
      <c r="B281" s="65" t="s">
        <v>685</v>
      </c>
      <c r="C281" s="55"/>
      <c r="D281" s="15" t="s">
        <v>15</v>
      </c>
      <c r="E281" s="69"/>
      <c r="F281" s="20" t="s">
        <v>272</v>
      </c>
      <c r="G281" s="52"/>
      <c r="H281" s="51">
        <v>788520</v>
      </c>
      <c r="I281" s="16">
        <f t="shared" si="4"/>
        <v>157901630495</v>
      </c>
      <c r="J281" s="79"/>
    </row>
    <row r="282" spans="1:10" s="80" customFormat="1" ht="37.5">
      <c r="A282" s="1">
        <v>267</v>
      </c>
      <c r="B282" s="65" t="s">
        <v>691</v>
      </c>
      <c r="C282" s="55" t="s">
        <v>692</v>
      </c>
      <c r="D282" s="15" t="s">
        <v>15</v>
      </c>
      <c r="E282" s="69" t="s">
        <v>693</v>
      </c>
      <c r="F282" s="20" t="s">
        <v>694</v>
      </c>
      <c r="G282" s="52"/>
      <c r="H282" s="51">
        <v>112020000</v>
      </c>
      <c r="I282" s="16">
        <f t="shared" si="4"/>
        <v>157789610495</v>
      </c>
      <c r="J282" s="79"/>
    </row>
    <row r="283" spans="1:10" s="80" customFormat="1" ht="37.5">
      <c r="A283" s="1">
        <v>268</v>
      </c>
      <c r="B283" s="65" t="s">
        <v>691</v>
      </c>
      <c r="C283" s="55" t="s">
        <v>695</v>
      </c>
      <c r="D283" s="15" t="s">
        <v>15</v>
      </c>
      <c r="E283" s="69" t="s">
        <v>696</v>
      </c>
      <c r="F283" s="20" t="s">
        <v>697</v>
      </c>
      <c r="G283" s="52"/>
      <c r="H283" s="51">
        <v>30000000</v>
      </c>
      <c r="I283" s="16">
        <f t="shared" si="4"/>
        <v>157759610495</v>
      </c>
      <c r="J283" s="79"/>
    </row>
    <row r="284" spans="1:10" s="80" customFormat="1" ht="21">
      <c r="A284" s="1">
        <v>269</v>
      </c>
      <c r="B284" s="65" t="s">
        <v>691</v>
      </c>
      <c r="C284" s="55"/>
      <c r="D284" s="15" t="s">
        <v>15</v>
      </c>
      <c r="E284" s="69"/>
      <c r="F284" s="20" t="s">
        <v>101</v>
      </c>
      <c r="G284" s="52">
        <v>300000000000</v>
      </c>
      <c r="H284" s="51"/>
      <c r="I284" s="16">
        <f t="shared" si="4"/>
        <v>457759610495</v>
      </c>
      <c r="J284" s="79"/>
    </row>
    <row r="285" spans="1:10" s="80" customFormat="1" ht="37.5">
      <c r="A285" s="1">
        <v>270</v>
      </c>
      <c r="B285" s="65" t="s">
        <v>698</v>
      </c>
      <c r="C285" s="55" t="s">
        <v>699</v>
      </c>
      <c r="D285" s="15" t="s">
        <v>15</v>
      </c>
      <c r="E285" s="69" t="s">
        <v>700</v>
      </c>
      <c r="F285" s="70" t="s">
        <v>342</v>
      </c>
      <c r="G285" s="52"/>
      <c r="H285" s="51">
        <v>86364500</v>
      </c>
      <c r="I285" s="16">
        <f t="shared" si="4"/>
        <v>457673245995</v>
      </c>
      <c r="J285" s="79"/>
    </row>
    <row r="286" spans="1:10" s="80" customFormat="1" ht="56.25">
      <c r="A286" s="1">
        <v>271</v>
      </c>
      <c r="B286" s="65" t="s">
        <v>698</v>
      </c>
      <c r="C286" s="55" t="s">
        <v>701</v>
      </c>
      <c r="D286" s="15" t="s">
        <v>15</v>
      </c>
      <c r="E286" s="69" t="s">
        <v>702</v>
      </c>
      <c r="F286" s="20" t="s">
        <v>703</v>
      </c>
      <c r="G286" s="52"/>
      <c r="H286" s="51">
        <v>2775000000</v>
      </c>
      <c r="I286" s="16">
        <f t="shared" si="4"/>
        <v>454898245995</v>
      </c>
      <c r="J286" s="79"/>
    </row>
    <row r="287" spans="1:10" s="80" customFormat="1" ht="56.25">
      <c r="A287" s="1">
        <v>272</v>
      </c>
      <c r="B287" s="65" t="s">
        <v>698</v>
      </c>
      <c r="C287" s="55" t="s">
        <v>704</v>
      </c>
      <c r="D287" s="15" t="s">
        <v>15</v>
      </c>
      <c r="E287" s="69" t="s">
        <v>705</v>
      </c>
      <c r="F287" s="20" t="s">
        <v>706</v>
      </c>
      <c r="G287" s="52"/>
      <c r="H287" s="51">
        <v>625000000</v>
      </c>
      <c r="I287" s="16">
        <f t="shared" si="4"/>
        <v>454273245995</v>
      </c>
      <c r="J287" s="79"/>
    </row>
    <row r="288" spans="1:10" s="80" customFormat="1" ht="21">
      <c r="A288" s="1">
        <v>273</v>
      </c>
      <c r="B288" s="65" t="s">
        <v>698</v>
      </c>
      <c r="C288" s="55"/>
      <c r="D288" s="15" t="s">
        <v>15</v>
      </c>
      <c r="E288" s="69"/>
      <c r="F288" s="20" t="s">
        <v>272</v>
      </c>
      <c r="G288" s="52"/>
      <c r="H288" s="51">
        <v>22830</v>
      </c>
      <c r="I288" s="16">
        <f t="shared" si="4"/>
        <v>454273223165</v>
      </c>
      <c r="J288" s="79"/>
    </row>
    <row r="289" spans="1:10" s="80" customFormat="1" ht="37.5">
      <c r="A289" s="1">
        <v>274</v>
      </c>
      <c r="B289" s="65" t="s">
        <v>707</v>
      </c>
      <c r="C289" s="55" t="s">
        <v>708</v>
      </c>
      <c r="D289" s="15" t="s">
        <v>15</v>
      </c>
      <c r="E289" s="69" t="s">
        <v>709</v>
      </c>
      <c r="F289" s="20" t="s">
        <v>710</v>
      </c>
      <c r="G289" s="52"/>
      <c r="H289" s="51">
        <v>50000000000</v>
      </c>
      <c r="I289" s="16">
        <f t="shared" si="4"/>
        <v>404273223165</v>
      </c>
      <c r="J289" s="79"/>
    </row>
    <row r="290" spans="1:10" s="80" customFormat="1" ht="37.5">
      <c r="A290" s="1">
        <v>275</v>
      </c>
      <c r="B290" s="65" t="s">
        <v>707</v>
      </c>
      <c r="C290" s="55" t="s">
        <v>711</v>
      </c>
      <c r="D290" s="15" t="s">
        <v>15</v>
      </c>
      <c r="E290" s="69" t="s">
        <v>712</v>
      </c>
      <c r="F290" s="20" t="s">
        <v>713</v>
      </c>
      <c r="G290" s="52"/>
      <c r="H290" s="51">
        <v>1215727800</v>
      </c>
      <c r="I290" s="16">
        <f t="shared" si="4"/>
        <v>403057495365</v>
      </c>
      <c r="J290" s="79"/>
    </row>
    <row r="291" spans="1:10" s="80" customFormat="1" ht="37.5">
      <c r="A291" s="1">
        <v>276</v>
      </c>
      <c r="B291" s="65" t="s">
        <v>707</v>
      </c>
      <c r="C291" s="55" t="s">
        <v>714</v>
      </c>
      <c r="D291" s="15" t="s">
        <v>15</v>
      </c>
      <c r="E291" s="69" t="s">
        <v>715</v>
      </c>
      <c r="F291" s="20" t="s">
        <v>716</v>
      </c>
      <c r="G291" s="52"/>
      <c r="H291" s="51">
        <v>1092500000</v>
      </c>
      <c r="I291" s="16">
        <f t="shared" si="4"/>
        <v>401964995365</v>
      </c>
      <c r="J291" s="79"/>
    </row>
    <row r="292" spans="1:10" s="80" customFormat="1" ht="37.5">
      <c r="A292" s="1">
        <v>277</v>
      </c>
      <c r="B292" s="65" t="s">
        <v>707</v>
      </c>
      <c r="C292" s="55" t="s">
        <v>717</v>
      </c>
      <c r="D292" s="15" t="s">
        <v>15</v>
      </c>
      <c r="E292" s="69" t="s">
        <v>718</v>
      </c>
      <c r="F292" s="20" t="s">
        <v>719</v>
      </c>
      <c r="G292" s="52"/>
      <c r="H292" s="51">
        <v>2433735000</v>
      </c>
      <c r="I292" s="16">
        <f t="shared" si="4"/>
        <v>399531260365</v>
      </c>
      <c r="J292" s="79"/>
    </row>
    <row r="293" spans="1:10" s="80" customFormat="1" ht="37.5">
      <c r="A293" s="1">
        <v>278</v>
      </c>
      <c r="B293" s="65" t="s">
        <v>707</v>
      </c>
      <c r="C293" s="55" t="s">
        <v>720</v>
      </c>
      <c r="D293" s="15" t="s">
        <v>15</v>
      </c>
      <c r="E293" s="69" t="s">
        <v>721</v>
      </c>
      <c r="F293" s="20" t="s">
        <v>722</v>
      </c>
      <c r="G293" s="52"/>
      <c r="H293" s="51">
        <v>388630000</v>
      </c>
      <c r="I293" s="16">
        <f t="shared" si="4"/>
        <v>399142630365</v>
      </c>
      <c r="J293" s="79"/>
    </row>
    <row r="294" spans="1:10" s="80" customFormat="1" ht="37.5">
      <c r="A294" s="1">
        <v>279</v>
      </c>
      <c r="B294" s="65" t="s">
        <v>707</v>
      </c>
      <c r="C294" s="55" t="s">
        <v>723</v>
      </c>
      <c r="D294" s="15" t="s">
        <v>15</v>
      </c>
      <c r="E294" s="69" t="s">
        <v>724</v>
      </c>
      <c r="F294" s="20" t="s">
        <v>725</v>
      </c>
      <c r="G294" s="52"/>
      <c r="H294" s="51">
        <v>112129200</v>
      </c>
      <c r="I294" s="16">
        <f t="shared" si="4"/>
        <v>399030501165</v>
      </c>
      <c r="J294" s="79"/>
    </row>
    <row r="295" spans="1:10" s="80" customFormat="1" ht="37.5">
      <c r="A295" s="1">
        <v>280</v>
      </c>
      <c r="B295" s="65" t="s">
        <v>707</v>
      </c>
      <c r="C295" s="55" t="s">
        <v>726</v>
      </c>
      <c r="D295" s="15" t="s">
        <v>15</v>
      </c>
      <c r="E295" s="69" t="s">
        <v>727</v>
      </c>
      <c r="F295" s="20" t="s">
        <v>728</v>
      </c>
      <c r="G295" s="52"/>
      <c r="H295" s="51">
        <v>32500000</v>
      </c>
      <c r="I295" s="16">
        <f t="shared" si="4"/>
        <v>398998001165</v>
      </c>
      <c r="J295" s="79"/>
    </row>
    <row r="296" spans="1:10" s="80" customFormat="1" ht="37.5">
      <c r="A296" s="1">
        <v>281</v>
      </c>
      <c r="B296" s="65" t="s">
        <v>707</v>
      </c>
      <c r="C296" s="55" t="s">
        <v>729</v>
      </c>
      <c r="D296" s="15" t="s">
        <v>15</v>
      </c>
      <c r="E296" s="69" t="s">
        <v>730</v>
      </c>
      <c r="F296" s="70" t="s">
        <v>731</v>
      </c>
      <c r="G296" s="52"/>
      <c r="H296" s="51">
        <v>377501000</v>
      </c>
      <c r="I296" s="16">
        <f t="shared" si="4"/>
        <v>398620500165</v>
      </c>
      <c r="J296" s="79"/>
    </row>
    <row r="297" spans="1:10" s="80" customFormat="1" ht="21">
      <c r="A297" s="1">
        <v>282</v>
      </c>
      <c r="B297" s="65" t="s">
        <v>707</v>
      </c>
      <c r="C297" s="55" t="s">
        <v>732</v>
      </c>
      <c r="D297" s="15" t="s">
        <v>15</v>
      </c>
      <c r="E297" s="69" t="s">
        <v>733</v>
      </c>
      <c r="F297" s="20" t="s">
        <v>483</v>
      </c>
      <c r="G297" s="52"/>
      <c r="H297" s="51">
        <v>65000000000</v>
      </c>
      <c r="I297" s="16">
        <f t="shared" si="4"/>
        <v>333620500165</v>
      </c>
      <c r="J297" s="79"/>
    </row>
    <row r="298" spans="1:10" s="80" customFormat="1" ht="37.5">
      <c r="A298" s="1">
        <v>283</v>
      </c>
      <c r="B298" s="65" t="s">
        <v>734</v>
      </c>
      <c r="C298" s="55" t="s">
        <v>735</v>
      </c>
      <c r="D298" s="15" t="s">
        <v>15</v>
      </c>
      <c r="E298" s="69" t="s">
        <v>736</v>
      </c>
      <c r="F298" s="70" t="s">
        <v>737</v>
      </c>
      <c r="G298" s="52"/>
      <c r="H298" s="51">
        <v>11492000</v>
      </c>
      <c r="I298" s="16">
        <f t="shared" si="4"/>
        <v>333609008165</v>
      </c>
      <c r="J298" s="79"/>
    </row>
    <row r="299" spans="1:10" s="80" customFormat="1" ht="56.25">
      <c r="A299" s="1">
        <v>284</v>
      </c>
      <c r="B299" s="65" t="s">
        <v>734</v>
      </c>
      <c r="C299" s="55" t="s">
        <v>738</v>
      </c>
      <c r="D299" s="15" t="s">
        <v>15</v>
      </c>
      <c r="E299" s="69" t="s">
        <v>739</v>
      </c>
      <c r="F299" s="20" t="s">
        <v>740</v>
      </c>
      <c r="G299" s="52"/>
      <c r="H299" s="51">
        <v>3074904800</v>
      </c>
      <c r="I299" s="16">
        <f t="shared" si="4"/>
        <v>330534103365</v>
      </c>
      <c r="J299" s="79"/>
    </row>
    <row r="300" spans="1:10" s="80" customFormat="1" ht="37.5">
      <c r="A300" s="1">
        <v>285</v>
      </c>
      <c r="B300" s="65" t="s">
        <v>734</v>
      </c>
      <c r="C300" s="55" t="s">
        <v>741</v>
      </c>
      <c r="D300" s="15" t="s">
        <v>15</v>
      </c>
      <c r="E300" s="69" t="s">
        <v>742</v>
      </c>
      <c r="F300" s="70" t="s">
        <v>169</v>
      </c>
      <c r="G300" s="52"/>
      <c r="H300" s="51">
        <v>20000000000</v>
      </c>
      <c r="I300" s="16">
        <f t="shared" si="4"/>
        <v>310534103365</v>
      </c>
      <c r="J300" s="79"/>
    </row>
    <row r="301" spans="1:10" s="80" customFormat="1" ht="21">
      <c r="A301" s="1">
        <v>286</v>
      </c>
      <c r="B301" s="65" t="s">
        <v>734</v>
      </c>
      <c r="C301" s="55"/>
      <c r="D301" s="15" t="s">
        <v>15</v>
      </c>
      <c r="E301" s="15"/>
      <c r="F301" s="20" t="s">
        <v>743</v>
      </c>
      <c r="G301" s="52"/>
      <c r="H301" s="51">
        <v>1101100</v>
      </c>
      <c r="I301" s="16">
        <f t="shared" si="4"/>
        <v>310533002265</v>
      </c>
      <c r="J301" s="79"/>
    </row>
    <row r="302" spans="1:10" s="80" customFormat="1" ht="37.5">
      <c r="A302" s="1">
        <v>287</v>
      </c>
      <c r="B302" s="65" t="s">
        <v>744</v>
      </c>
      <c r="C302" s="55" t="s">
        <v>745</v>
      </c>
      <c r="D302" s="15" t="s">
        <v>15</v>
      </c>
      <c r="E302" s="69" t="s">
        <v>746</v>
      </c>
      <c r="F302" s="70" t="s">
        <v>747</v>
      </c>
      <c r="G302" s="52"/>
      <c r="H302" s="51">
        <v>978614343</v>
      </c>
      <c r="I302" s="16">
        <f t="shared" si="4"/>
        <v>309554387922</v>
      </c>
      <c r="J302" s="79"/>
    </row>
    <row r="303" spans="1:10" s="80" customFormat="1" ht="37.5">
      <c r="A303" s="1">
        <v>288</v>
      </c>
      <c r="B303" s="65" t="s">
        <v>748</v>
      </c>
      <c r="C303" s="55" t="s">
        <v>749</v>
      </c>
      <c r="D303" s="15" t="s">
        <v>15</v>
      </c>
      <c r="E303" s="69" t="s">
        <v>750</v>
      </c>
      <c r="F303" s="70" t="s">
        <v>751</v>
      </c>
      <c r="G303" s="52"/>
      <c r="H303" s="51">
        <v>163500000</v>
      </c>
      <c r="I303" s="16">
        <f t="shared" si="4"/>
        <v>309390887922</v>
      </c>
      <c r="J303" s="79"/>
    </row>
    <row r="304" spans="1:10" s="80" customFormat="1" ht="37.5">
      <c r="A304" s="1">
        <v>289</v>
      </c>
      <c r="B304" s="65" t="s">
        <v>748</v>
      </c>
      <c r="C304" s="55" t="s">
        <v>752</v>
      </c>
      <c r="D304" s="15" t="s">
        <v>15</v>
      </c>
      <c r="E304" s="69" t="s">
        <v>753</v>
      </c>
      <c r="F304" s="20" t="s">
        <v>754</v>
      </c>
      <c r="G304" s="52"/>
      <c r="H304" s="51">
        <v>436602000</v>
      </c>
      <c r="I304" s="16">
        <f t="shared" si="4"/>
        <v>308954285922</v>
      </c>
      <c r="J304" s="79"/>
    </row>
    <row r="305" spans="1:10" s="80" customFormat="1" ht="37.5">
      <c r="A305" s="1">
        <v>290</v>
      </c>
      <c r="B305" s="65" t="s">
        <v>748</v>
      </c>
      <c r="C305" s="55" t="s">
        <v>755</v>
      </c>
      <c r="D305" s="15" t="s">
        <v>15</v>
      </c>
      <c r="E305" s="69" t="s">
        <v>756</v>
      </c>
      <c r="F305" s="20" t="s">
        <v>757</v>
      </c>
      <c r="G305" s="52"/>
      <c r="H305" s="51">
        <v>133525000</v>
      </c>
      <c r="I305" s="16">
        <f t="shared" si="4"/>
        <v>308820760922</v>
      </c>
      <c r="J305" s="79"/>
    </row>
    <row r="306" spans="1:10" s="80" customFormat="1" ht="37.5">
      <c r="A306" s="1">
        <v>291</v>
      </c>
      <c r="B306" s="65" t="s">
        <v>748</v>
      </c>
      <c r="C306" s="55" t="s">
        <v>758</v>
      </c>
      <c r="D306" s="15" t="s">
        <v>15</v>
      </c>
      <c r="E306" s="69" t="s">
        <v>759</v>
      </c>
      <c r="F306" s="70" t="s">
        <v>760</v>
      </c>
      <c r="G306" s="52"/>
      <c r="H306" s="51">
        <v>25900000</v>
      </c>
      <c r="I306" s="16">
        <f t="shared" si="4"/>
        <v>308794860922</v>
      </c>
      <c r="J306" s="79"/>
    </row>
    <row r="307" spans="1:10" s="80" customFormat="1" ht="37.5">
      <c r="A307" s="1">
        <v>292</v>
      </c>
      <c r="B307" s="65" t="s">
        <v>748</v>
      </c>
      <c r="C307" s="55" t="s">
        <v>761</v>
      </c>
      <c r="D307" s="15" t="s">
        <v>15</v>
      </c>
      <c r="E307" s="69" t="s">
        <v>762</v>
      </c>
      <c r="F307" s="70" t="s">
        <v>763</v>
      </c>
      <c r="G307" s="52"/>
      <c r="H307" s="51">
        <v>208400000</v>
      </c>
      <c r="I307" s="16">
        <f t="shared" si="4"/>
        <v>308586460922</v>
      </c>
      <c r="J307" s="79"/>
    </row>
    <row r="308" spans="1:10" s="80" customFormat="1" ht="37.5">
      <c r="A308" s="1">
        <v>293</v>
      </c>
      <c r="B308" s="65" t="s">
        <v>764</v>
      </c>
      <c r="C308" s="55" t="s">
        <v>765</v>
      </c>
      <c r="D308" s="15" t="s">
        <v>15</v>
      </c>
      <c r="E308" s="69" t="s">
        <v>766</v>
      </c>
      <c r="F308" s="70" t="s">
        <v>767</v>
      </c>
      <c r="G308" s="52"/>
      <c r="H308" s="51">
        <v>245000000</v>
      </c>
      <c r="I308" s="16">
        <f t="shared" si="4"/>
        <v>308341460922</v>
      </c>
      <c r="J308" s="79"/>
    </row>
    <row r="309" spans="1:10" s="80" customFormat="1" ht="37.5">
      <c r="A309" s="1">
        <v>294</v>
      </c>
      <c r="B309" s="65" t="s">
        <v>764</v>
      </c>
      <c r="C309" s="55" t="s">
        <v>768</v>
      </c>
      <c r="D309" s="15" t="s">
        <v>15</v>
      </c>
      <c r="E309" s="69" t="s">
        <v>769</v>
      </c>
      <c r="F309" s="70" t="s">
        <v>770</v>
      </c>
      <c r="G309" s="52"/>
      <c r="H309" s="51">
        <v>806600000</v>
      </c>
      <c r="I309" s="16">
        <f t="shared" si="4"/>
        <v>307534860922</v>
      </c>
      <c r="J309" s="79"/>
    </row>
    <row r="310" spans="1:10" s="80" customFormat="1" ht="37.5">
      <c r="A310" s="1">
        <v>295</v>
      </c>
      <c r="B310" s="65" t="s">
        <v>764</v>
      </c>
      <c r="C310" s="55" t="s">
        <v>771</v>
      </c>
      <c r="D310" s="15" t="s">
        <v>15</v>
      </c>
      <c r="E310" s="69" t="s">
        <v>772</v>
      </c>
      <c r="F310" s="70" t="s">
        <v>773</v>
      </c>
      <c r="G310" s="52"/>
      <c r="H310" s="51">
        <v>19990000</v>
      </c>
      <c r="I310" s="16">
        <f t="shared" si="4"/>
        <v>307514870922</v>
      </c>
      <c r="J310" s="79"/>
    </row>
    <row r="311" spans="1:10" s="80" customFormat="1" ht="37.5">
      <c r="A311" s="1">
        <v>296</v>
      </c>
      <c r="B311" s="65" t="s">
        <v>764</v>
      </c>
      <c r="C311" s="55" t="s">
        <v>774</v>
      </c>
      <c r="D311" s="15" t="s">
        <v>15</v>
      </c>
      <c r="E311" s="69" t="s">
        <v>775</v>
      </c>
      <c r="F311" s="70" t="s">
        <v>776</v>
      </c>
      <c r="G311" s="52"/>
      <c r="H311" s="51">
        <v>1148587500</v>
      </c>
      <c r="I311" s="16">
        <f t="shared" si="4"/>
        <v>306366283422</v>
      </c>
      <c r="J311" s="79"/>
    </row>
    <row r="312" spans="1:10" s="80" customFormat="1" ht="37.5">
      <c r="A312" s="1">
        <v>297</v>
      </c>
      <c r="B312" s="65" t="s">
        <v>764</v>
      </c>
      <c r="C312" s="55" t="s">
        <v>777</v>
      </c>
      <c r="D312" s="15" t="s">
        <v>15</v>
      </c>
      <c r="E312" s="69" t="s">
        <v>778</v>
      </c>
      <c r="F312" s="70" t="s">
        <v>779</v>
      </c>
      <c r="G312" s="52"/>
      <c r="H312" s="51">
        <v>3000000000</v>
      </c>
      <c r="I312" s="16">
        <f t="shared" si="4"/>
        <v>303366283422</v>
      </c>
      <c r="J312" s="79"/>
    </row>
    <row r="313" spans="1:10" s="80" customFormat="1" ht="21">
      <c r="A313" s="1">
        <v>298</v>
      </c>
      <c r="B313" s="65" t="s">
        <v>744</v>
      </c>
      <c r="C313" s="55"/>
      <c r="D313" s="15" t="s">
        <v>15</v>
      </c>
      <c r="E313" s="69"/>
      <c r="F313" s="70" t="s">
        <v>77</v>
      </c>
      <c r="G313" s="52"/>
      <c r="H313" s="51">
        <v>697720</v>
      </c>
      <c r="I313" s="16">
        <f t="shared" si="4"/>
        <v>303365585702</v>
      </c>
      <c r="J313" s="79"/>
    </row>
    <row r="314" spans="1:10" s="80" customFormat="1" ht="37.5">
      <c r="A314" s="1">
        <v>299</v>
      </c>
      <c r="B314" s="65" t="s">
        <v>764</v>
      </c>
      <c r="C314" s="55" t="s">
        <v>780</v>
      </c>
      <c r="D314" s="15" t="s">
        <v>15</v>
      </c>
      <c r="E314" s="69" t="s">
        <v>781</v>
      </c>
      <c r="F314" s="70" t="s">
        <v>782</v>
      </c>
      <c r="G314" s="51"/>
      <c r="H314" s="51">
        <v>190000000</v>
      </c>
      <c r="I314" s="16">
        <f t="shared" si="4"/>
        <v>303175585702</v>
      </c>
      <c r="J314" s="79"/>
    </row>
    <row r="315" spans="1:10" s="80" customFormat="1" ht="37.5">
      <c r="A315" s="1">
        <v>300</v>
      </c>
      <c r="B315" s="65" t="s">
        <v>764</v>
      </c>
      <c r="C315" s="55" t="s">
        <v>783</v>
      </c>
      <c r="D315" s="15" t="s">
        <v>15</v>
      </c>
      <c r="E315" s="69" t="s">
        <v>784</v>
      </c>
      <c r="F315" s="70" t="s">
        <v>785</v>
      </c>
      <c r="G315" s="52"/>
      <c r="H315" s="51">
        <v>52035309000</v>
      </c>
      <c r="I315" s="16">
        <f t="shared" si="4"/>
        <v>251140276702</v>
      </c>
      <c r="J315" s="79"/>
    </row>
    <row r="316" spans="1:10" s="80" customFormat="1" ht="37.5">
      <c r="A316" s="1">
        <v>301</v>
      </c>
      <c r="B316" s="65" t="s">
        <v>764</v>
      </c>
      <c r="C316" s="55" t="s">
        <v>786</v>
      </c>
      <c r="D316" s="15" t="s">
        <v>15</v>
      </c>
      <c r="E316" s="69" t="s">
        <v>787</v>
      </c>
      <c r="F316" s="20" t="s">
        <v>788</v>
      </c>
      <c r="G316" s="52"/>
      <c r="H316" s="51">
        <v>18895726828</v>
      </c>
      <c r="I316" s="16">
        <f t="shared" si="4"/>
        <v>232244549874</v>
      </c>
      <c r="J316" s="79"/>
    </row>
    <row r="317" spans="1:10" s="80" customFormat="1" ht="21">
      <c r="A317" s="1">
        <v>302</v>
      </c>
      <c r="B317" s="65" t="s">
        <v>764</v>
      </c>
      <c r="C317" s="55"/>
      <c r="D317" s="15" t="s">
        <v>15</v>
      </c>
      <c r="E317" s="69"/>
      <c r="F317" s="70" t="s">
        <v>77</v>
      </c>
      <c r="G317" s="52"/>
      <c r="H317" s="51">
        <v>271210</v>
      </c>
      <c r="I317" s="16">
        <f t="shared" si="4"/>
        <v>232244278664</v>
      </c>
      <c r="J317" s="79"/>
    </row>
    <row r="318" spans="1:10" s="80" customFormat="1" ht="37.5">
      <c r="A318" s="1">
        <v>303</v>
      </c>
      <c r="B318" s="65" t="s">
        <v>789</v>
      </c>
      <c r="C318" s="55" t="s">
        <v>790</v>
      </c>
      <c r="D318" s="15" t="s">
        <v>15</v>
      </c>
      <c r="E318" s="69" t="s">
        <v>791</v>
      </c>
      <c r="F318" s="20" t="s">
        <v>792</v>
      </c>
      <c r="G318" s="52"/>
      <c r="H318" s="51">
        <v>5925000000</v>
      </c>
      <c r="I318" s="16">
        <f t="shared" si="4"/>
        <v>226319278664</v>
      </c>
      <c r="J318" s="79"/>
    </row>
    <row r="319" spans="1:10" s="80" customFormat="1" ht="37.5">
      <c r="A319" s="1">
        <v>304</v>
      </c>
      <c r="B319" s="65" t="s">
        <v>793</v>
      </c>
      <c r="C319" s="55" t="s">
        <v>794</v>
      </c>
      <c r="D319" s="15" t="s">
        <v>15</v>
      </c>
      <c r="E319" s="69" t="s">
        <v>795</v>
      </c>
      <c r="F319" s="20" t="s">
        <v>796</v>
      </c>
      <c r="G319" s="52"/>
      <c r="H319" s="51">
        <v>178334492</v>
      </c>
      <c r="I319" s="16">
        <f t="shared" si="4"/>
        <v>226140944172</v>
      </c>
      <c r="J319" s="79"/>
    </row>
    <row r="320" spans="1:10" s="80" customFormat="1" ht="21">
      <c r="A320" s="1">
        <v>305</v>
      </c>
      <c r="B320" s="65" t="s">
        <v>789</v>
      </c>
      <c r="C320" s="55"/>
      <c r="D320" s="15" t="s">
        <v>15</v>
      </c>
      <c r="E320" s="69"/>
      <c r="F320" s="70" t="s">
        <v>77</v>
      </c>
      <c r="G320" s="52"/>
      <c r="H320" s="51">
        <v>519710</v>
      </c>
      <c r="I320" s="16">
        <f t="shared" si="4"/>
        <v>226140424462</v>
      </c>
      <c r="J320" s="79"/>
    </row>
    <row r="321" spans="1:10" s="80" customFormat="1" ht="21">
      <c r="A321" s="1">
        <v>306</v>
      </c>
      <c r="B321" s="65" t="s">
        <v>797</v>
      </c>
      <c r="C321" s="55"/>
      <c r="D321" s="15" t="s">
        <v>15</v>
      </c>
      <c r="E321" s="69"/>
      <c r="F321" s="70" t="s">
        <v>77</v>
      </c>
      <c r="G321" s="52"/>
      <c r="H321" s="51">
        <v>49000</v>
      </c>
      <c r="I321" s="16">
        <f t="shared" si="4"/>
        <v>226140375462</v>
      </c>
      <c r="J321" s="79"/>
    </row>
    <row r="322" spans="1:10" s="80" customFormat="1" ht="37.5">
      <c r="A322" s="1">
        <v>307</v>
      </c>
      <c r="B322" s="65" t="s">
        <v>798</v>
      </c>
      <c r="C322" s="55" t="s">
        <v>799</v>
      </c>
      <c r="D322" s="15" t="s">
        <v>15</v>
      </c>
      <c r="E322" s="69" t="s">
        <v>800</v>
      </c>
      <c r="F322" s="70" t="s">
        <v>801</v>
      </c>
      <c r="G322" s="52"/>
      <c r="H322" s="51">
        <v>806800000</v>
      </c>
      <c r="I322" s="16">
        <f t="shared" si="4"/>
        <v>225333575462</v>
      </c>
      <c r="J322" s="79"/>
    </row>
    <row r="323" spans="1:10" s="80" customFormat="1" ht="37.5">
      <c r="A323" s="1">
        <v>308</v>
      </c>
      <c r="B323" s="65" t="s">
        <v>798</v>
      </c>
      <c r="C323" s="55" t="s">
        <v>802</v>
      </c>
      <c r="D323" s="15" t="s">
        <v>15</v>
      </c>
      <c r="E323" s="69" t="s">
        <v>803</v>
      </c>
      <c r="F323" s="70" t="s">
        <v>804</v>
      </c>
      <c r="G323" s="52"/>
      <c r="H323" s="51">
        <v>1276600000</v>
      </c>
      <c r="I323" s="16">
        <f t="shared" si="4"/>
        <v>224056975462</v>
      </c>
      <c r="J323" s="79"/>
    </row>
    <row r="324" spans="1:10" s="80" customFormat="1" ht="21">
      <c r="A324" s="1"/>
      <c r="B324" s="65"/>
      <c r="C324" s="55"/>
      <c r="D324" s="15"/>
      <c r="E324" s="69"/>
      <c r="F324" s="70" t="s">
        <v>805</v>
      </c>
      <c r="G324" s="51">
        <v>1276600000</v>
      </c>
      <c r="H324" s="51"/>
      <c r="I324" s="16">
        <f t="shared" si="4"/>
        <v>225333575462</v>
      </c>
      <c r="J324" s="79"/>
    </row>
    <row r="325" spans="1:10" s="80" customFormat="1" ht="37.5">
      <c r="A325" s="1"/>
      <c r="B325" s="65"/>
      <c r="C325" s="55"/>
      <c r="D325" s="15"/>
      <c r="E325" s="69"/>
      <c r="F325" s="70" t="s">
        <v>804</v>
      </c>
      <c r="G325" s="52"/>
      <c r="H325" s="51">
        <v>1276600000</v>
      </c>
      <c r="I325" s="16">
        <f t="shared" si="4"/>
        <v>224056975462</v>
      </c>
      <c r="J325" s="79"/>
    </row>
    <row r="326" spans="1:10" s="80" customFormat="1" ht="37.5">
      <c r="A326" s="1">
        <v>311</v>
      </c>
      <c r="B326" s="65" t="s">
        <v>798</v>
      </c>
      <c r="C326" s="55" t="s">
        <v>806</v>
      </c>
      <c r="D326" s="15" t="s">
        <v>15</v>
      </c>
      <c r="E326" s="69" t="s">
        <v>807</v>
      </c>
      <c r="F326" s="70" t="s">
        <v>808</v>
      </c>
      <c r="G326" s="52"/>
      <c r="H326" s="51">
        <v>117175000</v>
      </c>
      <c r="I326" s="16">
        <f t="shared" ref="I326:I389" si="5">I325+G326-H326</f>
        <v>223939800462</v>
      </c>
      <c r="J326" s="79"/>
    </row>
    <row r="327" spans="1:10" s="80" customFormat="1" ht="37.5">
      <c r="A327" s="1">
        <v>312</v>
      </c>
      <c r="B327" s="65" t="s">
        <v>798</v>
      </c>
      <c r="C327" s="55" t="s">
        <v>809</v>
      </c>
      <c r="D327" s="15" t="s">
        <v>15</v>
      </c>
      <c r="E327" s="69" t="s">
        <v>810</v>
      </c>
      <c r="F327" s="20" t="s">
        <v>811</v>
      </c>
      <c r="G327" s="52"/>
      <c r="H327" s="51">
        <v>39131000</v>
      </c>
      <c r="I327" s="16">
        <f t="shared" si="5"/>
        <v>223900669462</v>
      </c>
      <c r="J327" s="79"/>
    </row>
    <row r="328" spans="1:10" s="80" customFormat="1" ht="37.5">
      <c r="A328" s="1">
        <v>313</v>
      </c>
      <c r="B328" s="65" t="s">
        <v>798</v>
      </c>
      <c r="C328" s="55" t="s">
        <v>812</v>
      </c>
      <c r="D328" s="15" t="s">
        <v>15</v>
      </c>
      <c r="E328" s="69" t="s">
        <v>813</v>
      </c>
      <c r="F328" s="70" t="s">
        <v>814</v>
      </c>
      <c r="G328" s="52"/>
      <c r="H328" s="51">
        <v>2997451500</v>
      </c>
      <c r="I328" s="16">
        <f t="shared" si="5"/>
        <v>220903217962</v>
      </c>
      <c r="J328" s="79"/>
    </row>
    <row r="329" spans="1:10" s="80" customFormat="1" ht="37.5">
      <c r="A329" s="1">
        <v>314</v>
      </c>
      <c r="B329" s="65" t="s">
        <v>798</v>
      </c>
      <c r="C329" s="55" t="s">
        <v>815</v>
      </c>
      <c r="D329" s="15" t="s">
        <v>15</v>
      </c>
      <c r="E329" s="69" t="s">
        <v>816</v>
      </c>
      <c r="F329" s="70" t="s">
        <v>817</v>
      </c>
      <c r="G329" s="52"/>
      <c r="H329" s="51">
        <v>1735770141</v>
      </c>
      <c r="I329" s="16">
        <f t="shared" si="5"/>
        <v>219167447821</v>
      </c>
      <c r="J329" s="79"/>
    </row>
    <row r="330" spans="1:10" s="80" customFormat="1" ht="37.5">
      <c r="A330" s="1">
        <v>315</v>
      </c>
      <c r="B330" s="65" t="s">
        <v>798</v>
      </c>
      <c r="C330" s="55" t="s">
        <v>818</v>
      </c>
      <c r="D330" s="15" t="s">
        <v>15</v>
      </c>
      <c r="E330" s="69" t="s">
        <v>819</v>
      </c>
      <c r="F330" s="70" t="s">
        <v>820</v>
      </c>
      <c r="G330" s="52"/>
      <c r="H330" s="51">
        <v>160000000</v>
      </c>
      <c r="I330" s="16">
        <f t="shared" si="5"/>
        <v>219007447821</v>
      </c>
      <c r="J330" s="79"/>
    </row>
    <row r="331" spans="1:10" s="80" customFormat="1" ht="37.5">
      <c r="A331" s="1">
        <v>316</v>
      </c>
      <c r="B331" s="65" t="s">
        <v>798</v>
      </c>
      <c r="C331" s="55" t="s">
        <v>821</v>
      </c>
      <c r="D331" s="15" t="s">
        <v>15</v>
      </c>
      <c r="E331" s="69" t="s">
        <v>822</v>
      </c>
      <c r="F331" s="20" t="s">
        <v>823</v>
      </c>
      <c r="G331" s="52"/>
      <c r="H331" s="51">
        <v>320550367</v>
      </c>
      <c r="I331" s="16">
        <f t="shared" si="5"/>
        <v>218686897454</v>
      </c>
      <c r="J331" s="79"/>
    </row>
    <row r="332" spans="1:10" s="80" customFormat="1" ht="37.5">
      <c r="A332" s="1">
        <v>317</v>
      </c>
      <c r="B332" s="65" t="s">
        <v>798</v>
      </c>
      <c r="C332" s="55" t="s">
        <v>824</v>
      </c>
      <c r="D332" s="15" t="s">
        <v>15</v>
      </c>
      <c r="E332" s="69" t="s">
        <v>825</v>
      </c>
      <c r="F332" s="20" t="s">
        <v>826</v>
      </c>
      <c r="G332" s="52"/>
      <c r="H332" s="51">
        <v>73993416</v>
      </c>
      <c r="I332" s="16">
        <f t="shared" si="5"/>
        <v>218612904038</v>
      </c>
      <c r="J332" s="79"/>
    </row>
    <row r="333" spans="1:10" s="80" customFormat="1" ht="56.25">
      <c r="A333" s="1">
        <v>318</v>
      </c>
      <c r="B333" s="65" t="s">
        <v>798</v>
      </c>
      <c r="C333" s="55" t="s">
        <v>827</v>
      </c>
      <c r="D333" s="15" t="s">
        <v>15</v>
      </c>
      <c r="E333" s="69" t="s">
        <v>828</v>
      </c>
      <c r="F333" s="20" t="s">
        <v>829</v>
      </c>
      <c r="G333" s="52"/>
      <c r="H333" s="51">
        <v>47868467</v>
      </c>
      <c r="I333" s="16">
        <f t="shared" si="5"/>
        <v>218565035571</v>
      </c>
      <c r="J333" s="79"/>
    </row>
    <row r="334" spans="1:10" s="80" customFormat="1" ht="56.25">
      <c r="A334" s="1">
        <v>319</v>
      </c>
      <c r="B334" s="65" t="s">
        <v>798</v>
      </c>
      <c r="C334" s="55" t="s">
        <v>830</v>
      </c>
      <c r="D334" s="15" t="s">
        <v>15</v>
      </c>
      <c r="E334" s="69" t="s">
        <v>831</v>
      </c>
      <c r="F334" s="20" t="s">
        <v>832</v>
      </c>
      <c r="G334" s="52"/>
      <c r="H334" s="51">
        <v>44047077</v>
      </c>
      <c r="I334" s="16">
        <f t="shared" si="5"/>
        <v>218520988494</v>
      </c>
      <c r="J334" s="79"/>
    </row>
    <row r="335" spans="1:10" s="80" customFormat="1" ht="37.5">
      <c r="A335" s="1">
        <v>320</v>
      </c>
      <c r="B335" s="65" t="s">
        <v>798</v>
      </c>
      <c r="C335" s="55" t="s">
        <v>833</v>
      </c>
      <c r="D335" s="15" t="s">
        <v>15</v>
      </c>
      <c r="E335" s="69" t="s">
        <v>834</v>
      </c>
      <c r="F335" s="70" t="s">
        <v>835</v>
      </c>
      <c r="G335" s="52"/>
      <c r="H335" s="51">
        <v>20000000000</v>
      </c>
      <c r="I335" s="16">
        <f t="shared" si="5"/>
        <v>198520988494</v>
      </c>
      <c r="J335" s="79"/>
    </row>
    <row r="336" spans="1:10" s="80" customFormat="1" ht="21">
      <c r="A336" s="1">
        <v>321</v>
      </c>
      <c r="B336" s="65" t="s">
        <v>798</v>
      </c>
      <c r="C336" s="55"/>
      <c r="D336" s="15" t="s">
        <v>15</v>
      </c>
      <c r="E336" s="69"/>
      <c r="F336" s="70" t="s">
        <v>77</v>
      </c>
      <c r="G336" s="52"/>
      <c r="H336" s="51">
        <v>267830</v>
      </c>
      <c r="I336" s="16">
        <f t="shared" si="5"/>
        <v>198520720664</v>
      </c>
      <c r="J336" s="79"/>
    </row>
    <row r="337" spans="1:10" s="80" customFormat="1" ht="37.5">
      <c r="A337" s="1">
        <v>322</v>
      </c>
      <c r="B337" s="65" t="s">
        <v>836</v>
      </c>
      <c r="C337" s="55" t="s">
        <v>837</v>
      </c>
      <c r="D337" s="15" t="s">
        <v>15</v>
      </c>
      <c r="E337" s="69" t="s">
        <v>838</v>
      </c>
      <c r="F337" s="70" t="s">
        <v>839</v>
      </c>
      <c r="G337" s="52"/>
      <c r="H337" s="51">
        <v>2509350000</v>
      </c>
      <c r="I337" s="16">
        <f t="shared" si="5"/>
        <v>196011370664</v>
      </c>
      <c r="J337" s="79"/>
    </row>
    <row r="338" spans="1:10" s="80" customFormat="1" ht="37.5">
      <c r="A338" s="1">
        <v>323</v>
      </c>
      <c r="B338" s="65" t="s">
        <v>836</v>
      </c>
      <c r="C338" s="55" t="s">
        <v>840</v>
      </c>
      <c r="D338" s="15" t="s">
        <v>15</v>
      </c>
      <c r="E338" s="69" t="s">
        <v>841</v>
      </c>
      <c r="F338" s="70" t="s">
        <v>842</v>
      </c>
      <c r="G338" s="52"/>
      <c r="H338" s="51">
        <v>587025000</v>
      </c>
      <c r="I338" s="16">
        <f t="shared" si="5"/>
        <v>195424345664</v>
      </c>
      <c r="J338" s="79"/>
    </row>
    <row r="339" spans="1:10" s="80" customFormat="1" ht="37.5">
      <c r="A339" s="1">
        <v>324</v>
      </c>
      <c r="B339" s="65" t="s">
        <v>843</v>
      </c>
      <c r="C339" s="55" t="s">
        <v>844</v>
      </c>
      <c r="D339" s="15" t="s">
        <v>15</v>
      </c>
      <c r="E339" s="69" t="s">
        <v>845</v>
      </c>
      <c r="F339" s="20" t="s">
        <v>846</v>
      </c>
      <c r="G339" s="52"/>
      <c r="H339" s="51">
        <v>114549408</v>
      </c>
      <c r="I339" s="16">
        <f t="shared" si="5"/>
        <v>195309796256</v>
      </c>
      <c r="J339" s="79"/>
    </row>
    <row r="340" spans="1:10" s="80" customFormat="1" ht="37.5">
      <c r="A340" s="1">
        <v>325</v>
      </c>
      <c r="B340" s="65" t="s">
        <v>843</v>
      </c>
      <c r="C340" s="55" t="s">
        <v>847</v>
      </c>
      <c r="D340" s="15" t="s">
        <v>15</v>
      </c>
      <c r="E340" s="69" t="s">
        <v>848</v>
      </c>
      <c r="F340" s="70" t="s">
        <v>849</v>
      </c>
      <c r="G340" s="52"/>
      <c r="H340" s="51">
        <v>1650376000</v>
      </c>
      <c r="I340" s="16">
        <f t="shared" si="5"/>
        <v>193659420256</v>
      </c>
      <c r="J340" s="79"/>
    </row>
    <row r="341" spans="1:10" s="80" customFormat="1" ht="37.5">
      <c r="A341" s="1">
        <v>326</v>
      </c>
      <c r="B341" s="65" t="s">
        <v>850</v>
      </c>
      <c r="C341" s="55" t="s">
        <v>851</v>
      </c>
      <c r="D341" s="15" t="s">
        <v>15</v>
      </c>
      <c r="E341" s="69" t="s">
        <v>852</v>
      </c>
      <c r="F341" s="20" t="s">
        <v>572</v>
      </c>
      <c r="G341" s="52"/>
      <c r="H341" s="51">
        <v>20000000000</v>
      </c>
      <c r="I341" s="16">
        <f t="shared" si="5"/>
        <v>173659420256</v>
      </c>
      <c r="J341" s="79"/>
    </row>
    <row r="342" spans="1:10" s="80" customFormat="1" ht="21">
      <c r="A342" s="1">
        <v>327</v>
      </c>
      <c r="B342" s="65" t="s">
        <v>836</v>
      </c>
      <c r="C342" s="55"/>
      <c r="D342" s="15" t="s">
        <v>15</v>
      </c>
      <c r="E342" s="69"/>
      <c r="F342" s="20" t="s">
        <v>77</v>
      </c>
      <c r="G342" s="52"/>
      <c r="H342" s="51">
        <v>272280</v>
      </c>
      <c r="I342" s="16">
        <f t="shared" si="5"/>
        <v>173659147976</v>
      </c>
      <c r="J342" s="79"/>
    </row>
    <row r="343" spans="1:10" s="80" customFormat="1" ht="21">
      <c r="A343" s="1">
        <v>328</v>
      </c>
      <c r="B343" s="65" t="s">
        <v>843</v>
      </c>
      <c r="C343" s="55"/>
      <c r="D343" s="15" t="s">
        <v>15</v>
      </c>
      <c r="E343" s="69"/>
      <c r="F343" s="20" t="s">
        <v>272</v>
      </c>
      <c r="G343" s="52"/>
      <c r="H343" s="51">
        <v>777710</v>
      </c>
      <c r="I343" s="16">
        <f t="shared" si="5"/>
        <v>173658370266</v>
      </c>
      <c r="J343" s="79"/>
    </row>
    <row r="344" spans="1:10" s="80" customFormat="1" ht="37.5">
      <c r="A344" s="1">
        <v>329</v>
      </c>
      <c r="B344" s="65" t="s">
        <v>853</v>
      </c>
      <c r="C344" s="55" t="s">
        <v>854</v>
      </c>
      <c r="D344" s="15" t="s">
        <v>15</v>
      </c>
      <c r="E344" s="69" t="s">
        <v>855</v>
      </c>
      <c r="F344" s="20" t="s">
        <v>856</v>
      </c>
      <c r="G344" s="52"/>
      <c r="H344" s="51">
        <v>746469000</v>
      </c>
      <c r="I344" s="16">
        <f t="shared" si="5"/>
        <v>172911901266</v>
      </c>
      <c r="J344" s="79"/>
    </row>
    <row r="345" spans="1:10" s="80" customFormat="1" ht="37.5">
      <c r="A345" s="1">
        <v>330</v>
      </c>
      <c r="B345" s="65" t="s">
        <v>853</v>
      </c>
      <c r="C345" s="55" t="s">
        <v>857</v>
      </c>
      <c r="D345" s="15" t="s">
        <v>15</v>
      </c>
      <c r="E345" s="69" t="s">
        <v>858</v>
      </c>
      <c r="F345" s="70" t="s">
        <v>859</v>
      </c>
      <c r="G345" s="52"/>
      <c r="H345" s="51">
        <v>1297799500</v>
      </c>
      <c r="I345" s="16">
        <f t="shared" si="5"/>
        <v>171614101766</v>
      </c>
      <c r="J345" s="79"/>
    </row>
    <row r="346" spans="1:10" s="80" customFormat="1" ht="37.5">
      <c r="A346" s="1">
        <v>331</v>
      </c>
      <c r="B346" s="65" t="s">
        <v>853</v>
      </c>
      <c r="C346" s="55" t="s">
        <v>860</v>
      </c>
      <c r="D346" s="15" t="s">
        <v>15</v>
      </c>
      <c r="E346" s="69" t="s">
        <v>861</v>
      </c>
      <c r="F346" s="20" t="s">
        <v>862</v>
      </c>
      <c r="G346" s="52"/>
      <c r="H346" s="51">
        <v>50685000</v>
      </c>
      <c r="I346" s="16">
        <f t="shared" si="5"/>
        <v>171563416766</v>
      </c>
      <c r="J346" s="79"/>
    </row>
    <row r="347" spans="1:10" s="80" customFormat="1" ht="37.5">
      <c r="A347" s="1">
        <v>332</v>
      </c>
      <c r="B347" s="65" t="s">
        <v>853</v>
      </c>
      <c r="C347" s="55" t="s">
        <v>863</v>
      </c>
      <c r="D347" s="15" t="s">
        <v>15</v>
      </c>
      <c r="E347" s="69" t="s">
        <v>864</v>
      </c>
      <c r="F347" s="20" t="s">
        <v>865</v>
      </c>
      <c r="G347" s="52"/>
      <c r="H347" s="51">
        <v>1731100000</v>
      </c>
      <c r="I347" s="16">
        <f t="shared" si="5"/>
        <v>169832316766</v>
      </c>
      <c r="J347" s="79"/>
    </row>
    <row r="348" spans="1:10" s="80" customFormat="1" ht="37.5">
      <c r="A348" s="1">
        <v>333</v>
      </c>
      <c r="B348" s="65" t="s">
        <v>853</v>
      </c>
      <c r="C348" s="55" t="s">
        <v>866</v>
      </c>
      <c r="D348" s="15" t="s">
        <v>15</v>
      </c>
      <c r="E348" s="69" t="s">
        <v>867</v>
      </c>
      <c r="F348" s="20" t="s">
        <v>868</v>
      </c>
      <c r="G348" s="52"/>
      <c r="H348" s="51">
        <v>454121904</v>
      </c>
      <c r="I348" s="16">
        <f t="shared" si="5"/>
        <v>169378194862</v>
      </c>
      <c r="J348" s="79"/>
    </row>
    <row r="349" spans="1:10" s="80" customFormat="1" ht="21">
      <c r="A349" s="1">
        <v>334</v>
      </c>
      <c r="B349" s="65" t="s">
        <v>869</v>
      </c>
      <c r="C349" s="55"/>
      <c r="D349" s="15" t="s">
        <v>15</v>
      </c>
      <c r="E349" s="69"/>
      <c r="F349" s="20" t="s">
        <v>414</v>
      </c>
      <c r="G349" s="51">
        <v>1302953459</v>
      </c>
      <c r="H349" s="51"/>
      <c r="I349" s="16">
        <f t="shared" si="5"/>
        <v>170681148321</v>
      </c>
      <c r="J349" s="79"/>
    </row>
    <row r="350" spans="1:10" s="80" customFormat="1" ht="39.75">
      <c r="A350" s="1">
        <v>335</v>
      </c>
      <c r="B350" s="65" t="s">
        <v>843</v>
      </c>
      <c r="C350" s="55"/>
      <c r="D350" s="15" t="s">
        <v>15</v>
      </c>
      <c r="E350" s="69"/>
      <c r="F350" s="20" t="s">
        <v>870</v>
      </c>
      <c r="G350" s="52">
        <v>160000000</v>
      </c>
      <c r="H350" s="51"/>
      <c r="I350" s="16">
        <f t="shared" si="5"/>
        <v>170841148321</v>
      </c>
      <c r="J350" s="79"/>
    </row>
    <row r="351" spans="1:10" s="80" customFormat="1" ht="21">
      <c r="A351" s="1">
        <v>336</v>
      </c>
      <c r="B351" s="65" t="s">
        <v>850</v>
      </c>
      <c r="C351" s="55"/>
      <c r="D351" s="15" t="s">
        <v>15</v>
      </c>
      <c r="E351" s="69"/>
      <c r="F351" s="20" t="s">
        <v>272</v>
      </c>
      <c r="G351" s="52"/>
      <c r="H351" s="51">
        <v>11450</v>
      </c>
      <c r="I351" s="16">
        <f t="shared" si="5"/>
        <v>170841136871</v>
      </c>
      <c r="J351" s="79"/>
    </row>
    <row r="352" spans="1:10" s="80" customFormat="1" ht="21">
      <c r="A352" s="1">
        <v>337</v>
      </c>
      <c r="B352" s="65" t="s">
        <v>853</v>
      </c>
      <c r="C352" s="55"/>
      <c r="D352" s="15" t="s">
        <v>15</v>
      </c>
      <c r="E352" s="69"/>
      <c r="F352" s="20" t="s">
        <v>77</v>
      </c>
      <c r="G352" s="52"/>
      <c r="H352" s="51">
        <v>250000</v>
      </c>
      <c r="I352" s="16">
        <f t="shared" si="5"/>
        <v>170840886871</v>
      </c>
      <c r="J352" s="79"/>
    </row>
    <row r="353" spans="1:10" s="80" customFormat="1" ht="21">
      <c r="A353" s="1">
        <v>338</v>
      </c>
      <c r="B353" s="65" t="s">
        <v>869</v>
      </c>
      <c r="C353" s="55"/>
      <c r="D353" s="15" t="s">
        <v>15</v>
      </c>
      <c r="E353" s="69"/>
      <c r="F353" s="20" t="s">
        <v>77</v>
      </c>
      <c r="G353" s="52"/>
      <c r="H353" s="51">
        <v>284982</v>
      </c>
      <c r="I353" s="16">
        <f t="shared" si="5"/>
        <v>170840601889</v>
      </c>
      <c r="J353" s="79"/>
    </row>
    <row r="354" spans="1:10" s="80" customFormat="1" ht="21">
      <c r="A354" s="1">
        <v>339</v>
      </c>
      <c r="B354" s="65" t="s">
        <v>869</v>
      </c>
      <c r="C354" s="55"/>
      <c r="D354" s="15" t="s">
        <v>15</v>
      </c>
      <c r="E354" s="69"/>
      <c r="F354" s="20" t="s">
        <v>871</v>
      </c>
      <c r="G354" s="52">
        <v>2</v>
      </c>
      <c r="H354" s="51"/>
      <c r="I354" s="16">
        <f t="shared" si="5"/>
        <v>170840601891</v>
      </c>
      <c r="J354" s="79"/>
    </row>
    <row r="355" spans="1:10" s="80" customFormat="1" ht="37.5">
      <c r="A355" s="1">
        <v>340</v>
      </c>
      <c r="B355" s="65" t="s">
        <v>872</v>
      </c>
      <c r="C355" s="55" t="s">
        <v>873</v>
      </c>
      <c r="D355" s="15" t="s">
        <v>15</v>
      </c>
      <c r="E355" s="69" t="s">
        <v>874</v>
      </c>
      <c r="F355" s="70" t="s">
        <v>820</v>
      </c>
      <c r="G355" s="52"/>
      <c r="H355" s="51">
        <v>160000000</v>
      </c>
      <c r="I355" s="16">
        <f t="shared" si="5"/>
        <v>170680601891</v>
      </c>
      <c r="J355" s="79"/>
    </row>
    <row r="356" spans="1:10" s="80" customFormat="1" ht="37.5">
      <c r="A356" s="1">
        <v>341</v>
      </c>
      <c r="B356" s="65" t="s">
        <v>875</v>
      </c>
      <c r="C356" s="55" t="s">
        <v>876</v>
      </c>
      <c r="D356" s="15" t="s">
        <v>15</v>
      </c>
      <c r="E356" s="69" t="s">
        <v>877</v>
      </c>
      <c r="F356" s="70" t="s">
        <v>878</v>
      </c>
      <c r="G356" s="52"/>
      <c r="H356" s="51">
        <v>1040460000</v>
      </c>
      <c r="I356" s="16">
        <f t="shared" si="5"/>
        <v>169640141891</v>
      </c>
      <c r="J356" s="79"/>
    </row>
    <row r="357" spans="1:10" s="80" customFormat="1" ht="21">
      <c r="A357" s="1">
        <v>342</v>
      </c>
      <c r="B357" s="65" t="s">
        <v>879</v>
      </c>
      <c r="C357" s="55" t="s">
        <v>880</v>
      </c>
      <c r="D357" s="15" t="s">
        <v>15</v>
      </c>
      <c r="E357" s="69" t="s">
        <v>881</v>
      </c>
      <c r="F357" s="20" t="s">
        <v>483</v>
      </c>
      <c r="G357" s="52"/>
      <c r="H357" s="51">
        <v>50000000000</v>
      </c>
      <c r="I357" s="16">
        <f t="shared" si="5"/>
        <v>119640141891</v>
      </c>
      <c r="J357" s="79"/>
    </row>
    <row r="358" spans="1:10" s="80" customFormat="1" ht="37.5">
      <c r="A358" s="1">
        <v>343</v>
      </c>
      <c r="B358" s="65" t="s">
        <v>882</v>
      </c>
      <c r="C358" s="55" t="s">
        <v>883</v>
      </c>
      <c r="D358" s="15" t="s">
        <v>15</v>
      </c>
      <c r="E358" s="69" t="s">
        <v>884</v>
      </c>
      <c r="F358" s="70" t="s">
        <v>885</v>
      </c>
      <c r="G358" s="52"/>
      <c r="H358" s="51">
        <v>848243346</v>
      </c>
      <c r="I358" s="16">
        <f t="shared" si="5"/>
        <v>118791898545</v>
      </c>
      <c r="J358" s="79"/>
    </row>
    <row r="359" spans="1:10" s="80" customFormat="1" ht="37.5">
      <c r="A359" s="1">
        <v>344</v>
      </c>
      <c r="B359" s="65" t="s">
        <v>882</v>
      </c>
      <c r="C359" s="55" t="s">
        <v>886</v>
      </c>
      <c r="D359" s="15" t="s">
        <v>15</v>
      </c>
      <c r="E359" s="69" t="s">
        <v>887</v>
      </c>
      <c r="F359" s="70" t="s">
        <v>888</v>
      </c>
      <c r="G359" s="52"/>
      <c r="H359" s="51">
        <v>2397648880</v>
      </c>
      <c r="I359" s="16">
        <f t="shared" si="5"/>
        <v>116394249665</v>
      </c>
      <c r="J359" s="79"/>
    </row>
    <row r="360" spans="1:10" s="80" customFormat="1" ht="21">
      <c r="A360" s="1">
        <v>345</v>
      </c>
      <c r="B360" s="65" t="s">
        <v>882</v>
      </c>
      <c r="C360" s="55" t="s">
        <v>889</v>
      </c>
      <c r="D360" s="15" t="s">
        <v>15</v>
      </c>
      <c r="E360" s="69" t="s">
        <v>890</v>
      </c>
      <c r="F360" s="20" t="s">
        <v>891</v>
      </c>
      <c r="G360" s="52"/>
      <c r="H360" s="51">
        <v>0</v>
      </c>
      <c r="I360" s="16">
        <f t="shared" si="5"/>
        <v>116394249665</v>
      </c>
      <c r="J360" s="79"/>
    </row>
    <row r="361" spans="1:10" s="80" customFormat="1" ht="21">
      <c r="A361" s="1">
        <v>346</v>
      </c>
      <c r="B361" s="65" t="s">
        <v>882</v>
      </c>
      <c r="C361" s="55" t="s">
        <v>892</v>
      </c>
      <c r="D361" s="15" t="s">
        <v>15</v>
      </c>
      <c r="E361" s="69" t="s">
        <v>893</v>
      </c>
      <c r="F361" s="20" t="s">
        <v>891</v>
      </c>
      <c r="G361" s="52"/>
      <c r="H361" s="51">
        <v>0</v>
      </c>
      <c r="I361" s="16">
        <f t="shared" si="5"/>
        <v>116394249665</v>
      </c>
      <c r="J361" s="79"/>
    </row>
    <row r="362" spans="1:10" s="80" customFormat="1" ht="37.5">
      <c r="A362" s="1">
        <v>347</v>
      </c>
      <c r="B362" s="65" t="s">
        <v>894</v>
      </c>
      <c r="C362" s="55" t="s">
        <v>895</v>
      </c>
      <c r="D362" s="15" t="s">
        <v>15</v>
      </c>
      <c r="E362" s="69" t="s">
        <v>896</v>
      </c>
      <c r="F362" s="20" t="s">
        <v>897</v>
      </c>
      <c r="G362" s="52"/>
      <c r="H362" s="51">
        <v>1000000000</v>
      </c>
      <c r="I362" s="16">
        <f t="shared" si="5"/>
        <v>115394249665</v>
      </c>
      <c r="J362" s="79"/>
    </row>
    <row r="363" spans="1:10" s="80" customFormat="1" ht="37.5">
      <c r="A363" s="1">
        <v>348</v>
      </c>
      <c r="B363" s="65" t="s">
        <v>894</v>
      </c>
      <c r="C363" s="55" t="s">
        <v>898</v>
      </c>
      <c r="D363" s="15" t="s">
        <v>15</v>
      </c>
      <c r="E363" s="69" t="s">
        <v>899</v>
      </c>
      <c r="F363" s="20" t="s">
        <v>900</v>
      </c>
      <c r="G363" s="52"/>
      <c r="H363" s="51">
        <v>462038000</v>
      </c>
      <c r="I363" s="16">
        <f t="shared" si="5"/>
        <v>114932211665</v>
      </c>
      <c r="J363" s="79"/>
    </row>
    <row r="364" spans="1:10" s="80" customFormat="1" ht="37.5">
      <c r="A364" s="1">
        <v>349</v>
      </c>
      <c r="B364" s="65" t="s">
        <v>894</v>
      </c>
      <c r="C364" s="55" t="s">
        <v>901</v>
      </c>
      <c r="D364" s="15" t="s">
        <v>15</v>
      </c>
      <c r="E364" s="69" t="s">
        <v>902</v>
      </c>
      <c r="F364" s="20" t="s">
        <v>903</v>
      </c>
      <c r="G364" s="52"/>
      <c r="H364" s="51">
        <v>336000000</v>
      </c>
      <c r="I364" s="16">
        <f t="shared" si="5"/>
        <v>114596211665</v>
      </c>
      <c r="J364" s="79"/>
    </row>
    <row r="365" spans="1:10" s="80" customFormat="1" ht="37.5">
      <c r="A365" s="1">
        <v>350</v>
      </c>
      <c r="B365" s="65" t="s">
        <v>894</v>
      </c>
      <c r="C365" s="55" t="s">
        <v>904</v>
      </c>
      <c r="D365" s="15" t="s">
        <v>15</v>
      </c>
      <c r="E365" s="69" t="s">
        <v>905</v>
      </c>
      <c r="F365" s="20" t="s">
        <v>906</v>
      </c>
      <c r="G365" s="52"/>
      <c r="H365" s="51">
        <v>2884832000</v>
      </c>
      <c r="I365" s="16">
        <f t="shared" si="5"/>
        <v>111711379665</v>
      </c>
      <c r="J365" s="79"/>
    </row>
    <row r="366" spans="1:10" s="80" customFormat="1" ht="37.5">
      <c r="A366" s="1">
        <v>351</v>
      </c>
      <c r="B366" s="65" t="s">
        <v>894</v>
      </c>
      <c r="C366" s="55" t="s">
        <v>907</v>
      </c>
      <c r="D366" s="15" t="s">
        <v>15</v>
      </c>
      <c r="E366" s="69" t="s">
        <v>908</v>
      </c>
      <c r="F366" s="20" t="s">
        <v>909</v>
      </c>
      <c r="G366" s="52"/>
      <c r="H366" s="51">
        <v>2237740864</v>
      </c>
      <c r="I366" s="16">
        <f t="shared" si="5"/>
        <v>109473638801</v>
      </c>
      <c r="J366" s="79"/>
    </row>
    <row r="367" spans="1:10" s="80" customFormat="1" ht="37.5">
      <c r="A367" s="1">
        <v>352</v>
      </c>
      <c r="B367" s="65" t="s">
        <v>894</v>
      </c>
      <c r="C367" s="55" t="s">
        <v>910</v>
      </c>
      <c r="D367" s="15" t="s">
        <v>15</v>
      </c>
      <c r="E367" s="69" t="s">
        <v>911</v>
      </c>
      <c r="F367" s="20" t="s">
        <v>912</v>
      </c>
      <c r="G367" s="52"/>
      <c r="H367" s="51">
        <v>5771717000</v>
      </c>
      <c r="I367" s="16">
        <f t="shared" si="5"/>
        <v>103701921801</v>
      </c>
      <c r="J367" s="79"/>
    </row>
    <row r="368" spans="1:10" s="80" customFormat="1" ht="37.5">
      <c r="A368" s="1">
        <v>353</v>
      </c>
      <c r="B368" s="65" t="s">
        <v>894</v>
      </c>
      <c r="C368" s="55" t="s">
        <v>913</v>
      </c>
      <c r="D368" s="15" t="s">
        <v>15</v>
      </c>
      <c r="E368" s="69" t="s">
        <v>914</v>
      </c>
      <c r="F368" s="20" t="s">
        <v>915</v>
      </c>
      <c r="G368" s="52"/>
      <c r="H368" s="51">
        <v>212500000</v>
      </c>
      <c r="I368" s="16">
        <f t="shared" si="5"/>
        <v>103489421801</v>
      </c>
      <c r="J368" s="79"/>
    </row>
    <row r="369" spans="1:10" s="80" customFormat="1" ht="37.5">
      <c r="A369" s="1">
        <v>354</v>
      </c>
      <c r="B369" s="65" t="s">
        <v>916</v>
      </c>
      <c r="C369" s="55" t="s">
        <v>917</v>
      </c>
      <c r="D369" s="15" t="s">
        <v>15</v>
      </c>
      <c r="E369" s="69" t="s">
        <v>918</v>
      </c>
      <c r="F369" s="20" t="s">
        <v>919</v>
      </c>
      <c r="G369" s="52"/>
      <c r="H369" s="51">
        <v>59850000</v>
      </c>
      <c r="I369" s="16">
        <f t="shared" si="5"/>
        <v>103429571801</v>
      </c>
      <c r="J369" s="79"/>
    </row>
    <row r="370" spans="1:10" s="80" customFormat="1" ht="21">
      <c r="A370" s="1">
        <v>355</v>
      </c>
      <c r="B370" s="65" t="s">
        <v>875</v>
      </c>
      <c r="C370" s="55" t="s">
        <v>920</v>
      </c>
      <c r="D370" s="15" t="s">
        <v>15</v>
      </c>
      <c r="E370" s="69"/>
      <c r="F370" s="20" t="s">
        <v>272</v>
      </c>
      <c r="G370" s="52"/>
      <c r="H370" s="51">
        <v>369290</v>
      </c>
      <c r="I370" s="16">
        <f t="shared" si="5"/>
        <v>103429202511</v>
      </c>
      <c r="J370" s="79"/>
    </row>
    <row r="371" spans="1:10" s="80" customFormat="1" ht="21">
      <c r="A371" s="1">
        <v>356</v>
      </c>
      <c r="B371" s="65" t="s">
        <v>882</v>
      </c>
      <c r="C371" s="55" t="s">
        <v>921</v>
      </c>
      <c r="D371" s="15" t="s">
        <v>15</v>
      </c>
      <c r="E371" s="69"/>
      <c r="F371" s="20" t="s">
        <v>272</v>
      </c>
      <c r="G371" s="52"/>
      <c r="H371" s="51">
        <v>16000</v>
      </c>
      <c r="I371" s="16">
        <f t="shared" si="5"/>
        <v>103429186511</v>
      </c>
      <c r="J371" s="79"/>
    </row>
    <row r="372" spans="1:10" s="80" customFormat="1" ht="21">
      <c r="A372" s="1">
        <v>357</v>
      </c>
      <c r="B372" s="65" t="s">
        <v>894</v>
      </c>
      <c r="C372" s="55"/>
      <c r="D372" s="15" t="s">
        <v>15</v>
      </c>
      <c r="E372" s="69"/>
      <c r="F372" s="20" t="s">
        <v>77</v>
      </c>
      <c r="G372" s="52"/>
      <c r="H372" s="51">
        <v>419640</v>
      </c>
      <c r="I372" s="16">
        <f t="shared" si="5"/>
        <v>103428766871</v>
      </c>
      <c r="J372" s="79"/>
    </row>
    <row r="373" spans="1:10" s="80" customFormat="1" ht="37.5">
      <c r="A373" s="1">
        <v>358</v>
      </c>
      <c r="B373" s="65" t="s">
        <v>922</v>
      </c>
      <c r="C373" s="55" t="s">
        <v>923</v>
      </c>
      <c r="D373" s="15" t="s">
        <v>15</v>
      </c>
      <c r="E373" s="69" t="s">
        <v>924</v>
      </c>
      <c r="F373" s="20" t="s">
        <v>925</v>
      </c>
      <c r="G373" s="52"/>
      <c r="H373" s="51">
        <v>16132000</v>
      </c>
      <c r="I373" s="16">
        <f t="shared" si="5"/>
        <v>103412634871</v>
      </c>
      <c r="J373" s="79"/>
    </row>
    <row r="374" spans="1:10" s="80" customFormat="1" ht="37.5">
      <c r="A374" s="1">
        <v>359</v>
      </c>
      <c r="B374" s="65" t="s">
        <v>922</v>
      </c>
      <c r="C374" s="55" t="s">
        <v>926</v>
      </c>
      <c r="D374" s="15" t="s">
        <v>15</v>
      </c>
      <c r="E374" s="69" t="s">
        <v>927</v>
      </c>
      <c r="F374" s="20" t="s">
        <v>928</v>
      </c>
      <c r="G374" s="52"/>
      <c r="H374" s="51">
        <v>404620000</v>
      </c>
      <c r="I374" s="16">
        <f t="shared" si="5"/>
        <v>103008014871</v>
      </c>
      <c r="J374" s="79"/>
    </row>
    <row r="375" spans="1:10" s="80" customFormat="1" ht="37.5">
      <c r="A375" s="1">
        <v>360</v>
      </c>
      <c r="B375" s="65" t="s">
        <v>922</v>
      </c>
      <c r="C375" s="55" t="s">
        <v>929</v>
      </c>
      <c r="D375" s="15" t="s">
        <v>15</v>
      </c>
      <c r="E375" s="69" t="s">
        <v>930</v>
      </c>
      <c r="F375" s="20" t="s">
        <v>931</v>
      </c>
      <c r="G375" s="52"/>
      <c r="H375" s="51">
        <v>2646528000</v>
      </c>
      <c r="I375" s="16">
        <f t="shared" si="5"/>
        <v>100361486871</v>
      </c>
      <c r="J375" s="79"/>
    </row>
    <row r="376" spans="1:10" s="80" customFormat="1" ht="37.5">
      <c r="A376" s="1">
        <v>361</v>
      </c>
      <c r="B376" s="65" t="s">
        <v>922</v>
      </c>
      <c r="C376" s="55" t="s">
        <v>932</v>
      </c>
      <c r="D376" s="15" t="s">
        <v>15</v>
      </c>
      <c r="E376" s="69" t="s">
        <v>933</v>
      </c>
      <c r="F376" s="70" t="s">
        <v>934</v>
      </c>
      <c r="G376" s="52"/>
      <c r="H376" s="51">
        <v>1250467000</v>
      </c>
      <c r="I376" s="16">
        <f t="shared" si="5"/>
        <v>99111019871</v>
      </c>
      <c r="J376" s="79"/>
    </row>
    <row r="377" spans="1:10" s="80" customFormat="1" ht="21">
      <c r="A377" s="1">
        <v>362</v>
      </c>
      <c r="B377" s="65" t="s">
        <v>935</v>
      </c>
      <c r="C377" s="55" t="s">
        <v>936</v>
      </c>
      <c r="D377" s="15" t="s">
        <v>15</v>
      </c>
      <c r="E377" s="69" t="s">
        <v>937</v>
      </c>
      <c r="F377" s="20" t="s">
        <v>483</v>
      </c>
      <c r="G377" s="52"/>
      <c r="H377" s="51">
        <v>70000000000</v>
      </c>
      <c r="I377" s="16">
        <f t="shared" si="5"/>
        <v>29111019871</v>
      </c>
      <c r="J377" s="79"/>
    </row>
    <row r="378" spans="1:10" s="80" customFormat="1" ht="37.5">
      <c r="A378" s="1">
        <v>363</v>
      </c>
      <c r="B378" s="65" t="s">
        <v>935</v>
      </c>
      <c r="C378" s="55" t="s">
        <v>938</v>
      </c>
      <c r="D378" s="15" t="s">
        <v>15</v>
      </c>
      <c r="E378" s="69" t="s">
        <v>939</v>
      </c>
      <c r="F378" s="20" t="s">
        <v>940</v>
      </c>
      <c r="G378" s="52"/>
      <c r="H378" s="51">
        <v>250161292</v>
      </c>
      <c r="I378" s="16">
        <f t="shared" si="5"/>
        <v>28860858579</v>
      </c>
      <c r="J378" s="79"/>
    </row>
    <row r="379" spans="1:10" s="80" customFormat="1" ht="37.5">
      <c r="A379" s="1">
        <v>364</v>
      </c>
      <c r="B379" s="65" t="s">
        <v>935</v>
      </c>
      <c r="C379" s="55" t="s">
        <v>941</v>
      </c>
      <c r="D379" s="15" t="s">
        <v>15</v>
      </c>
      <c r="E379" s="69" t="s">
        <v>942</v>
      </c>
      <c r="F379" s="20" t="s">
        <v>943</v>
      </c>
      <c r="G379" s="52"/>
      <c r="H379" s="51">
        <v>82654297</v>
      </c>
      <c r="I379" s="16">
        <f t="shared" si="5"/>
        <v>28778204282</v>
      </c>
      <c r="J379" s="79"/>
    </row>
    <row r="380" spans="1:10" s="80" customFormat="1" ht="37.5">
      <c r="A380" s="1">
        <v>365</v>
      </c>
      <c r="B380" s="65" t="s">
        <v>935</v>
      </c>
      <c r="C380" s="55" t="s">
        <v>944</v>
      </c>
      <c r="D380" s="15" t="s">
        <v>15</v>
      </c>
      <c r="E380" s="69" t="s">
        <v>945</v>
      </c>
      <c r="F380" s="20" t="s">
        <v>946</v>
      </c>
      <c r="G380" s="52"/>
      <c r="H380" s="51">
        <v>46979000</v>
      </c>
      <c r="I380" s="16">
        <f t="shared" si="5"/>
        <v>28731225282</v>
      </c>
      <c r="J380" s="79"/>
    </row>
    <row r="381" spans="1:10" s="80" customFormat="1" ht="21">
      <c r="A381" s="1">
        <v>366</v>
      </c>
      <c r="B381" s="65" t="s">
        <v>916</v>
      </c>
      <c r="C381" s="55"/>
      <c r="D381" s="15" t="s">
        <v>15</v>
      </c>
      <c r="E381" s="69"/>
      <c r="F381" s="20" t="s">
        <v>334</v>
      </c>
      <c r="G381" s="52"/>
      <c r="H381" s="51">
        <v>25000</v>
      </c>
      <c r="I381" s="16">
        <f t="shared" si="5"/>
        <v>28731200282</v>
      </c>
      <c r="J381" s="79"/>
    </row>
    <row r="382" spans="1:10" s="80" customFormat="1" ht="21">
      <c r="A382" s="1">
        <v>367</v>
      </c>
      <c r="B382" s="65" t="s">
        <v>947</v>
      </c>
      <c r="C382" s="55"/>
      <c r="D382" s="15" t="s">
        <v>15</v>
      </c>
      <c r="E382" s="69"/>
      <c r="F382" s="20" t="s">
        <v>352</v>
      </c>
      <c r="G382" s="52"/>
      <c r="H382" s="51">
        <v>252000</v>
      </c>
      <c r="I382" s="16">
        <f t="shared" si="5"/>
        <v>28730948282</v>
      </c>
      <c r="J382" s="79"/>
    </row>
    <row r="383" spans="1:10" s="80" customFormat="1" ht="21">
      <c r="A383" s="1">
        <v>368</v>
      </c>
      <c r="B383" s="65" t="s">
        <v>948</v>
      </c>
      <c r="C383" s="55"/>
      <c r="D383" s="15" t="s">
        <v>15</v>
      </c>
      <c r="E383" s="69"/>
      <c r="F383" s="20" t="s">
        <v>334</v>
      </c>
      <c r="G383" s="52"/>
      <c r="H383" s="51">
        <v>37950</v>
      </c>
      <c r="I383" s="16">
        <f t="shared" si="5"/>
        <v>28730910332</v>
      </c>
      <c r="J383" s="79"/>
    </row>
    <row r="384" spans="1:10" s="80" customFormat="1" ht="21">
      <c r="A384" s="1">
        <v>369</v>
      </c>
      <c r="B384" s="65" t="s">
        <v>949</v>
      </c>
      <c r="C384" s="55"/>
      <c r="D384" s="15" t="s">
        <v>15</v>
      </c>
      <c r="E384" s="69"/>
      <c r="F384" s="20" t="s">
        <v>101</v>
      </c>
      <c r="G384" s="52">
        <v>300000000000</v>
      </c>
      <c r="H384" s="51"/>
      <c r="I384" s="16">
        <f t="shared" si="5"/>
        <v>328730910332</v>
      </c>
      <c r="J384" s="79"/>
    </row>
    <row r="385" spans="1:10" s="80" customFormat="1" ht="21">
      <c r="A385" s="1">
        <v>370</v>
      </c>
      <c r="B385" s="65" t="s">
        <v>949</v>
      </c>
      <c r="C385" s="55" t="s">
        <v>950</v>
      </c>
      <c r="D385" s="15" t="s">
        <v>15</v>
      </c>
      <c r="E385" s="69" t="s">
        <v>951</v>
      </c>
      <c r="F385" s="20" t="s">
        <v>483</v>
      </c>
      <c r="G385" s="52"/>
      <c r="H385" s="51">
        <v>30000000000</v>
      </c>
      <c r="I385" s="16">
        <f t="shared" si="5"/>
        <v>298730910332</v>
      </c>
      <c r="J385" s="79"/>
    </row>
    <row r="386" spans="1:10" s="80" customFormat="1" ht="37.5">
      <c r="A386" s="1">
        <v>371</v>
      </c>
      <c r="B386" s="65" t="s">
        <v>952</v>
      </c>
      <c r="C386" s="55" t="s">
        <v>953</v>
      </c>
      <c r="D386" s="15" t="s">
        <v>15</v>
      </c>
      <c r="E386" s="69" t="s">
        <v>954</v>
      </c>
      <c r="F386" s="20" t="s">
        <v>955</v>
      </c>
      <c r="G386" s="52"/>
      <c r="H386" s="51">
        <v>7816240000</v>
      </c>
      <c r="I386" s="16">
        <f t="shared" si="5"/>
        <v>290914670332</v>
      </c>
      <c r="J386" s="79"/>
    </row>
    <row r="387" spans="1:10" s="80" customFormat="1" ht="37.5">
      <c r="A387" s="1">
        <v>372</v>
      </c>
      <c r="B387" s="65" t="s">
        <v>956</v>
      </c>
      <c r="C387" s="55" t="s">
        <v>957</v>
      </c>
      <c r="D387" s="15" t="s">
        <v>15</v>
      </c>
      <c r="E387" s="69" t="s">
        <v>958</v>
      </c>
      <c r="F387" s="20" t="s">
        <v>959</v>
      </c>
      <c r="G387" s="52"/>
      <c r="H387" s="51">
        <v>41312925992</v>
      </c>
      <c r="I387" s="16">
        <f t="shared" si="5"/>
        <v>249601744340</v>
      </c>
      <c r="J387" s="79"/>
    </row>
    <row r="388" spans="1:10" s="80" customFormat="1" ht="37.5">
      <c r="A388" s="1">
        <v>373</v>
      </c>
      <c r="B388" s="65" t="s">
        <v>956</v>
      </c>
      <c r="C388" s="55" t="s">
        <v>960</v>
      </c>
      <c r="D388" s="15" t="s">
        <v>15</v>
      </c>
      <c r="E388" s="69" t="s">
        <v>961</v>
      </c>
      <c r="F388" s="20" t="s">
        <v>962</v>
      </c>
      <c r="G388" s="52"/>
      <c r="H388" s="51">
        <v>50000000000</v>
      </c>
      <c r="I388" s="16">
        <f t="shared" si="5"/>
        <v>199601744340</v>
      </c>
      <c r="J388" s="79"/>
    </row>
    <row r="389" spans="1:10" s="80" customFormat="1" ht="37.5">
      <c r="A389" s="1">
        <v>374</v>
      </c>
      <c r="B389" s="65" t="s">
        <v>956</v>
      </c>
      <c r="C389" s="55" t="s">
        <v>963</v>
      </c>
      <c r="D389" s="15" t="s">
        <v>15</v>
      </c>
      <c r="E389" s="69" t="s">
        <v>964</v>
      </c>
      <c r="F389" s="70" t="s">
        <v>965</v>
      </c>
      <c r="G389" s="52"/>
      <c r="H389" s="51">
        <v>412373000</v>
      </c>
      <c r="I389" s="16">
        <f t="shared" si="5"/>
        <v>199189371340</v>
      </c>
      <c r="J389" s="79"/>
    </row>
    <row r="390" spans="1:10" s="80" customFormat="1" ht="37.5">
      <c r="A390" s="1">
        <v>375</v>
      </c>
      <c r="B390" s="65" t="s">
        <v>956</v>
      </c>
      <c r="C390" s="55" t="s">
        <v>966</v>
      </c>
      <c r="D390" s="15" t="s">
        <v>15</v>
      </c>
      <c r="E390" s="69" t="s">
        <v>967</v>
      </c>
      <c r="F390" s="20" t="s">
        <v>968</v>
      </c>
      <c r="G390" s="52"/>
      <c r="H390" s="51">
        <v>64030000</v>
      </c>
      <c r="I390" s="16">
        <f t="shared" ref="I390:I443" si="6">I389+G390-H390</f>
        <v>199125341340</v>
      </c>
      <c r="J390" s="79"/>
    </row>
    <row r="391" spans="1:10" s="80" customFormat="1" ht="37.5">
      <c r="A391" s="1">
        <v>376</v>
      </c>
      <c r="B391" s="65" t="s">
        <v>956</v>
      </c>
      <c r="C391" s="55" t="s">
        <v>969</v>
      </c>
      <c r="D391" s="15" t="s">
        <v>15</v>
      </c>
      <c r="E391" s="69" t="s">
        <v>970</v>
      </c>
      <c r="F391" s="20" t="s">
        <v>971</v>
      </c>
      <c r="G391" s="52"/>
      <c r="H391" s="51">
        <v>201396679</v>
      </c>
      <c r="I391" s="16">
        <f t="shared" si="6"/>
        <v>198923944661</v>
      </c>
      <c r="J391" s="79"/>
    </row>
    <row r="392" spans="1:10" s="80" customFormat="1" ht="37.5">
      <c r="A392" s="1">
        <v>377</v>
      </c>
      <c r="B392" s="65" t="s">
        <v>956</v>
      </c>
      <c r="C392" s="55" t="s">
        <v>972</v>
      </c>
      <c r="D392" s="15" t="s">
        <v>15</v>
      </c>
      <c r="E392" s="69" t="s">
        <v>973</v>
      </c>
      <c r="F392" s="20" t="s">
        <v>974</v>
      </c>
      <c r="G392" s="52"/>
      <c r="H392" s="51">
        <v>1435094000</v>
      </c>
      <c r="I392" s="16">
        <f t="shared" si="6"/>
        <v>197488850661</v>
      </c>
      <c r="J392" s="79"/>
    </row>
    <row r="393" spans="1:10" s="80" customFormat="1" ht="21">
      <c r="A393" s="1">
        <v>378</v>
      </c>
      <c r="B393" s="65" t="s">
        <v>956</v>
      </c>
      <c r="C393" s="55" t="s">
        <v>975</v>
      </c>
      <c r="D393" s="15" t="s">
        <v>15</v>
      </c>
      <c r="E393" s="69" t="s">
        <v>976</v>
      </c>
      <c r="F393" s="20" t="s">
        <v>977</v>
      </c>
      <c r="G393" s="52"/>
      <c r="H393" s="51">
        <v>1730103262</v>
      </c>
      <c r="I393" s="16">
        <f t="shared" si="6"/>
        <v>195758747399</v>
      </c>
      <c r="J393" s="79"/>
    </row>
    <row r="394" spans="1:10" s="80" customFormat="1" ht="37.5">
      <c r="A394" s="1">
        <v>379</v>
      </c>
      <c r="B394" s="65" t="s">
        <v>978</v>
      </c>
      <c r="C394" s="55" t="s">
        <v>979</v>
      </c>
      <c r="D394" s="15" t="s">
        <v>15</v>
      </c>
      <c r="E394" s="69" t="s">
        <v>980</v>
      </c>
      <c r="F394" s="70" t="s">
        <v>981</v>
      </c>
      <c r="G394" s="52"/>
      <c r="H394" s="51">
        <v>474000000</v>
      </c>
      <c r="I394" s="16">
        <f t="shared" si="6"/>
        <v>195284747399</v>
      </c>
      <c r="J394" s="79"/>
    </row>
    <row r="395" spans="1:10" s="80" customFormat="1" ht="37.5">
      <c r="A395" s="1">
        <v>380</v>
      </c>
      <c r="B395" s="65" t="s">
        <v>978</v>
      </c>
      <c r="C395" s="55" t="s">
        <v>982</v>
      </c>
      <c r="D395" s="15" t="s">
        <v>15</v>
      </c>
      <c r="E395" s="69" t="s">
        <v>983</v>
      </c>
      <c r="F395" s="20" t="s">
        <v>984</v>
      </c>
      <c r="G395" s="52"/>
      <c r="H395" s="51">
        <v>51380000</v>
      </c>
      <c r="I395" s="16">
        <f t="shared" si="6"/>
        <v>195233367399</v>
      </c>
      <c r="J395" s="79"/>
    </row>
    <row r="396" spans="1:10" s="80" customFormat="1" ht="37.5">
      <c r="A396" s="1">
        <v>381</v>
      </c>
      <c r="B396" s="65" t="s">
        <v>978</v>
      </c>
      <c r="C396" s="55" t="s">
        <v>985</v>
      </c>
      <c r="D396" s="15" t="s">
        <v>15</v>
      </c>
      <c r="E396" s="69" t="s">
        <v>986</v>
      </c>
      <c r="F396" s="20" t="s">
        <v>987</v>
      </c>
      <c r="G396" s="52"/>
      <c r="H396" s="51">
        <v>36500000000</v>
      </c>
      <c r="I396" s="16">
        <f t="shared" si="6"/>
        <v>158733367399</v>
      </c>
      <c r="J396" s="79"/>
    </row>
    <row r="397" spans="1:10" s="80" customFormat="1" ht="37.5">
      <c r="A397" s="1">
        <v>382</v>
      </c>
      <c r="B397" s="65" t="s">
        <v>978</v>
      </c>
      <c r="C397" s="55" t="s">
        <v>988</v>
      </c>
      <c r="D397" s="15" t="s">
        <v>15</v>
      </c>
      <c r="E397" s="69" t="s">
        <v>989</v>
      </c>
      <c r="F397" s="20" t="s">
        <v>990</v>
      </c>
      <c r="G397" s="52"/>
      <c r="H397" s="51">
        <v>270684000</v>
      </c>
      <c r="I397" s="16">
        <f t="shared" si="6"/>
        <v>158462683399</v>
      </c>
      <c r="J397" s="79"/>
    </row>
    <row r="398" spans="1:10" s="80" customFormat="1" ht="37.5">
      <c r="A398" s="1">
        <v>383</v>
      </c>
      <c r="B398" s="65" t="s">
        <v>978</v>
      </c>
      <c r="C398" s="55" t="s">
        <v>991</v>
      </c>
      <c r="D398" s="15" t="s">
        <v>15</v>
      </c>
      <c r="E398" s="69" t="s">
        <v>992</v>
      </c>
      <c r="F398" s="20" t="s">
        <v>993</v>
      </c>
      <c r="G398" s="52"/>
      <c r="H398" s="51">
        <v>11014000</v>
      </c>
      <c r="I398" s="16">
        <f t="shared" si="6"/>
        <v>158451669399</v>
      </c>
      <c r="J398" s="79"/>
    </row>
    <row r="399" spans="1:10" s="80" customFormat="1" ht="21">
      <c r="A399" s="1">
        <v>384</v>
      </c>
      <c r="B399" s="65" t="s">
        <v>978</v>
      </c>
      <c r="C399" s="55"/>
      <c r="D399" s="15" t="s">
        <v>15</v>
      </c>
      <c r="E399" s="69"/>
      <c r="F399" s="20" t="s">
        <v>743</v>
      </c>
      <c r="G399" s="52"/>
      <c r="H399" s="51">
        <v>256400</v>
      </c>
      <c r="I399" s="16">
        <f t="shared" si="6"/>
        <v>158451412999</v>
      </c>
      <c r="J399" s="79"/>
    </row>
    <row r="400" spans="1:10" s="80" customFormat="1" ht="37.5">
      <c r="A400" s="1">
        <v>385</v>
      </c>
      <c r="B400" s="65" t="s">
        <v>994</v>
      </c>
      <c r="C400" s="55" t="s">
        <v>995</v>
      </c>
      <c r="D400" s="15" t="s">
        <v>15</v>
      </c>
      <c r="E400" s="69" t="s">
        <v>996</v>
      </c>
      <c r="F400" s="20" t="s">
        <v>997</v>
      </c>
      <c r="G400" s="52"/>
      <c r="H400" s="51">
        <v>2853577585</v>
      </c>
      <c r="I400" s="16">
        <f t="shared" si="6"/>
        <v>155597835414</v>
      </c>
      <c r="J400" s="79"/>
    </row>
    <row r="401" spans="1:10" s="80" customFormat="1" ht="37.5">
      <c r="A401" s="1">
        <v>386</v>
      </c>
      <c r="B401" s="65" t="s">
        <v>994</v>
      </c>
      <c r="C401" s="55" t="s">
        <v>998</v>
      </c>
      <c r="D401" s="15" t="s">
        <v>15</v>
      </c>
      <c r="E401" s="69" t="s">
        <v>999</v>
      </c>
      <c r="F401" s="20" t="s">
        <v>1000</v>
      </c>
      <c r="G401" s="52"/>
      <c r="H401" s="51">
        <v>15883478800</v>
      </c>
      <c r="I401" s="16">
        <f t="shared" si="6"/>
        <v>139714356614</v>
      </c>
      <c r="J401" s="79"/>
    </row>
    <row r="402" spans="1:10" s="80" customFormat="1" ht="37.5">
      <c r="A402" s="1">
        <v>387</v>
      </c>
      <c r="B402" s="65" t="s">
        <v>994</v>
      </c>
      <c r="C402" s="55" t="s">
        <v>1001</v>
      </c>
      <c r="D402" s="15" t="s">
        <v>15</v>
      </c>
      <c r="E402" s="69" t="s">
        <v>1002</v>
      </c>
      <c r="F402" s="20" t="s">
        <v>1003</v>
      </c>
      <c r="G402" s="52"/>
      <c r="H402" s="52">
        <v>11506378256</v>
      </c>
      <c r="I402" s="16">
        <f t="shared" si="6"/>
        <v>128207978358</v>
      </c>
      <c r="J402" s="79"/>
    </row>
    <row r="403" spans="1:10" s="80" customFormat="1" ht="37.5">
      <c r="A403" s="1">
        <v>388</v>
      </c>
      <c r="B403" s="65" t="s">
        <v>994</v>
      </c>
      <c r="C403" s="55" t="s">
        <v>1004</v>
      </c>
      <c r="D403" s="15" t="s">
        <v>15</v>
      </c>
      <c r="E403" s="69" t="s">
        <v>1005</v>
      </c>
      <c r="F403" s="20" t="s">
        <v>1006</v>
      </c>
      <c r="G403" s="52"/>
      <c r="H403" s="51">
        <v>5625000000</v>
      </c>
      <c r="I403" s="16">
        <f t="shared" si="6"/>
        <v>122582978358</v>
      </c>
      <c r="J403" s="79"/>
    </row>
    <row r="404" spans="1:10" s="80" customFormat="1" ht="37.5">
      <c r="A404" s="1">
        <v>389</v>
      </c>
      <c r="B404" s="65" t="s">
        <v>994</v>
      </c>
      <c r="C404" s="55" t="s">
        <v>1007</v>
      </c>
      <c r="D404" s="15" t="s">
        <v>15</v>
      </c>
      <c r="E404" s="69" t="s">
        <v>1008</v>
      </c>
      <c r="F404" s="20" t="s">
        <v>1009</v>
      </c>
      <c r="G404" s="52"/>
      <c r="H404" s="51">
        <v>1821369800</v>
      </c>
      <c r="I404" s="16">
        <f t="shared" si="6"/>
        <v>120761608558</v>
      </c>
      <c r="J404" s="79"/>
    </row>
    <row r="405" spans="1:10" s="80" customFormat="1" ht="39.75">
      <c r="A405" s="1"/>
      <c r="B405" s="65" t="s">
        <v>994</v>
      </c>
      <c r="C405" s="55"/>
      <c r="D405" s="15"/>
      <c r="E405" s="69"/>
      <c r="F405" s="20" t="s">
        <v>1010</v>
      </c>
      <c r="G405" s="51">
        <v>1821369800</v>
      </c>
      <c r="H405" s="51"/>
      <c r="I405" s="16">
        <f t="shared" si="6"/>
        <v>122582978358</v>
      </c>
      <c r="J405" s="79"/>
    </row>
    <row r="406" spans="1:10" s="80" customFormat="1" ht="21">
      <c r="A406" s="1">
        <v>390</v>
      </c>
      <c r="B406" s="65" t="s">
        <v>994</v>
      </c>
      <c r="C406" s="55" t="s">
        <v>1011</v>
      </c>
      <c r="D406" s="15" t="s">
        <v>15</v>
      </c>
      <c r="E406" s="69" t="s">
        <v>1012</v>
      </c>
      <c r="F406" s="20" t="s">
        <v>483</v>
      </c>
      <c r="G406" s="52"/>
      <c r="H406" s="51">
        <v>20000000000</v>
      </c>
      <c r="I406" s="16">
        <f t="shared" si="6"/>
        <v>102582978358</v>
      </c>
      <c r="J406" s="79"/>
    </row>
    <row r="407" spans="1:10" s="80" customFormat="1" ht="37.5">
      <c r="A407" s="1">
        <v>391</v>
      </c>
      <c r="B407" s="65" t="s">
        <v>994</v>
      </c>
      <c r="C407" s="55" t="s">
        <v>1013</v>
      </c>
      <c r="D407" s="15" t="s">
        <v>15</v>
      </c>
      <c r="E407" s="69" t="s">
        <v>1014</v>
      </c>
      <c r="F407" s="20" t="s">
        <v>1015</v>
      </c>
      <c r="G407" s="52"/>
      <c r="H407" s="51">
        <v>141217500</v>
      </c>
      <c r="I407" s="16">
        <f t="shared" si="6"/>
        <v>102441760858</v>
      </c>
      <c r="J407" s="79"/>
    </row>
    <row r="408" spans="1:10" s="80" customFormat="1" ht="37.5">
      <c r="A408" s="1">
        <v>392</v>
      </c>
      <c r="B408" s="65" t="s">
        <v>1016</v>
      </c>
      <c r="C408" s="55" t="s">
        <v>1017</v>
      </c>
      <c r="D408" s="15" t="s">
        <v>15</v>
      </c>
      <c r="E408" s="69" t="s">
        <v>1018</v>
      </c>
      <c r="F408" s="20" t="s">
        <v>1019</v>
      </c>
      <c r="G408" s="52"/>
      <c r="H408" s="51">
        <v>1898818500</v>
      </c>
      <c r="I408" s="16">
        <f t="shared" si="6"/>
        <v>100542942358</v>
      </c>
      <c r="J408" s="79"/>
    </row>
    <row r="409" spans="1:10" s="80" customFormat="1" ht="37.5">
      <c r="A409" s="1">
        <v>393</v>
      </c>
      <c r="B409" s="65" t="s">
        <v>1016</v>
      </c>
      <c r="C409" s="55" t="s">
        <v>1020</v>
      </c>
      <c r="D409" s="15" t="s">
        <v>15</v>
      </c>
      <c r="E409" s="69" t="s">
        <v>1021</v>
      </c>
      <c r="F409" s="20" t="s">
        <v>1022</v>
      </c>
      <c r="G409" s="52"/>
      <c r="H409" s="51">
        <v>46711703</v>
      </c>
      <c r="I409" s="16">
        <f t="shared" si="6"/>
        <v>100496230655</v>
      </c>
      <c r="J409" s="79"/>
    </row>
    <row r="410" spans="1:10" s="80" customFormat="1" ht="37.5">
      <c r="A410" s="1">
        <v>394</v>
      </c>
      <c r="B410" s="65" t="s">
        <v>1016</v>
      </c>
      <c r="C410" s="55" t="s">
        <v>1023</v>
      </c>
      <c r="D410" s="15" t="s">
        <v>15</v>
      </c>
      <c r="E410" s="69" t="s">
        <v>1024</v>
      </c>
      <c r="F410" s="20" t="s">
        <v>1025</v>
      </c>
      <c r="G410" s="52"/>
      <c r="H410" s="51">
        <v>136000000</v>
      </c>
      <c r="I410" s="16">
        <f t="shared" si="6"/>
        <v>100360230655</v>
      </c>
      <c r="J410" s="79"/>
    </row>
    <row r="411" spans="1:10" s="80" customFormat="1" ht="37.5">
      <c r="A411" s="1">
        <v>395</v>
      </c>
      <c r="B411" s="65" t="s">
        <v>1016</v>
      </c>
      <c r="C411" s="55" t="s">
        <v>1026</v>
      </c>
      <c r="D411" s="15" t="s">
        <v>15</v>
      </c>
      <c r="E411" s="69" t="s">
        <v>1027</v>
      </c>
      <c r="F411" s="20" t="s">
        <v>1028</v>
      </c>
      <c r="G411" s="52"/>
      <c r="H411" s="51">
        <v>149657000</v>
      </c>
      <c r="I411" s="16">
        <f t="shared" si="6"/>
        <v>100210573655</v>
      </c>
      <c r="J411" s="79"/>
    </row>
    <row r="412" spans="1:10" s="80" customFormat="1" ht="37.5">
      <c r="A412" s="1">
        <v>396</v>
      </c>
      <c r="B412" s="65" t="s">
        <v>1016</v>
      </c>
      <c r="C412" s="55" t="s">
        <v>1029</v>
      </c>
      <c r="D412" s="15" t="s">
        <v>15</v>
      </c>
      <c r="E412" s="69" t="s">
        <v>1030</v>
      </c>
      <c r="F412" s="70" t="s">
        <v>1031</v>
      </c>
      <c r="G412" s="52"/>
      <c r="H412" s="51">
        <v>640000000</v>
      </c>
      <c r="I412" s="16">
        <f t="shared" si="6"/>
        <v>99570573655</v>
      </c>
      <c r="J412" s="79"/>
    </row>
    <row r="413" spans="1:10" s="80" customFormat="1" ht="37.5">
      <c r="A413" s="1">
        <v>397</v>
      </c>
      <c r="B413" s="65" t="s">
        <v>1016</v>
      </c>
      <c r="C413" s="55" t="s">
        <v>1032</v>
      </c>
      <c r="D413" s="15" t="s">
        <v>15</v>
      </c>
      <c r="E413" s="69" t="s">
        <v>1033</v>
      </c>
      <c r="F413" s="20" t="s">
        <v>1034</v>
      </c>
      <c r="G413" s="52"/>
      <c r="H413" s="51">
        <v>2628638353</v>
      </c>
      <c r="I413" s="16">
        <f t="shared" si="6"/>
        <v>96941935302</v>
      </c>
      <c r="J413" s="79"/>
    </row>
    <row r="414" spans="1:10" s="80" customFormat="1" ht="37.5">
      <c r="A414" s="1">
        <v>398</v>
      </c>
      <c r="B414" s="65" t="s">
        <v>1016</v>
      </c>
      <c r="C414" s="55" t="s">
        <v>1035</v>
      </c>
      <c r="D414" s="15" t="s">
        <v>15</v>
      </c>
      <c r="E414" s="69" t="s">
        <v>1036</v>
      </c>
      <c r="F414" s="20" t="s">
        <v>1037</v>
      </c>
      <c r="G414" s="52"/>
      <c r="H414" s="51">
        <v>137056600</v>
      </c>
      <c r="I414" s="16">
        <f t="shared" si="6"/>
        <v>96804878702</v>
      </c>
      <c r="J414" s="79"/>
    </row>
    <row r="415" spans="1:10" s="80" customFormat="1" ht="37.5">
      <c r="A415" s="1">
        <v>399</v>
      </c>
      <c r="B415" s="65" t="s">
        <v>1016</v>
      </c>
      <c r="C415" s="55" t="s">
        <v>1038</v>
      </c>
      <c r="D415" s="15" t="s">
        <v>15</v>
      </c>
      <c r="E415" s="69" t="s">
        <v>1039</v>
      </c>
      <c r="F415" s="20" t="s">
        <v>1040</v>
      </c>
      <c r="G415" s="52"/>
      <c r="H415" s="51">
        <v>45000000</v>
      </c>
      <c r="I415" s="16">
        <f t="shared" si="6"/>
        <v>96759878702</v>
      </c>
      <c r="J415" s="79"/>
    </row>
    <row r="416" spans="1:10" s="80" customFormat="1" ht="37.5">
      <c r="A416" s="1">
        <v>400</v>
      </c>
      <c r="B416" s="65" t="s">
        <v>1041</v>
      </c>
      <c r="C416" s="55" t="s">
        <v>1042</v>
      </c>
      <c r="D416" s="15" t="s">
        <v>15</v>
      </c>
      <c r="E416" s="69" t="s">
        <v>1043</v>
      </c>
      <c r="F416" s="20" t="s">
        <v>1044</v>
      </c>
      <c r="G416" s="52"/>
      <c r="H416" s="51">
        <v>42170500</v>
      </c>
      <c r="I416" s="16">
        <f t="shared" si="6"/>
        <v>96717708202</v>
      </c>
      <c r="J416" s="79"/>
    </row>
    <row r="417" spans="1:10" s="80" customFormat="1" ht="37.5">
      <c r="A417" s="1">
        <v>401</v>
      </c>
      <c r="B417" s="65" t="s">
        <v>1041</v>
      </c>
      <c r="C417" s="55" t="s">
        <v>1045</v>
      </c>
      <c r="D417" s="15" t="s">
        <v>15</v>
      </c>
      <c r="E417" s="69" t="s">
        <v>1046</v>
      </c>
      <c r="F417" s="20" t="s">
        <v>1047</v>
      </c>
      <c r="G417" s="52"/>
      <c r="H417" s="51">
        <v>321890509</v>
      </c>
      <c r="I417" s="16">
        <f t="shared" si="6"/>
        <v>96395817693</v>
      </c>
      <c r="J417" s="79"/>
    </row>
    <row r="418" spans="1:10" s="80" customFormat="1" ht="37.5">
      <c r="A418" s="1">
        <v>402</v>
      </c>
      <c r="B418" s="65" t="s">
        <v>1041</v>
      </c>
      <c r="C418" s="55" t="s">
        <v>1048</v>
      </c>
      <c r="D418" s="15" t="s">
        <v>15</v>
      </c>
      <c r="E418" s="69" t="s">
        <v>1049</v>
      </c>
      <c r="F418" s="20" t="s">
        <v>1050</v>
      </c>
      <c r="G418" s="52"/>
      <c r="H418" s="51">
        <v>73993416</v>
      </c>
      <c r="I418" s="16">
        <f t="shared" si="6"/>
        <v>96321824277</v>
      </c>
      <c r="J418" s="79"/>
    </row>
    <row r="419" spans="1:10" s="80" customFormat="1" ht="56.25">
      <c r="A419" s="1">
        <v>403</v>
      </c>
      <c r="B419" s="65" t="s">
        <v>1041</v>
      </c>
      <c r="C419" s="55" t="s">
        <v>1051</v>
      </c>
      <c r="D419" s="15" t="s">
        <v>15</v>
      </c>
      <c r="E419" s="69" t="s">
        <v>1052</v>
      </c>
      <c r="F419" s="20" t="s">
        <v>1053</v>
      </c>
      <c r="G419" s="52"/>
      <c r="H419" s="51">
        <v>62172111</v>
      </c>
      <c r="I419" s="16">
        <f t="shared" si="6"/>
        <v>96259652166</v>
      </c>
      <c r="J419" s="79"/>
    </row>
    <row r="420" spans="1:10" s="80" customFormat="1" ht="56.25">
      <c r="A420" s="1">
        <v>404</v>
      </c>
      <c r="B420" s="65" t="s">
        <v>1041</v>
      </c>
      <c r="C420" s="55" t="s">
        <v>1054</v>
      </c>
      <c r="D420" s="15" t="s">
        <v>15</v>
      </c>
      <c r="E420" s="69" t="s">
        <v>1055</v>
      </c>
      <c r="F420" s="20" t="s">
        <v>1056</v>
      </c>
      <c r="G420" s="52"/>
      <c r="H420" s="51">
        <v>45803238</v>
      </c>
      <c r="I420" s="16">
        <f t="shared" si="6"/>
        <v>96213848928</v>
      </c>
      <c r="J420" s="79"/>
    </row>
    <row r="421" spans="1:10" s="80" customFormat="1" ht="37.5">
      <c r="A421" s="1">
        <v>405</v>
      </c>
      <c r="B421" s="65" t="s">
        <v>1041</v>
      </c>
      <c r="C421" s="55" t="s">
        <v>1057</v>
      </c>
      <c r="D421" s="15" t="s">
        <v>15</v>
      </c>
      <c r="E421" s="69" t="s">
        <v>1058</v>
      </c>
      <c r="F421" s="20" t="s">
        <v>1059</v>
      </c>
      <c r="G421" s="52"/>
      <c r="H421" s="51">
        <v>1735770141</v>
      </c>
      <c r="I421" s="16">
        <f t="shared" si="6"/>
        <v>94478078787</v>
      </c>
      <c r="J421" s="79"/>
    </row>
    <row r="422" spans="1:10" s="80" customFormat="1" ht="37.5">
      <c r="A422" s="1">
        <v>406</v>
      </c>
      <c r="B422" s="65" t="s">
        <v>1041</v>
      </c>
      <c r="C422" s="55" t="s">
        <v>1060</v>
      </c>
      <c r="D422" s="15" t="s">
        <v>15</v>
      </c>
      <c r="E422" s="69" t="s">
        <v>1061</v>
      </c>
      <c r="F422" s="20" t="s">
        <v>1062</v>
      </c>
      <c r="G422" s="52"/>
      <c r="H422" s="51">
        <v>160000000</v>
      </c>
      <c r="I422" s="16">
        <f t="shared" si="6"/>
        <v>94318078787</v>
      </c>
      <c r="J422" s="79"/>
    </row>
    <row r="423" spans="1:10" s="80" customFormat="1" ht="37.5">
      <c r="A423" s="1">
        <v>407</v>
      </c>
      <c r="B423" s="65" t="s">
        <v>1041</v>
      </c>
      <c r="C423" s="55" t="s">
        <v>1063</v>
      </c>
      <c r="D423" s="15" t="s">
        <v>15</v>
      </c>
      <c r="E423" s="69" t="s">
        <v>1064</v>
      </c>
      <c r="F423" s="20" t="s">
        <v>1065</v>
      </c>
      <c r="G423" s="52"/>
      <c r="H423" s="51">
        <v>20094150</v>
      </c>
      <c r="I423" s="16">
        <f t="shared" si="6"/>
        <v>94297984637</v>
      </c>
      <c r="J423" s="79"/>
    </row>
    <row r="424" spans="1:10" s="80" customFormat="1" ht="37.5">
      <c r="A424" s="1">
        <v>408</v>
      </c>
      <c r="B424" s="65" t="s">
        <v>1041</v>
      </c>
      <c r="C424" s="55" t="s">
        <v>1066</v>
      </c>
      <c r="D424" s="15" t="s">
        <v>15</v>
      </c>
      <c r="E424" s="69" t="s">
        <v>1067</v>
      </c>
      <c r="F424" s="20" t="s">
        <v>1068</v>
      </c>
      <c r="G424" s="52"/>
      <c r="H424" s="51">
        <v>302115000</v>
      </c>
      <c r="I424" s="16">
        <f t="shared" si="6"/>
        <v>93995869637</v>
      </c>
      <c r="J424" s="79"/>
    </row>
    <row r="425" spans="1:10" s="80" customFormat="1" ht="37.5">
      <c r="A425" s="1">
        <v>409</v>
      </c>
      <c r="B425" s="65" t="s">
        <v>1041</v>
      </c>
      <c r="C425" s="55" t="s">
        <v>1069</v>
      </c>
      <c r="D425" s="15" t="s">
        <v>15</v>
      </c>
      <c r="E425" s="69" t="s">
        <v>1070</v>
      </c>
      <c r="F425" s="20" t="s">
        <v>1071</v>
      </c>
      <c r="G425" s="52"/>
      <c r="H425" s="51">
        <v>130800000</v>
      </c>
      <c r="I425" s="16">
        <f t="shared" si="6"/>
        <v>93865069637</v>
      </c>
      <c r="J425" s="79"/>
    </row>
    <row r="426" spans="1:10" s="80" customFormat="1" ht="37.5">
      <c r="A426" s="1">
        <v>410</v>
      </c>
      <c r="B426" s="65" t="s">
        <v>1041</v>
      </c>
      <c r="C426" s="55" t="s">
        <v>1072</v>
      </c>
      <c r="D426" s="15" t="s">
        <v>15</v>
      </c>
      <c r="E426" s="69" t="s">
        <v>1073</v>
      </c>
      <c r="F426" s="20" t="s">
        <v>1074</v>
      </c>
      <c r="G426" s="52"/>
      <c r="H426" s="51">
        <v>1416905000</v>
      </c>
      <c r="I426" s="16">
        <f t="shared" si="6"/>
        <v>92448164637</v>
      </c>
      <c r="J426" s="79"/>
    </row>
    <row r="427" spans="1:10" s="80" customFormat="1" ht="37.5">
      <c r="A427" s="1">
        <v>411</v>
      </c>
      <c r="B427" s="65" t="s">
        <v>1041</v>
      </c>
      <c r="C427" s="55" t="s">
        <v>1075</v>
      </c>
      <c r="D427" s="15" t="s">
        <v>15</v>
      </c>
      <c r="E427" s="69" t="s">
        <v>1076</v>
      </c>
      <c r="F427" s="20" t="s">
        <v>1077</v>
      </c>
      <c r="G427" s="52"/>
      <c r="H427" s="51">
        <v>125175600</v>
      </c>
      <c r="I427" s="16">
        <f t="shared" si="6"/>
        <v>92322989037</v>
      </c>
      <c r="J427" s="79"/>
    </row>
    <row r="428" spans="1:10" s="80" customFormat="1" ht="37.5">
      <c r="A428" s="1">
        <v>412</v>
      </c>
      <c r="B428" s="65" t="s">
        <v>1041</v>
      </c>
      <c r="C428" s="55" t="s">
        <v>1078</v>
      </c>
      <c r="D428" s="15" t="s">
        <v>15</v>
      </c>
      <c r="E428" s="69" t="s">
        <v>1079</v>
      </c>
      <c r="F428" s="20" t="s">
        <v>1080</v>
      </c>
      <c r="G428" s="52"/>
      <c r="H428" s="51">
        <v>5000000000</v>
      </c>
      <c r="I428" s="16">
        <f t="shared" si="6"/>
        <v>87322989037</v>
      </c>
      <c r="J428" s="79"/>
    </row>
    <row r="429" spans="1:10" s="80" customFormat="1" ht="21">
      <c r="A429" s="1">
        <v>413</v>
      </c>
      <c r="B429" s="65" t="s">
        <v>1041</v>
      </c>
      <c r="C429" s="55" t="s">
        <v>1081</v>
      </c>
      <c r="D429" s="15" t="s">
        <v>15</v>
      </c>
      <c r="E429" s="69" t="s">
        <v>1082</v>
      </c>
      <c r="F429" s="20" t="s">
        <v>483</v>
      </c>
      <c r="G429" s="52"/>
      <c r="H429" s="51">
        <v>30000000000</v>
      </c>
      <c r="I429" s="16">
        <f t="shared" si="6"/>
        <v>57322989037</v>
      </c>
      <c r="J429" s="79"/>
    </row>
    <row r="430" spans="1:10" s="80" customFormat="1" ht="21">
      <c r="A430" s="1">
        <v>414</v>
      </c>
      <c r="B430" s="65" t="s">
        <v>1083</v>
      </c>
      <c r="C430" s="55"/>
      <c r="D430" s="15" t="s">
        <v>15</v>
      </c>
      <c r="E430" s="69"/>
      <c r="F430" s="20" t="s">
        <v>101</v>
      </c>
      <c r="G430" s="52">
        <v>300000000000</v>
      </c>
      <c r="H430" s="51"/>
      <c r="I430" s="16">
        <f t="shared" si="6"/>
        <v>357322989037</v>
      </c>
      <c r="J430" s="79"/>
    </row>
    <row r="431" spans="1:10" s="80" customFormat="1" ht="37.5">
      <c r="A431" s="1">
        <v>415</v>
      </c>
      <c r="B431" s="65" t="s">
        <v>1084</v>
      </c>
      <c r="C431" s="55" t="s">
        <v>1085</v>
      </c>
      <c r="D431" s="15" t="s">
        <v>15</v>
      </c>
      <c r="E431" s="69" t="s">
        <v>1086</v>
      </c>
      <c r="F431" s="20" t="s">
        <v>1087</v>
      </c>
      <c r="G431" s="52"/>
      <c r="H431" s="51">
        <v>1821369800</v>
      </c>
      <c r="I431" s="16">
        <f t="shared" si="6"/>
        <v>355501619237</v>
      </c>
      <c r="J431" s="79"/>
    </row>
    <row r="432" spans="1:10" s="80" customFormat="1" ht="37.5">
      <c r="A432" s="1">
        <v>416</v>
      </c>
      <c r="B432" s="65" t="s">
        <v>1084</v>
      </c>
      <c r="C432" s="55" t="s">
        <v>1088</v>
      </c>
      <c r="D432" s="15" t="s">
        <v>15</v>
      </c>
      <c r="E432" s="69" t="s">
        <v>1089</v>
      </c>
      <c r="F432" s="70" t="s">
        <v>1090</v>
      </c>
      <c r="G432" s="52"/>
      <c r="H432" s="51">
        <v>914000000</v>
      </c>
      <c r="I432" s="16">
        <f t="shared" si="6"/>
        <v>354587619237</v>
      </c>
      <c r="J432" s="79"/>
    </row>
    <row r="433" spans="1:10" s="80" customFormat="1" ht="37.5">
      <c r="A433" s="1">
        <v>417</v>
      </c>
      <c r="B433" s="65" t="s">
        <v>1084</v>
      </c>
      <c r="C433" s="55" t="s">
        <v>1091</v>
      </c>
      <c r="D433" s="15" t="s">
        <v>15</v>
      </c>
      <c r="E433" s="69" t="s">
        <v>1092</v>
      </c>
      <c r="F433" s="20" t="s">
        <v>1093</v>
      </c>
      <c r="G433" s="52"/>
      <c r="H433" s="51">
        <v>12208545</v>
      </c>
      <c r="I433" s="16">
        <f t="shared" si="6"/>
        <v>354575410692</v>
      </c>
      <c r="J433" s="79"/>
    </row>
    <row r="434" spans="1:10" s="80" customFormat="1" ht="21">
      <c r="A434" s="1">
        <v>418</v>
      </c>
      <c r="B434" s="65" t="s">
        <v>1016</v>
      </c>
      <c r="C434" s="55"/>
      <c r="D434" s="15" t="s">
        <v>15</v>
      </c>
      <c r="E434" s="69"/>
      <c r="F434" s="20" t="s">
        <v>743</v>
      </c>
      <c r="G434" s="52"/>
      <c r="H434" s="51">
        <v>282130</v>
      </c>
      <c r="I434" s="16">
        <f t="shared" si="6"/>
        <v>354575128562</v>
      </c>
      <c r="J434" s="79"/>
    </row>
    <row r="435" spans="1:10" s="80" customFormat="1" ht="21">
      <c r="A435" s="1">
        <v>419</v>
      </c>
      <c r="B435" s="65" t="s">
        <v>1041</v>
      </c>
      <c r="C435" s="55"/>
      <c r="D435" s="15" t="s">
        <v>15</v>
      </c>
      <c r="E435" s="69"/>
      <c r="F435" s="20" t="s">
        <v>743</v>
      </c>
      <c r="G435" s="52"/>
      <c r="H435" s="51">
        <v>532390</v>
      </c>
      <c r="I435" s="16">
        <f t="shared" si="6"/>
        <v>354574596172</v>
      </c>
      <c r="J435" s="79"/>
    </row>
    <row r="436" spans="1:10" s="80" customFormat="1" ht="21">
      <c r="A436" s="1">
        <v>420</v>
      </c>
      <c r="B436" s="65" t="s">
        <v>1083</v>
      </c>
      <c r="C436" s="55"/>
      <c r="D436" s="15" t="s">
        <v>15</v>
      </c>
      <c r="E436" s="69"/>
      <c r="F436" s="20" t="s">
        <v>743</v>
      </c>
      <c r="G436" s="52"/>
      <c r="H436" s="51">
        <v>849740</v>
      </c>
      <c r="I436" s="16">
        <f t="shared" si="6"/>
        <v>354573746432</v>
      </c>
      <c r="J436" s="79"/>
    </row>
    <row r="437" spans="1:10" s="80" customFormat="1" ht="37.5">
      <c r="A437" s="1">
        <v>421</v>
      </c>
      <c r="B437" s="65" t="s">
        <v>1094</v>
      </c>
      <c r="C437" s="55" t="s">
        <v>1095</v>
      </c>
      <c r="D437" s="15" t="s">
        <v>15</v>
      </c>
      <c r="E437" s="69" t="s">
        <v>1096</v>
      </c>
      <c r="F437" s="20" t="s">
        <v>1097</v>
      </c>
      <c r="G437" s="52"/>
      <c r="H437" s="51">
        <v>1348000000</v>
      </c>
      <c r="I437" s="16">
        <f t="shared" si="6"/>
        <v>353225746432</v>
      </c>
      <c r="J437" s="79"/>
    </row>
    <row r="438" spans="1:10" s="80" customFormat="1" ht="37.5">
      <c r="A438" s="1">
        <v>422</v>
      </c>
      <c r="B438" s="65" t="s">
        <v>1094</v>
      </c>
      <c r="C438" s="55" t="s">
        <v>1098</v>
      </c>
      <c r="D438" s="15" t="s">
        <v>15</v>
      </c>
      <c r="E438" s="69" t="s">
        <v>1099</v>
      </c>
      <c r="F438" s="20" t="s">
        <v>572</v>
      </c>
      <c r="G438" s="52"/>
      <c r="H438" s="51">
        <v>120000000000</v>
      </c>
      <c r="I438" s="16">
        <f t="shared" si="6"/>
        <v>233225746432</v>
      </c>
      <c r="J438" s="79"/>
    </row>
    <row r="439" spans="1:10" s="80" customFormat="1" ht="37.5">
      <c r="A439" s="1">
        <v>423</v>
      </c>
      <c r="B439" s="65" t="s">
        <v>1094</v>
      </c>
      <c r="C439" s="55" t="s">
        <v>1100</v>
      </c>
      <c r="D439" s="15" t="s">
        <v>15</v>
      </c>
      <c r="E439" s="69" t="s">
        <v>1101</v>
      </c>
      <c r="F439" s="20" t="s">
        <v>1102</v>
      </c>
      <c r="G439" s="52"/>
      <c r="H439" s="51">
        <v>500000000</v>
      </c>
      <c r="I439" s="16">
        <f t="shared" si="6"/>
        <v>232725746432</v>
      </c>
      <c r="J439" s="79"/>
    </row>
    <row r="440" spans="1:10" s="80" customFormat="1" ht="37.5">
      <c r="A440" s="1">
        <v>424</v>
      </c>
      <c r="B440" s="65" t="s">
        <v>1094</v>
      </c>
      <c r="C440" s="55" t="s">
        <v>1103</v>
      </c>
      <c r="D440" s="15" t="s">
        <v>15</v>
      </c>
      <c r="E440" s="69" t="s">
        <v>1104</v>
      </c>
      <c r="F440" s="20" t="s">
        <v>1105</v>
      </c>
      <c r="G440" s="52"/>
      <c r="H440" s="51">
        <v>195130000</v>
      </c>
      <c r="I440" s="16">
        <f t="shared" si="6"/>
        <v>232530616432</v>
      </c>
      <c r="J440" s="79"/>
    </row>
    <row r="441" spans="1:10" s="80" customFormat="1" ht="21">
      <c r="A441" s="1"/>
      <c r="B441" s="65"/>
      <c r="C441" s="55"/>
      <c r="D441" s="15"/>
      <c r="E441" s="69"/>
      <c r="F441" s="20"/>
      <c r="G441" s="52"/>
      <c r="H441" s="51"/>
      <c r="I441" s="16">
        <f t="shared" si="6"/>
        <v>232530616432</v>
      </c>
      <c r="J441" s="79"/>
    </row>
    <row r="442" spans="1:10" s="80" customFormat="1" ht="21">
      <c r="A442" s="1"/>
      <c r="B442" s="65"/>
      <c r="C442" s="55"/>
      <c r="D442" s="15"/>
      <c r="E442" s="69"/>
      <c r="F442" s="20"/>
      <c r="G442" s="52"/>
      <c r="H442" s="51"/>
      <c r="I442" s="16">
        <f t="shared" si="6"/>
        <v>232530616432</v>
      </c>
      <c r="J442" s="79"/>
    </row>
    <row r="443" spans="1:10" s="80" customFormat="1" ht="21">
      <c r="A443" s="1"/>
      <c r="B443" s="65"/>
      <c r="C443" s="55"/>
      <c r="D443" s="15"/>
      <c r="E443" s="69"/>
      <c r="F443" s="20"/>
      <c r="G443" s="52"/>
      <c r="H443" s="51"/>
      <c r="I443" s="16">
        <f t="shared" si="6"/>
        <v>232530616432</v>
      </c>
      <c r="J443" s="79"/>
    </row>
    <row r="444" spans="1:10" s="78" customFormat="1" ht="42.75" customHeight="1">
      <c r="A444" s="1" t="s">
        <v>1106</v>
      </c>
      <c r="B444" s="17"/>
      <c r="C444" s="1"/>
      <c r="D444" s="17"/>
      <c r="E444" s="17"/>
      <c r="F444" s="21"/>
      <c r="G444" s="22">
        <v>2071206374778</v>
      </c>
      <c r="H444" s="22">
        <v>1840481686544</v>
      </c>
      <c r="I444" s="39"/>
    </row>
    <row r="445" spans="1:10" ht="56.25" customHeight="1">
      <c r="A445" s="47"/>
      <c r="B445" s="47"/>
      <c r="C445" s="48"/>
      <c r="D445" s="49"/>
      <c r="E445" s="67"/>
      <c r="F445" s="185"/>
      <c r="G445" s="186"/>
      <c r="H445" s="50"/>
    </row>
    <row r="446" spans="1:10" ht="42.75" customHeight="1">
      <c r="A446" s="16"/>
      <c r="B446" s="16"/>
      <c r="C446" s="16"/>
      <c r="D446" s="16"/>
      <c r="E446" s="16"/>
      <c r="F446" s="16"/>
      <c r="G446" s="16"/>
    </row>
    <row r="447" spans="1:10" ht="42.75" customHeight="1">
      <c r="A447" s="16"/>
      <c r="B447" s="16"/>
      <c r="C447" s="16"/>
      <c r="D447" s="16"/>
      <c r="E447" s="16"/>
      <c r="F447" s="16"/>
      <c r="G447" s="16"/>
    </row>
    <row r="448" spans="1:10" ht="42.75" customHeight="1">
      <c r="A448" s="16"/>
      <c r="B448" s="16"/>
      <c r="C448" s="16"/>
      <c r="D448" s="16"/>
      <c r="E448" s="16"/>
      <c r="F448" s="16"/>
      <c r="G448" s="16"/>
    </row>
    <row r="449" spans="1:7" ht="42.75" customHeight="1">
      <c r="A449" s="16"/>
      <c r="B449" s="16"/>
      <c r="C449" s="16"/>
      <c r="D449" s="16"/>
      <c r="E449" s="16"/>
      <c r="F449" s="16"/>
      <c r="G449" s="16"/>
    </row>
    <row r="450" spans="1:7" ht="42.75" customHeight="1">
      <c r="A450" s="16"/>
      <c r="B450" s="16"/>
      <c r="C450" s="16"/>
      <c r="D450" s="16"/>
      <c r="E450" s="16"/>
      <c r="F450" s="16"/>
      <c r="G450" s="16"/>
    </row>
    <row r="451" spans="1:7" ht="42.75" customHeight="1">
      <c r="A451" s="16"/>
      <c r="B451" s="16"/>
      <c r="C451" s="16"/>
      <c r="D451" s="16"/>
      <c r="E451" s="16"/>
      <c r="F451" s="16"/>
      <c r="G451" s="16"/>
    </row>
  </sheetData>
  <mergeCells count="3">
    <mergeCell ref="A1:I1"/>
    <mergeCell ref="A2:I2"/>
    <mergeCell ref="F445:G445"/>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90774-E1E5-4A61-9FE5-46029C49D931}">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52ECE-D222-4683-A5F4-BB29B2D4C413}">
  <sheetPr codeName="Sheet2"/>
  <dimension ref="A1:K112"/>
  <sheetViews>
    <sheetView rightToLeft="1" topLeftCell="A86" workbookViewId="0">
      <selection activeCell="K7" sqref="K7"/>
    </sheetView>
  </sheetViews>
  <sheetFormatPr defaultColWidth="9.140625" defaultRowHeight="18.75"/>
  <cols>
    <col min="1" max="1" width="5.42578125" style="15" customWidth="1"/>
    <col min="2" max="2" width="13.28515625" style="15" customWidth="1"/>
    <col min="3" max="3" width="12.85546875" style="15" bestFit="1" customWidth="1"/>
    <col min="4" max="4" width="16.42578125" style="15" customWidth="1"/>
    <col min="5" max="5" width="87.42578125" style="15" customWidth="1"/>
    <col min="6" max="6" width="20.28515625" style="19" customWidth="1"/>
    <col min="7" max="7" width="17" style="16" bestFit="1" customWidth="1"/>
    <col min="8" max="8" width="20.28515625" style="16" customWidth="1"/>
    <col min="9" max="9" width="34.7109375" style="16" customWidth="1"/>
    <col min="10" max="16384" width="9.140625" style="15"/>
  </cols>
  <sheetData>
    <row r="1" spans="1:11" ht="42.75" customHeight="1">
      <c r="A1" s="184" t="s">
        <v>0</v>
      </c>
      <c r="B1" s="184"/>
      <c r="C1" s="184"/>
      <c r="D1" s="184"/>
      <c r="E1" s="184"/>
      <c r="F1" s="184"/>
      <c r="G1" s="184"/>
      <c r="H1" s="184"/>
      <c r="I1" s="15"/>
    </row>
    <row r="2" spans="1:11" ht="42.75" customHeight="1">
      <c r="A2" s="184" t="s">
        <v>1</v>
      </c>
      <c r="B2" s="184"/>
      <c r="C2" s="184"/>
      <c r="D2" s="184"/>
      <c r="E2" s="184"/>
      <c r="F2" s="184"/>
      <c r="G2" s="184"/>
      <c r="H2" s="184"/>
      <c r="I2" s="15"/>
    </row>
    <row r="3" spans="1:11" ht="42.75" customHeight="1">
      <c r="A3" s="1" t="s">
        <v>2</v>
      </c>
      <c r="B3" s="1" t="s">
        <v>3</v>
      </c>
      <c r="C3" s="1" t="s">
        <v>4</v>
      </c>
      <c r="D3" s="1" t="s">
        <v>5</v>
      </c>
      <c r="E3" s="1" t="s">
        <v>7</v>
      </c>
      <c r="F3" s="18" t="s">
        <v>8</v>
      </c>
      <c r="G3" s="2" t="s">
        <v>9</v>
      </c>
      <c r="H3" s="2" t="s">
        <v>10</v>
      </c>
      <c r="I3" s="43"/>
    </row>
    <row r="4" spans="1:11" ht="42.75" customHeight="1">
      <c r="A4" s="1">
        <v>1</v>
      </c>
      <c r="B4" s="1" t="s">
        <v>1109</v>
      </c>
      <c r="C4" s="1"/>
      <c r="E4" s="20" t="s">
        <v>1110</v>
      </c>
      <c r="H4" s="16">
        <f>Table14[[#This Row],[مبلغ ورود]]-Table14[[#This Row],[مبلغ خروج]]</f>
        <v>0</v>
      </c>
      <c r="I4" s="44"/>
    </row>
    <row r="5" spans="1:11" ht="42.75" customHeight="1">
      <c r="A5" s="1">
        <v>2</v>
      </c>
      <c r="B5" s="1" t="s">
        <v>1111</v>
      </c>
      <c r="C5" s="1"/>
      <c r="E5" s="20" t="s">
        <v>1112</v>
      </c>
      <c r="F5" s="19">
        <v>5000000000</v>
      </c>
      <c r="H5" s="16">
        <f>H4+Table14[[#This Row],[مبلغ ورود]]-Table14[[#This Row],[مبلغ خروج]]</f>
        <v>5000000000</v>
      </c>
      <c r="I5" s="44"/>
    </row>
    <row r="6" spans="1:11" ht="42.75" customHeight="1">
      <c r="A6" s="1">
        <v>3</v>
      </c>
      <c r="B6" s="1" t="s">
        <v>1111</v>
      </c>
      <c r="C6" s="1"/>
      <c r="E6" s="20" t="s">
        <v>1113</v>
      </c>
      <c r="F6" s="19">
        <v>5000000000</v>
      </c>
      <c r="H6" s="16">
        <f>H5+Table14[[#This Row],[مبلغ ورود]]-Table14[[#This Row],[مبلغ خروج]]</f>
        <v>10000000000</v>
      </c>
      <c r="I6" s="44"/>
    </row>
    <row r="7" spans="1:11" ht="56.25">
      <c r="A7" s="1">
        <v>4</v>
      </c>
      <c r="B7" s="40" t="s">
        <v>1114</v>
      </c>
      <c r="C7" s="1">
        <v>671101</v>
      </c>
      <c r="D7" s="15" t="s">
        <v>15</v>
      </c>
      <c r="E7" s="20" t="s">
        <v>1115</v>
      </c>
      <c r="G7" s="54">
        <v>1585665000</v>
      </c>
      <c r="H7" s="16">
        <f>H6+Table14[[#This Row],[مبلغ ورود]]-Table14[[#This Row],[مبلغ خروج]]</f>
        <v>8414335000</v>
      </c>
      <c r="I7" s="44"/>
    </row>
    <row r="8" spans="1:11" ht="21">
      <c r="A8" s="1">
        <v>7</v>
      </c>
      <c r="B8" s="40" t="s">
        <v>1116</v>
      </c>
      <c r="C8" s="1"/>
      <c r="E8" s="20" t="s">
        <v>1117</v>
      </c>
      <c r="F8" s="19">
        <v>70000000000</v>
      </c>
      <c r="H8" s="16">
        <f>H7+Table14[[#This Row],[مبلغ ورود]]-Table14[[#This Row],[مبلغ خروج]]</f>
        <v>78414335000</v>
      </c>
      <c r="I8" s="44"/>
    </row>
    <row r="9" spans="1:11" ht="56.25">
      <c r="A9" s="1">
        <v>8</v>
      </c>
      <c r="B9" s="40" t="s">
        <v>1118</v>
      </c>
      <c r="C9" s="1">
        <v>671104</v>
      </c>
      <c r="D9" s="15" t="s">
        <v>15</v>
      </c>
      <c r="E9" s="20" t="s">
        <v>1119</v>
      </c>
      <c r="G9" s="16">
        <v>26625000</v>
      </c>
      <c r="H9" s="16">
        <f>H8+Table14[[#This Row],[مبلغ ورود]]-Table14[[#This Row],[مبلغ خروج]]</f>
        <v>78387710000</v>
      </c>
      <c r="I9" s="44"/>
      <c r="J9" s="42"/>
      <c r="K9" s="42"/>
    </row>
    <row r="10" spans="1:11" ht="56.25">
      <c r="A10" s="1">
        <v>9</v>
      </c>
      <c r="B10" s="40" t="s">
        <v>1118</v>
      </c>
      <c r="C10" s="1">
        <v>671105</v>
      </c>
      <c r="D10" s="15" t="s">
        <v>15</v>
      </c>
      <c r="E10" s="20" t="s">
        <v>1120</v>
      </c>
      <c r="G10" s="16">
        <v>85300000</v>
      </c>
      <c r="H10" s="16">
        <f>H9+Table14[[#This Row],[مبلغ ورود]]-Table14[[#This Row],[مبلغ خروج]]</f>
        <v>78302410000</v>
      </c>
      <c r="I10" s="44"/>
      <c r="J10" s="42"/>
      <c r="K10" s="42"/>
    </row>
    <row r="11" spans="1:11" ht="56.25">
      <c r="A11" s="1">
        <v>10</v>
      </c>
      <c r="B11" s="1" t="s">
        <v>1118</v>
      </c>
      <c r="C11" s="1">
        <v>671106</v>
      </c>
      <c r="D11" s="15" t="s">
        <v>15</v>
      </c>
      <c r="E11" s="20" t="s">
        <v>1121</v>
      </c>
      <c r="G11" s="16">
        <v>24307000</v>
      </c>
      <c r="H11" s="16">
        <f>H10+Table14[[#This Row],[مبلغ ورود]]-Table14[[#This Row],[مبلغ خروج]]</f>
        <v>78278103000</v>
      </c>
      <c r="I11" s="95"/>
    </row>
    <row r="12" spans="1:11" ht="37.5">
      <c r="A12" s="1">
        <v>11</v>
      </c>
      <c r="B12" s="40" t="s">
        <v>1122</v>
      </c>
      <c r="C12" s="1">
        <v>671107</v>
      </c>
      <c r="D12" s="15" t="s">
        <v>15</v>
      </c>
      <c r="E12" s="20" t="s">
        <v>1123</v>
      </c>
      <c r="G12" s="16">
        <v>9973500</v>
      </c>
      <c r="H12" s="16">
        <f>H11+Table14[[#This Row],[مبلغ ورود]]-Table14[[#This Row],[مبلغ خروج]]</f>
        <v>78268129500</v>
      </c>
      <c r="I12" s="95"/>
      <c r="J12" s="42"/>
      <c r="K12" s="42"/>
    </row>
    <row r="13" spans="1:11" ht="37.5">
      <c r="A13" s="1">
        <v>12</v>
      </c>
      <c r="B13" s="40" t="s">
        <v>1122</v>
      </c>
      <c r="C13" s="1">
        <v>671108</v>
      </c>
      <c r="D13" s="15" t="s">
        <v>15</v>
      </c>
      <c r="E13" s="20" t="s">
        <v>1124</v>
      </c>
      <c r="G13" s="16">
        <v>1199000000</v>
      </c>
      <c r="H13" s="16">
        <f>H12+Table14[[#This Row],[مبلغ ورود]]-Table14[[#This Row],[مبلغ خروج]]</f>
        <v>77069129500</v>
      </c>
      <c r="I13" s="96"/>
      <c r="J13" s="42"/>
    </row>
    <row r="14" spans="1:11" ht="21">
      <c r="A14" s="1">
        <v>13</v>
      </c>
      <c r="B14" s="40" t="s">
        <v>1125</v>
      </c>
      <c r="C14" s="1">
        <v>671109</v>
      </c>
      <c r="D14" s="15" t="s">
        <v>15</v>
      </c>
      <c r="E14" s="20" t="s">
        <v>1126</v>
      </c>
      <c r="G14" s="16">
        <v>0</v>
      </c>
      <c r="H14" s="16">
        <f>H13+Table14[[#This Row],[مبلغ ورود]]-Table14[[#This Row],[مبلغ خروج]]</f>
        <v>77069129500</v>
      </c>
      <c r="I14" s="95"/>
    </row>
    <row r="15" spans="1:11" ht="37.5">
      <c r="A15" s="1">
        <v>14</v>
      </c>
      <c r="B15" s="40" t="s">
        <v>1125</v>
      </c>
      <c r="C15" s="1">
        <v>671110</v>
      </c>
      <c r="D15" s="15" t="s">
        <v>15</v>
      </c>
      <c r="E15" s="20" t="s">
        <v>1127</v>
      </c>
      <c r="G15" s="16">
        <v>614422476</v>
      </c>
      <c r="H15" s="16">
        <f>H14+Table14[[#This Row],[مبلغ ورود]]-Table14[[#This Row],[مبلغ خروج]]</f>
        <v>76454707024</v>
      </c>
      <c r="I15" s="96"/>
    </row>
    <row r="16" spans="1:11" ht="37.5">
      <c r="A16" s="1">
        <v>15</v>
      </c>
      <c r="B16" s="40" t="s">
        <v>1125</v>
      </c>
      <c r="C16" s="1">
        <v>671111</v>
      </c>
      <c r="D16" s="15" t="s">
        <v>15</v>
      </c>
      <c r="E16" s="20" t="s">
        <v>1128</v>
      </c>
      <c r="G16" s="16">
        <v>62472192000</v>
      </c>
      <c r="H16" s="16">
        <f>H15+Table14[[#This Row],[مبلغ ورود]]-Table14[[#This Row],[مبلغ خروج]]</f>
        <v>13982515024</v>
      </c>
      <c r="I16" s="96"/>
    </row>
    <row r="17" spans="1:9" ht="56.25">
      <c r="A17" s="1">
        <v>16</v>
      </c>
      <c r="B17" s="40" t="s">
        <v>1125</v>
      </c>
      <c r="C17" s="1">
        <v>671112</v>
      </c>
      <c r="D17" s="15" t="s">
        <v>15</v>
      </c>
      <c r="E17" s="20" t="s">
        <v>1129</v>
      </c>
      <c r="G17" s="16">
        <v>228355000</v>
      </c>
      <c r="H17" s="16">
        <f>H16+Table14[[#This Row],[مبلغ ورود]]-Table14[[#This Row],[مبلغ خروج]]</f>
        <v>13754160024</v>
      </c>
      <c r="I17" s="96"/>
    </row>
    <row r="18" spans="1:9" ht="37.5">
      <c r="A18" s="1">
        <v>17</v>
      </c>
      <c r="B18" s="40" t="s">
        <v>1130</v>
      </c>
      <c r="C18" s="1">
        <v>671113</v>
      </c>
      <c r="D18" s="15" t="s">
        <v>15</v>
      </c>
      <c r="E18" s="20" t="s">
        <v>1131</v>
      </c>
      <c r="G18" s="16">
        <v>996000000</v>
      </c>
      <c r="H18" s="16">
        <f>H17+Table14[[#This Row],[مبلغ ورود]]-Table14[[#This Row],[مبلغ خروج]]</f>
        <v>12758160024</v>
      </c>
      <c r="I18" s="96"/>
    </row>
    <row r="19" spans="1:9" ht="37.5">
      <c r="A19" s="1">
        <v>18</v>
      </c>
      <c r="B19" s="40" t="s">
        <v>1130</v>
      </c>
      <c r="C19" s="1">
        <v>671114</v>
      </c>
      <c r="D19" s="15" t="s">
        <v>15</v>
      </c>
      <c r="E19" s="20" t="s">
        <v>1132</v>
      </c>
      <c r="G19" s="16">
        <v>2584614900</v>
      </c>
      <c r="H19" s="16">
        <f>H18+Table14[[#This Row],[مبلغ ورود]]-Table14[[#This Row],[مبلغ خروج]]</f>
        <v>10173545124</v>
      </c>
      <c r="I19" s="96"/>
    </row>
    <row r="20" spans="1:9" ht="37.5">
      <c r="A20" s="1">
        <v>19</v>
      </c>
      <c r="B20" s="40" t="s">
        <v>1130</v>
      </c>
      <c r="C20" s="1">
        <v>671115</v>
      </c>
      <c r="D20" s="15" t="s">
        <v>15</v>
      </c>
      <c r="E20" s="20" t="s">
        <v>1133</v>
      </c>
      <c r="G20" s="16">
        <v>75994800</v>
      </c>
      <c r="H20" s="16">
        <f>H19+Table14[[#This Row],[مبلغ ورود]]-Table14[[#This Row],[مبلغ خروج]]</f>
        <v>10097550324</v>
      </c>
      <c r="I20" s="96"/>
    </row>
    <row r="21" spans="1:9" ht="21">
      <c r="A21" s="1">
        <v>20</v>
      </c>
      <c r="B21" s="40" t="s">
        <v>1130</v>
      </c>
      <c r="C21" s="1"/>
      <c r="E21" s="20" t="s">
        <v>1117</v>
      </c>
      <c r="F21" s="19">
        <v>40000000000</v>
      </c>
      <c r="H21" s="16">
        <f>H20+Table14[[#This Row],[مبلغ ورود]]-Table14[[#This Row],[مبلغ خروج]]</f>
        <v>50097550324</v>
      </c>
      <c r="I21" s="95"/>
    </row>
    <row r="22" spans="1:9" ht="56.25">
      <c r="A22" s="1">
        <v>21</v>
      </c>
      <c r="B22" s="40" t="s">
        <v>1134</v>
      </c>
      <c r="C22" s="1">
        <v>671116</v>
      </c>
      <c r="D22" s="15" t="s">
        <v>15</v>
      </c>
      <c r="E22" s="20" t="s">
        <v>1135</v>
      </c>
      <c r="G22" s="16">
        <v>54582980</v>
      </c>
      <c r="H22" s="16">
        <f>H21+Table14[[#This Row],[مبلغ ورود]]-Table14[[#This Row],[مبلغ خروج]]</f>
        <v>50042967344</v>
      </c>
      <c r="I22" s="15"/>
    </row>
    <row r="23" spans="1:9" ht="56.25">
      <c r="A23" s="1">
        <v>22</v>
      </c>
      <c r="B23" s="40" t="s">
        <v>1134</v>
      </c>
      <c r="C23" s="1">
        <v>671117</v>
      </c>
      <c r="D23" s="15" t="s">
        <v>15</v>
      </c>
      <c r="E23" s="20" t="s">
        <v>1136</v>
      </c>
      <c r="G23" s="16">
        <v>6739021</v>
      </c>
      <c r="H23" s="16">
        <f>H22+Table14[[#This Row],[مبلغ ورود]]-Table14[[#This Row],[مبلغ خروج]]</f>
        <v>50036228323</v>
      </c>
      <c r="I23" s="15"/>
    </row>
    <row r="24" spans="1:9" ht="37.5">
      <c r="A24" s="1">
        <v>23</v>
      </c>
      <c r="B24" s="40" t="s">
        <v>1137</v>
      </c>
      <c r="C24" s="1">
        <v>671118</v>
      </c>
      <c r="D24" s="15" t="s">
        <v>15</v>
      </c>
      <c r="E24" s="20" t="s">
        <v>1138</v>
      </c>
      <c r="F24" s="52"/>
      <c r="G24" s="51">
        <v>869592149</v>
      </c>
      <c r="H24" s="16">
        <f>H23+Table14[[#This Row],[مبلغ ورود]]-Table14[[#This Row],[مبلغ خروج]]</f>
        <v>49166636174</v>
      </c>
      <c r="I24" s="15"/>
    </row>
    <row r="25" spans="1:9" ht="37.5">
      <c r="A25" s="1">
        <v>24</v>
      </c>
      <c r="B25" s="40" t="s">
        <v>1137</v>
      </c>
      <c r="C25" s="1">
        <v>671119</v>
      </c>
      <c r="D25" s="15" t="s">
        <v>15</v>
      </c>
      <c r="E25" s="20" t="s">
        <v>1139</v>
      </c>
      <c r="F25" s="52"/>
      <c r="G25" s="51">
        <v>33000000</v>
      </c>
      <c r="H25" s="16">
        <f>H24+Table14[[#This Row],[مبلغ ورود]]-Table14[[#This Row],[مبلغ خروج]]</f>
        <v>49133636174</v>
      </c>
      <c r="I25" s="15"/>
    </row>
    <row r="26" spans="1:9" ht="21">
      <c r="A26" s="1">
        <v>25</v>
      </c>
      <c r="B26" s="40" t="s">
        <v>1137</v>
      </c>
      <c r="C26" s="1">
        <v>671120</v>
      </c>
      <c r="D26" s="15" t="s">
        <v>15</v>
      </c>
      <c r="E26" s="20" t="s">
        <v>1140</v>
      </c>
      <c r="F26" s="52"/>
      <c r="G26" s="51">
        <v>0</v>
      </c>
      <c r="H26" s="16">
        <f>H25+Table14[[#This Row],[مبلغ ورود]]-Table14[[#This Row],[مبلغ خروج]]</f>
        <v>49133636174</v>
      </c>
      <c r="I26" s="95"/>
    </row>
    <row r="27" spans="1:9" ht="56.25">
      <c r="A27" s="1">
        <v>26</v>
      </c>
      <c r="B27" s="40" t="s">
        <v>1137</v>
      </c>
      <c r="C27" s="1">
        <v>671121</v>
      </c>
      <c r="D27" s="15" t="s">
        <v>15</v>
      </c>
      <c r="E27" s="20" t="s">
        <v>1141</v>
      </c>
      <c r="F27" s="52"/>
      <c r="G27" s="51">
        <v>5612740924</v>
      </c>
      <c r="H27" s="16">
        <f>H26+Table14[[#This Row],[مبلغ ورود]]-Table14[[#This Row],[مبلغ خروج]]</f>
        <v>43520895250</v>
      </c>
      <c r="I27" s="15"/>
    </row>
    <row r="28" spans="1:9" ht="37.5">
      <c r="A28" s="1">
        <v>27</v>
      </c>
      <c r="B28" s="40" t="s">
        <v>1137</v>
      </c>
      <c r="C28" s="1">
        <v>671122</v>
      </c>
      <c r="D28" s="15" t="s">
        <v>15</v>
      </c>
      <c r="E28" s="20" t="s">
        <v>1142</v>
      </c>
      <c r="F28" s="52"/>
      <c r="G28" s="51">
        <v>5000000000</v>
      </c>
      <c r="H28" s="16">
        <f>H27+Table14[[#This Row],[مبلغ ورود]]-Table14[[#This Row],[مبلغ خروج]]</f>
        <v>38520895250</v>
      </c>
      <c r="I28" s="15"/>
    </row>
    <row r="29" spans="1:9" ht="37.5">
      <c r="A29" s="1">
        <v>28</v>
      </c>
      <c r="B29" s="40" t="s">
        <v>1137</v>
      </c>
      <c r="C29" s="1">
        <v>671123</v>
      </c>
      <c r="D29" s="15" t="s">
        <v>15</v>
      </c>
      <c r="E29" s="20" t="s">
        <v>1143</v>
      </c>
      <c r="F29" s="52"/>
      <c r="G29" s="51">
        <v>2767074000</v>
      </c>
      <c r="H29" s="16">
        <f>H28+Table14[[#This Row],[مبلغ ورود]]-Table14[[#This Row],[مبلغ خروج]]</f>
        <v>35753821250</v>
      </c>
      <c r="I29" s="15"/>
    </row>
    <row r="30" spans="1:9" ht="37.5">
      <c r="A30" s="1">
        <v>29</v>
      </c>
      <c r="B30" s="40" t="s">
        <v>1144</v>
      </c>
      <c r="C30" s="1">
        <v>671124</v>
      </c>
      <c r="D30" s="15" t="s">
        <v>15</v>
      </c>
      <c r="E30" s="20" t="s">
        <v>1145</v>
      </c>
      <c r="F30" s="52"/>
      <c r="G30" s="51">
        <v>29988800</v>
      </c>
      <c r="H30" s="16">
        <f>H29+Table14[[#This Row],[مبلغ ورود]]-Table14[[#This Row],[مبلغ خروج]]</f>
        <v>35723832450</v>
      </c>
      <c r="I30" s="95"/>
    </row>
    <row r="31" spans="1:9" ht="21">
      <c r="A31" s="1">
        <v>30</v>
      </c>
      <c r="B31" s="40" t="s">
        <v>1146</v>
      </c>
      <c r="C31" s="1"/>
      <c r="E31" s="20" t="s">
        <v>1147</v>
      </c>
      <c r="F31" s="51">
        <v>1585665000</v>
      </c>
      <c r="G31" s="51"/>
      <c r="H31" s="16">
        <f>H30+Table14[[#This Row],[مبلغ ورود]]-Table14[[#This Row],[مبلغ خروج]]</f>
        <v>37309497450</v>
      </c>
      <c r="I31" s="95"/>
    </row>
    <row r="32" spans="1:9" ht="37.5">
      <c r="A32" s="1">
        <v>31</v>
      </c>
      <c r="B32" s="40" t="s">
        <v>1146</v>
      </c>
      <c r="C32" s="1">
        <v>671125</v>
      </c>
      <c r="D32" s="15" t="s">
        <v>15</v>
      </c>
      <c r="E32" s="20" t="s">
        <v>1148</v>
      </c>
      <c r="F32" s="52"/>
      <c r="G32" s="51">
        <v>1585665000</v>
      </c>
      <c r="H32" s="16">
        <f>H31+Table14[[#This Row],[مبلغ ورود]]-Table14[[#This Row],[مبلغ خروج]]</f>
        <v>35723832450</v>
      </c>
      <c r="I32" s="95"/>
    </row>
    <row r="33" spans="1:9" ht="37.5">
      <c r="A33" s="1">
        <v>32</v>
      </c>
      <c r="B33" s="40" t="s">
        <v>1149</v>
      </c>
      <c r="C33" s="1">
        <v>671126</v>
      </c>
      <c r="D33" s="15" t="s">
        <v>15</v>
      </c>
      <c r="E33" s="20" t="s">
        <v>1150</v>
      </c>
      <c r="F33" s="52"/>
      <c r="G33" s="51">
        <v>722445000</v>
      </c>
      <c r="H33" s="16">
        <f>H32+Table14[[#This Row],[مبلغ ورود]]-Table14[[#This Row],[مبلغ خروج]]</f>
        <v>35001387450</v>
      </c>
      <c r="I33" s="95"/>
    </row>
    <row r="34" spans="1:9" ht="37.5">
      <c r="A34" s="1">
        <v>33</v>
      </c>
      <c r="B34" s="40" t="s">
        <v>1149</v>
      </c>
      <c r="C34" s="1">
        <v>671127</v>
      </c>
      <c r="D34" s="15" t="s">
        <v>15</v>
      </c>
      <c r="E34" s="20" t="s">
        <v>1151</v>
      </c>
      <c r="F34" s="52"/>
      <c r="G34" s="51">
        <v>1385000000</v>
      </c>
      <c r="H34" s="16">
        <f>H33+Table14[[#This Row],[مبلغ ورود]]-Table14[[#This Row],[مبلغ خروج]]</f>
        <v>33616387450</v>
      </c>
      <c r="I34" s="95"/>
    </row>
    <row r="35" spans="1:9" ht="37.5">
      <c r="A35" s="1">
        <v>34</v>
      </c>
      <c r="B35" s="40" t="s">
        <v>1149</v>
      </c>
      <c r="C35" s="1">
        <v>671128</v>
      </c>
      <c r="D35" s="15" t="s">
        <v>15</v>
      </c>
      <c r="E35" s="20" t="s">
        <v>1142</v>
      </c>
      <c r="F35" s="52"/>
      <c r="G35" s="51">
        <v>10000000000</v>
      </c>
      <c r="H35" s="16">
        <f>H34+Table14[[#This Row],[مبلغ ورود]]-Table14[[#This Row],[مبلغ خروج]]</f>
        <v>23616387450</v>
      </c>
      <c r="I35" s="95"/>
    </row>
    <row r="36" spans="1:9" ht="37.5">
      <c r="A36" s="1">
        <v>35</v>
      </c>
      <c r="B36" s="40" t="s">
        <v>1149</v>
      </c>
      <c r="C36" s="1">
        <v>671129</v>
      </c>
      <c r="D36" s="15" t="s">
        <v>15</v>
      </c>
      <c r="E36" s="20" t="s">
        <v>1152</v>
      </c>
      <c r="F36" s="52"/>
      <c r="G36" s="51">
        <v>42811000</v>
      </c>
      <c r="H36" s="16">
        <f>H35+Table14[[#This Row],[مبلغ ورود]]-Table14[[#This Row],[مبلغ خروج]]</f>
        <v>23573576450</v>
      </c>
      <c r="I36" s="95"/>
    </row>
    <row r="37" spans="1:9" ht="56.25">
      <c r="A37" s="1">
        <v>36</v>
      </c>
      <c r="B37" s="40" t="s">
        <v>1153</v>
      </c>
      <c r="C37" s="1">
        <v>671130</v>
      </c>
      <c r="D37" s="15" t="s">
        <v>15</v>
      </c>
      <c r="E37" s="20" t="s">
        <v>1154</v>
      </c>
      <c r="F37" s="52"/>
      <c r="G37" s="51">
        <v>69542000</v>
      </c>
      <c r="H37" s="16">
        <f>H36+Table14[[#This Row],[مبلغ ورود]]-Table14[[#This Row],[مبلغ خروج]]</f>
        <v>23504034450</v>
      </c>
      <c r="I37" s="95"/>
    </row>
    <row r="38" spans="1:9" ht="37.5">
      <c r="A38" s="1">
        <v>37</v>
      </c>
      <c r="B38" s="40" t="s">
        <v>1155</v>
      </c>
      <c r="C38" s="1">
        <v>671131</v>
      </c>
      <c r="D38" s="15" t="s">
        <v>15</v>
      </c>
      <c r="E38" s="20" t="s">
        <v>1156</v>
      </c>
      <c r="F38" s="52"/>
      <c r="G38" s="51">
        <v>81450000</v>
      </c>
      <c r="H38" s="16">
        <f>H37+Table14[[#This Row],[مبلغ ورود]]-Table14[[#This Row],[مبلغ خروج]]</f>
        <v>23422584450</v>
      </c>
      <c r="I38" s="95"/>
    </row>
    <row r="39" spans="1:9" ht="21">
      <c r="A39" s="1">
        <v>38</v>
      </c>
      <c r="B39" s="40" t="s">
        <v>1155</v>
      </c>
      <c r="C39" s="1"/>
      <c r="E39" s="20" t="s">
        <v>1157</v>
      </c>
      <c r="F39" s="52">
        <v>20000000000</v>
      </c>
      <c r="G39" s="51"/>
      <c r="H39" s="16">
        <f>H38+Table14[[#This Row],[مبلغ ورود]]-Table14[[#This Row],[مبلغ خروج]]</f>
        <v>43422584450</v>
      </c>
      <c r="I39" s="95"/>
    </row>
    <row r="40" spans="1:9" ht="37.5">
      <c r="A40" s="1">
        <v>39</v>
      </c>
      <c r="B40" s="40" t="s">
        <v>1158</v>
      </c>
      <c r="C40" s="1">
        <v>671132</v>
      </c>
      <c r="D40" s="15" t="s">
        <v>15</v>
      </c>
      <c r="E40" s="20" t="s">
        <v>1159</v>
      </c>
      <c r="F40" s="52"/>
      <c r="G40" s="51">
        <v>126073380</v>
      </c>
      <c r="H40" s="16">
        <f>H39+Table14[[#This Row],[مبلغ ورود]]-Table14[[#This Row],[مبلغ خروج]]</f>
        <v>43296511070</v>
      </c>
      <c r="I40" s="95"/>
    </row>
    <row r="41" spans="1:9" ht="56.25">
      <c r="A41" s="1">
        <v>40</v>
      </c>
      <c r="B41" s="40" t="s">
        <v>1158</v>
      </c>
      <c r="C41" s="1">
        <v>671133</v>
      </c>
      <c r="D41" s="15" t="s">
        <v>15</v>
      </c>
      <c r="E41" s="20" t="s">
        <v>1160</v>
      </c>
      <c r="F41" s="52"/>
      <c r="G41" s="51">
        <v>60000000</v>
      </c>
      <c r="H41" s="16">
        <f>H40+Table14[[#This Row],[مبلغ ورود]]-Table14[[#This Row],[مبلغ خروج]]</f>
        <v>43236511070</v>
      </c>
      <c r="I41" s="95"/>
    </row>
    <row r="42" spans="1:9" ht="21">
      <c r="A42" s="1">
        <v>41</v>
      </c>
      <c r="B42" s="40" t="s">
        <v>1158</v>
      </c>
      <c r="C42" s="1"/>
      <c r="D42" s="15" t="s">
        <v>15</v>
      </c>
      <c r="E42" s="20" t="s">
        <v>1161</v>
      </c>
      <c r="F42" s="52">
        <v>25000000000</v>
      </c>
      <c r="G42" s="51"/>
      <c r="H42" s="16">
        <f>H41+Table14[[#This Row],[مبلغ ورود]]-Table14[[#This Row],[مبلغ خروج]]</f>
        <v>68236511070</v>
      </c>
      <c r="I42" s="95"/>
    </row>
    <row r="43" spans="1:9" ht="37.5">
      <c r="A43" s="1">
        <v>42</v>
      </c>
      <c r="B43" s="40" t="s">
        <v>1158</v>
      </c>
      <c r="C43" s="1">
        <v>671134</v>
      </c>
      <c r="D43" s="15" t="s">
        <v>15</v>
      </c>
      <c r="E43" s="20" t="s">
        <v>1162</v>
      </c>
      <c r="F43" s="52"/>
      <c r="G43" s="51">
        <v>1735770141</v>
      </c>
      <c r="H43" s="16">
        <f>H42+Table14[[#This Row],[مبلغ ورود]]-Table14[[#This Row],[مبلغ خروج]]</f>
        <v>66500740929</v>
      </c>
      <c r="I43" s="95"/>
    </row>
    <row r="44" spans="1:9" ht="37.5">
      <c r="A44" s="1">
        <v>43</v>
      </c>
      <c r="B44" s="40" t="s">
        <v>1163</v>
      </c>
      <c r="C44" s="1">
        <v>671135</v>
      </c>
      <c r="D44" s="15" t="s">
        <v>15</v>
      </c>
      <c r="E44" s="20" t="s">
        <v>1164</v>
      </c>
      <c r="F44" s="52"/>
      <c r="G44" s="51">
        <v>15811856060</v>
      </c>
      <c r="H44" s="16">
        <f>H43+Table14[[#This Row],[مبلغ ورود]]-Table14[[#This Row],[مبلغ خروج]]</f>
        <v>50688884869</v>
      </c>
      <c r="I44" s="95"/>
    </row>
    <row r="45" spans="1:9" ht="56.25">
      <c r="A45" s="1">
        <v>44</v>
      </c>
      <c r="B45" s="40" t="s">
        <v>1163</v>
      </c>
      <c r="C45" s="1">
        <v>671136</v>
      </c>
      <c r="D45" s="15" t="s">
        <v>15</v>
      </c>
      <c r="E45" s="20" t="s">
        <v>1165</v>
      </c>
      <c r="F45" s="52"/>
      <c r="G45" s="51">
        <v>367445083</v>
      </c>
      <c r="H45" s="16">
        <f>H44+Table14[[#This Row],[مبلغ ورود]]-Table14[[#This Row],[مبلغ خروج]]</f>
        <v>50321439786</v>
      </c>
      <c r="I45" s="95"/>
    </row>
    <row r="46" spans="1:9" ht="37.5">
      <c r="A46" s="1">
        <v>45</v>
      </c>
      <c r="B46" s="40" t="s">
        <v>1163</v>
      </c>
      <c r="C46" s="1">
        <v>671137</v>
      </c>
      <c r="D46" s="15" t="s">
        <v>15</v>
      </c>
      <c r="E46" s="20" t="s">
        <v>1166</v>
      </c>
      <c r="F46" s="52"/>
      <c r="G46" s="51">
        <v>15000000000</v>
      </c>
      <c r="H46" s="16">
        <f>H45+Table14[[#This Row],[مبلغ ورود]]-Table14[[#This Row],[مبلغ خروج]]</f>
        <v>35321439786</v>
      </c>
      <c r="I46" s="95"/>
    </row>
    <row r="47" spans="1:9" ht="37.5">
      <c r="A47" s="1">
        <v>46</v>
      </c>
      <c r="B47" s="40" t="s">
        <v>1163</v>
      </c>
      <c r="C47" s="1">
        <v>671138</v>
      </c>
      <c r="D47" s="15" t="s">
        <v>15</v>
      </c>
      <c r="E47" s="20" t="s">
        <v>1167</v>
      </c>
      <c r="F47" s="52"/>
      <c r="G47" s="51">
        <v>27000000</v>
      </c>
      <c r="H47" s="16">
        <f>H46+Table14[[#This Row],[مبلغ ورود]]-Table14[[#This Row],[مبلغ خروج]]</f>
        <v>35294439786</v>
      </c>
      <c r="I47" s="95"/>
    </row>
    <row r="48" spans="1:9" ht="21">
      <c r="A48" s="1">
        <v>47</v>
      </c>
      <c r="B48" s="40" t="s">
        <v>1163</v>
      </c>
      <c r="C48" s="1"/>
      <c r="E48" s="20" t="s">
        <v>1168</v>
      </c>
      <c r="F48" s="52"/>
      <c r="G48" s="51">
        <v>5000</v>
      </c>
      <c r="H48" s="16">
        <f>H47+Table14[[#This Row],[مبلغ ورود]]-Table14[[#This Row],[مبلغ خروج]]</f>
        <v>35294434786</v>
      </c>
      <c r="I48" s="95"/>
    </row>
    <row r="49" spans="1:9" ht="21">
      <c r="A49" s="1">
        <v>48</v>
      </c>
      <c r="B49" s="40"/>
      <c r="C49" s="1"/>
      <c r="E49" s="20" t="s">
        <v>1169</v>
      </c>
      <c r="F49" s="52"/>
      <c r="G49" s="51">
        <v>225000</v>
      </c>
      <c r="H49" s="16">
        <f>H48+Table14[[#This Row],[مبلغ ورود]]-Table14[[#This Row],[مبلغ خروج]]</f>
        <v>35294209786</v>
      </c>
      <c r="I49" s="95"/>
    </row>
    <row r="50" spans="1:9" ht="21">
      <c r="A50" s="1">
        <v>49</v>
      </c>
      <c r="B50" s="40" t="s">
        <v>1170</v>
      </c>
      <c r="C50" s="1"/>
      <c r="E50" s="20" t="s">
        <v>1171</v>
      </c>
      <c r="F50" s="51">
        <v>34254142</v>
      </c>
      <c r="G50" s="51"/>
      <c r="H50" s="16">
        <f>H49+Table14[[#This Row],[مبلغ ورود]]-Table14[[#This Row],[مبلغ خروج]]</f>
        <v>35328463928</v>
      </c>
      <c r="I50" s="95"/>
    </row>
    <row r="51" spans="1:9" ht="37.5">
      <c r="A51" s="1">
        <v>50</v>
      </c>
      <c r="B51" s="40" t="s">
        <v>1172</v>
      </c>
      <c r="C51" s="1">
        <v>671139</v>
      </c>
      <c r="D51" s="15" t="s">
        <v>15</v>
      </c>
      <c r="E51" s="20" t="s">
        <v>1166</v>
      </c>
      <c r="F51" s="52"/>
      <c r="G51" s="51">
        <v>5000000000</v>
      </c>
      <c r="H51" s="16">
        <f>H50+Table14[[#This Row],[مبلغ ورود]]-Table14[[#This Row],[مبلغ خروج]]</f>
        <v>30328463928</v>
      </c>
      <c r="I51" s="95"/>
    </row>
    <row r="52" spans="1:9" ht="37.5">
      <c r="A52" s="1">
        <v>51</v>
      </c>
      <c r="B52" s="40" t="s">
        <v>1172</v>
      </c>
      <c r="C52" s="1">
        <v>671140</v>
      </c>
      <c r="D52" s="15" t="s">
        <v>15</v>
      </c>
      <c r="E52" s="20" t="s">
        <v>1173</v>
      </c>
      <c r="F52" s="52"/>
      <c r="G52" s="51">
        <v>161128051</v>
      </c>
      <c r="H52" s="16">
        <f>H51+Table14[[#This Row],[مبلغ ورود]]-Table14[[#This Row],[مبلغ خروج]]</f>
        <v>30167335877</v>
      </c>
      <c r="I52" s="95"/>
    </row>
    <row r="53" spans="1:9" ht="37.5">
      <c r="A53" s="1">
        <v>52</v>
      </c>
      <c r="B53" s="40" t="s">
        <v>1172</v>
      </c>
      <c r="C53" s="1">
        <v>671141</v>
      </c>
      <c r="D53" s="15" t="s">
        <v>15</v>
      </c>
      <c r="E53" s="20" t="s">
        <v>1174</v>
      </c>
      <c r="F53" s="52"/>
      <c r="G53" s="51">
        <v>8000000000</v>
      </c>
      <c r="H53" s="16">
        <f>H52+Table14[[#This Row],[مبلغ ورود]]-Table14[[#This Row],[مبلغ خروج]]</f>
        <v>22167335877</v>
      </c>
      <c r="I53" s="95"/>
    </row>
    <row r="54" spans="1:9" ht="21">
      <c r="A54" s="1">
        <v>53</v>
      </c>
      <c r="B54" s="40" t="s">
        <v>1175</v>
      </c>
      <c r="C54" s="1"/>
      <c r="E54" s="20" t="s">
        <v>1176</v>
      </c>
      <c r="F54" s="52"/>
      <c r="G54" s="51">
        <f>16000+250000+5000+110000</f>
        <v>381000</v>
      </c>
      <c r="H54" s="16">
        <f>H53+Table14[[#This Row],[مبلغ ورود]]-Table14[[#This Row],[مبلغ خروج]]</f>
        <v>22166954877</v>
      </c>
      <c r="I54" s="95"/>
    </row>
    <row r="55" spans="1:9" ht="56.25">
      <c r="A55" s="1">
        <v>54</v>
      </c>
      <c r="B55" s="40" t="s">
        <v>1175</v>
      </c>
      <c r="C55" s="1">
        <v>671142</v>
      </c>
      <c r="D55" s="15" t="s">
        <v>15</v>
      </c>
      <c r="E55" s="20" t="s">
        <v>1177</v>
      </c>
      <c r="F55" s="52"/>
      <c r="G55" s="51">
        <v>80000000</v>
      </c>
      <c r="H55" s="16">
        <f>H54+Table14[[#This Row],[مبلغ ورود]]-Table14[[#This Row],[مبلغ خروج]]</f>
        <v>22086954877</v>
      </c>
      <c r="I55" s="95"/>
    </row>
    <row r="56" spans="1:9" ht="56.25">
      <c r="A56" s="1">
        <v>55</v>
      </c>
      <c r="B56" s="40" t="s">
        <v>1175</v>
      </c>
      <c r="C56" s="1">
        <v>671143</v>
      </c>
      <c r="D56" s="15" t="s">
        <v>15</v>
      </c>
      <c r="E56" s="20" t="s">
        <v>1178</v>
      </c>
      <c r="F56" s="52"/>
      <c r="G56" s="51">
        <v>54464909</v>
      </c>
      <c r="H56" s="16">
        <f>H55+Table14[[#This Row],[مبلغ ورود]]-Table14[[#This Row],[مبلغ خروج]]</f>
        <v>22032489968</v>
      </c>
      <c r="I56" s="95"/>
    </row>
    <row r="57" spans="1:9" ht="21">
      <c r="A57" s="1">
        <v>56</v>
      </c>
      <c r="B57" s="40" t="s">
        <v>1175</v>
      </c>
      <c r="C57" s="1"/>
      <c r="E57" s="20" t="s">
        <v>1168</v>
      </c>
      <c r="F57" s="52"/>
      <c r="G57" s="51">
        <v>5000</v>
      </c>
      <c r="H57" s="16">
        <f>H56+Table14[[#This Row],[مبلغ ورود]]-Table14[[#This Row],[مبلغ خروج]]</f>
        <v>22032484968</v>
      </c>
      <c r="I57" s="95"/>
    </row>
    <row r="58" spans="1:9" ht="37.5">
      <c r="A58" s="1">
        <v>57</v>
      </c>
      <c r="B58" s="40" t="s">
        <v>1175</v>
      </c>
      <c r="C58" s="1">
        <v>671144</v>
      </c>
      <c r="D58" s="15" t="s">
        <v>15</v>
      </c>
      <c r="E58" s="20" t="s">
        <v>1179</v>
      </c>
      <c r="F58" s="52"/>
      <c r="G58" s="51">
        <v>432021500</v>
      </c>
      <c r="H58" s="16">
        <f>H57+Table14[[#This Row],[مبلغ ورود]]-Table14[[#This Row],[مبلغ خروج]]</f>
        <v>21600463468</v>
      </c>
      <c r="I58" s="95"/>
    </row>
    <row r="59" spans="1:9" ht="37.5">
      <c r="A59" s="1">
        <v>58</v>
      </c>
      <c r="B59" s="40" t="s">
        <v>1180</v>
      </c>
      <c r="C59" s="1">
        <v>671145</v>
      </c>
      <c r="D59" s="15" t="s">
        <v>15</v>
      </c>
      <c r="E59" s="20" t="s">
        <v>1181</v>
      </c>
      <c r="F59" s="52"/>
      <c r="G59" s="51">
        <v>21600000000</v>
      </c>
      <c r="H59" s="16">
        <f>H58+Table14[[#This Row],[مبلغ ورود]]-Table14[[#This Row],[مبلغ خروج]]</f>
        <v>463468</v>
      </c>
      <c r="I59" s="95"/>
    </row>
    <row r="60" spans="1:9" ht="21">
      <c r="A60" s="1">
        <v>59</v>
      </c>
      <c r="B60" s="40" t="s">
        <v>1182</v>
      </c>
      <c r="C60" s="1"/>
      <c r="E60" s="20" t="s">
        <v>1183</v>
      </c>
      <c r="F60" s="52"/>
      <c r="G60" s="51">
        <v>6000</v>
      </c>
      <c r="H60" s="16">
        <f>H59+Table14[[#This Row],[مبلغ ورود]]-Table14[[#This Row],[مبلغ خروج]]</f>
        <v>457468</v>
      </c>
      <c r="I60" s="95"/>
    </row>
    <row r="61" spans="1:9" ht="21">
      <c r="A61" s="1">
        <v>60</v>
      </c>
      <c r="B61" s="40" t="s">
        <v>1182</v>
      </c>
      <c r="C61" s="1"/>
      <c r="E61" s="20" t="s">
        <v>1112</v>
      </c>
      <c r="F61" s="52">
        <v>2000000000</v>
      </c>
      <c r="G61" s="51"/>
      <c r="H61" s="16">
        <f>H60+Table14[[#This Row],[مبلغ ورود]]-Table14[[#This Row],[مبلغ خروج]]</f>
        <v>2000457468</v>
      </c>
      <c r="I61" s="95"/>
    </row>
    <row r="62" spans="1:9" ht="60.75" customHeight="1">
      <c r="A62" s="1">
        <v>61</v>
      </c>
      <c r="B62" s="45" t="s">
        <v>1184</v>
      </c>
      <c r="C62" s="45">
        <v>671102</v>
      </c>
      <c r="D62" s="46" t="s">
        <v>15</v>
      </c>
      <c r="E62" s="20" t="s">
        <v>1185</v>
      </c>
      <c r="F62" s="81"/>
      <c r="G62" s="53">
        <v>1585665000</v>
      </c>
      <c r="H62" s="16">
        <f>H61+Table14[[#This Row],[مبلغ ورود]]-Table14[[#This Row],[مبلغ خروج]]</f>
        <v>414792468</v>
      </c>
      <c r="I62" s="95"/>
    </row>
    <row r="63" spans="1:9" ht="26.25" customHeight="1">
      <c r="A63" s="1">
        <v>62</v>
      </c>
      <c r="B63" s="20" t="s">
        <v>1186</v>
      </c>
      <c r="C63" s="20"/>
      <c r="D63" s="46" t="s">
        <v>15</v>
      </c>
      <c r="E63" s="20" t="s">
        <v>1187</v>
      </c>
      <c r="F63" s="52">
        <v>5000000000</v>
      </c>
      <c r="G63" s="20"/>
      <c r="H63" s="16">
        <f>H62+Table14[[#This Row],[مبلغ ورود]]-Table14[[#This Row],[مبلغ خروج]]</f>
        <v>5414792468</v>
      </c>
      <c r="I63" s="95"/>
    </row>
    <row r="64" spans="1:9" ht="24.75" customHeight="1">
      <c r="A64" s="20">
        <v>63</v>
      </c>
      <c r="B64" s="20" t="s">
        <v>1186</v>
      </c>
      <c r="C64" s="20"/>
      <c r="D64" s="46" t="s">
        <v>15</v>
      </c>
      <c r="E64" s="20" t="s">
        <v>1187</v>
      </c>
      <c r="F64" s="52">
        <v>45000000000</v>
      </c>
      <c r="G64" s="20"/>
      <c r="H64" s="16">
        <f>H63+Table14[[#This Row],[مبلغ ورود]]-Table14[[#This Row],[مبلغ خروج]]</f>
        <v>50414792468</v>
      </c>
      <c r="I64" s="95"/>
    </row>
    <row r="65" spans="1:9" ht="18.75" customHeight="1">
      <c r="A65" s="20">
        <v>64</v>
      </c>
      <c r="B65" s="20" t="s">
        <v>1188</v>
      </c>
      <c r="C65" s="20"/>
      <c r="D65" s="20"/>
      <c r="E65" s="20" t="s">
        <v>1183</v>
      </c>
      <c r="F65" s="20"/>
      <c r="G65" s="51">
        <v>6000</v>
      </c>
      <c r="H65" s="16">
        <f>H64+Table14[[#This Row],[مبلغ ورود]]-Table14[[#This Row],[مبلغ خروج]]</f>
        <v>50414786468</v>
      </c>
      <c r="I65" s="95"/>
    </row>
    <row r="66" spans="1:9" ht="33" customHeight="1">
      <c r="A66" s="20">
        <v>65</v>
      </c>
      <c r="B66" s="20" t="s">
        <v>1189</v>
      </c>
      <c r="C66" s="1">
        <v>671146</v>
      </c>
      <c r="D66" s="46" t="s">
        <v>15</v>
      </c>
      <c r="E66" s="20" t="s">
        <v>1190</v>
      </c>
      <c r="F66" s="20"/>
      <c r="G66" s="53">
        <v>15000000000</v>
      </c>
      <c r="H66" s="16">
        <f>H65+Table14[[#This Row],[مبلغ ورود]]-Table14[[#This Row],[مبلغ خروج]]</f>
        <v>35414786468</v>
      </c>
      <c r="I66" s="95"/>
    </row>
    <row r="67" spans="1:9" ht="37.5">
      <c r="A67" s="20">
        <v>66</v>
      </c>
      <c r="B67" s="20" t="s">
        <v>1189</v>
      </c>
      <c r="C67" s="1">
        <v>671147</v>
      </c>
      <c r="D67" s="46" t="s">
        <v>15</v>
      </c>
      <c r="E67" s="20" t="s">
        <v>34</v>
      </c>
      <c r="F67" s="20"/>
      <c r="G67" s="53">
        <v>1500000000</v>
      </c>
      <c r="H67" s="16">
        <f>H66+Table14[[#This Row],[مبلغ ورود]]-Table14[[#This Row],[مبلغ خروج]]</f>
        <v>33914786468</v>
      </c>
      <c r="I67" s="95"/>
    </row>
    <row r="68" spans="1:9" ht="37.5">
      <c r="A68" s="1">
        <v>67</v>
      </c>
      <c r="B68" s="20" t="s">
        <v>1191</v>
      </c>
      <c r="C68" s="1">
        <v>671148</v>
      </c>
      <c r="D68" s="46" t="s">
        <v>15</v>
      </c>
      <c r="E68" s="20" t="s">
        <v>1192</v>
      </c>
      <c r="F68" s="52"/>
      <c r="G68" s="51">
        <v>7912144000</v>
      </c>
      <c r="H68" s="16">
        <f>H67+Table14[[#This Row],[مبلغ ورود]]-Table14[[#This Row],[مبلغ خروج]]</f>
        <v>26002642468</v>
      </c>
      <c r="I68" s="95"/>
    </row>
    <row r="69" spans="1:9" ht="21">
      <c r="A69" s="1">
        <v>68</v>
      </c>
      <c r="B69" s="40"/>
      <c r="C69" s="1"/>
      <c r="D69" s="46" t="s">
        <v>15</v>
      </c>
      <c r="E69" s="20" t="s">
        <v>1193</v>
      </c>
      <c r="F69" s="52">
        <v>50000000000</v>
      </c>
      <c r="G69" s="51"/>
      <c r="H69" s="16">
        <f>H68+Table14[[#This Row],[مبلغ ورود]]-Table14[[#This Row],[مبلغ خروج]]</f>
        <v>76002642468</v>
      </c>
      <c r="I69" s="95"/>
    </row>
    <row r="70" spans="1:9" ht="37.5">
      <c r="A70" s="1">
        <v>69</v>
      </c>
      <c r="B70" s="40" t="s">
        <v>18</v>
      </c>
      <c r="C70" s="1">
        <v>671149</v>
      </c>
      <c r="D70" s="46" t="s">
        <v>15</v>
      </c>
      <c r="E70" s="20" t="s">
        <v>1194</v>
      </c>
      <c r="F70" s="52"/>
      <c r="G70" s="51">
        <v>91735000</v>
      </c>
      <c r="H70" s="16">
        <f>H69+Table14[[#This Row],[مبلغ ورود]]-Table14[[#This Row],[مبلغ خروج]]</f>
        <v>75910907468</v>
      </c>
      <c r="I70" s="95"/>
    </row>
    <row r="71" spans="1:9" ht="37.5">
      <c r="A71" s="1">
        <v>70</v>
      </c>
      <c r="B71" s="40" t="s">
        <v>18</v>
      </c>
      <c r="C71" s="1">
        <v>671150</v>
      </c>
      <c r="D71" s="46" t="s">
        <v>15</v>
      </c>
      <c r="E71" s="20" t="s">
        <v>1195</v>
      </c>
      <c r="F71" s="52"/>
      <c r="G71" s="51">
        <v>5389296224</v>
      </c>
      <c r="H71" s="16">
        <f>H70+Table14[[#This Row],[مبلغ ورود]]-Table14[[#This Row],[مبلغ خروج]]</f>
        <v>70521611244</v>
      </c>
      <c r="I71" s="95"/>
    </row>
    <row r="72" spans="1:9" ht="21">
      <c r="A72" s="1"/>
      <c r="B72" s="40" t="s">
        <v>18</v>
      </c>
      <c r="C72" s="1"/>
      <c r="D72" s="46"/>
      <c r="E72" s="20" t="s">
        <v>1183</v>
      </c>
      <c r="F72" s="52"/>
      <c r="G72" s="51">
        <f>6000+6000</f>
        <v>12000</v>
      </c>
      <c r="H72" s="16">
        <f>H71+Table14[[#This Row],[مبلغ ورود]]-Table14[[#This Row],[مبلغ خروج]]</f>
        <v>70521599244</v>
      </c>
      <c r="I72" s="95"/>
    </row>
    <row r="73" spans="1:9" ht="37.5">
      <c r="A73" s="1">
        <v>71</v>
      </c>
      <c r="B73" s="40" t="s">
        <v>1196</v>
      </c>
      <c r="C73" s="55" t="s">
        <v>1197</v>
      </c>
      <c r="D73" s="46" t="s">
        <v>15</v>
      </c>
      <c r="E73" s="20" t="s">
        <v>24</v>
      </c>
      <c r="F73" s="52"/>
      <c r="G73" s="51">
        <v>5000000000</v>
      </c>
      <c r="H73" s="16">
        <f>H72+Table14[[#This Row],[مبلغ ورود]]-Table14[[#This Row],[مبلغ خروج]]</f>
        <v>65521599244</v>
      </c>
      <c r="I73" s="95"/>
    </row>
    <row r="74" spans="1:9" ht="37.5">
      <c r="A74" s="1">
        <v>72</v>
      </c>
      <c r="B74" s="40" t="s">
        <v>1196</v>
      </c>
      <c r="C74" s="55" t="s">
        <v>1198</v>
      </c>
      <c r="D74" s="46" t="s">
        <v>15</v>
      </c>
      <c r="E74" s="20" t="s">
        <v>1199</v>
      </c>
      <c r="F74" s="52"/>
      <c r="G74" s="51">
        <v>10000000000</v>
      </c>
      <c r="H74" s="16">
        <f>H73+Table14[[#This Row],[مبلغ ورود]]-Table14[[#This Row],[مبلغ خروج]]</f>
        <v>55521599244</v>
      </c>
      <c r="I74" s="95"/>
    </row>
    <row r="75" spans="1:9" ht="21">
      <c r="A75" s="1"/>
      <c r="B75" s="40" t="s">
        <v>1200</v>
      </c>
      <c r="C75" s="55"/>
      <c r="D75" s="46" t="s">
        <v>15</v>
      </c>
      <c r="E75" s="20" t="s">
        <v>1201</v>
      </c>
      <c r="F75" s="52"/>
      <c r="G75" s="51">
        <v>1217000</v>
      </c>
      <c r="H75" s="16">
        <f>H74+Table14[[#This Row],[مبلغ ورود]]-Table14[[#This Row],[مبلغ خروج]]</f>
        <v>55520382244</v>
      </c>
      <c r="I75" s="95"/>
    </row>
    <row r="76" spans="1:9" ht="37.5">
      <c r="A76" s="1">
        <v>73</v>
      </c>
      <c r="B76" s="40" t="s">
        <v>1202</v>
      </c>
      <c r="C76" s="55" t="s">
        <v>1203</v>
      </c>
      <c r="D76" s="46" t="s">
        <v>15</v>
      </c>
      <c r="E76" s="20" t="s">
        <v>1204</v>
      </c>
      <c r="F76" s="52"/>
      <c r="G76" s="51">
        <f>5170000+308295000+103925250+310054500</f>
        <v>727444750</v>
      </c>
      <c r="H76" s="16">
        <f>H75+Table14[[#This Row],[مبلغ ورود]]-Table14[[#This Row],[مبلغ خروج]]</f>
        <v>54792937494</v>
      </c>
      <c r="I76" s="95"/>
    </row>
    <row r="77" spans="1:9" ht="43.5" customHeight="1">
      <c r="A77" s="1">
        <v>74</v>
      </c>
      <c r="B77" s="58" t="s">
        <v>14</v>
      </c>
      <c r="C77" s="59">
        <v>671103</v>
      </c>
      <c r="D77" s="60" t="s">
        <v>15</v>
      </c>
      <c r="E77" s="56" t="s">
        <v>1205</v>
      </c>
      <c r="F77" s="52"/>
      <c r="G77" s="57">
        <v>1585665000</v>
      </c>
      <c r="H77" s="16">
        <f>H76+Table14[[#This Row],[مبلغ ورود]]-Table14[[#This Row],[مبلغ خروج]]</f>
        <v>53207272494</v>
      </c>
      <c r="I77" s="95"/>
    </row>
    <row r="78" spans="1:9" ht="37.5">
      <c r="A78" s="1">
        <v>75</v>
      </c>
      <c r="B78" s="40" t="s">
        <v>1202</v>
      </c>
      <c r="C78" s="55" t="s">
        <v>1206</v>
      </c>
      <c r="D78" s="46" t="s">
        <v>15</v>
      </c>
      <c r="E78" s="20" t="s">
        <v>63</v>
      </c>
      <c r="F78" s="52"/>
      <c r="G78" s="51">
        <v>50000000000</v>
      </c>
      <c r="H78" s="16">
        <f>H77+Table14[[#This Row],[مبلغ ورود]]-Table14[[#This Row],[مبلغ خروج]]</f>
        <v>3207272494</v>
      </c>
      <c r="I78" s="95"/>
    </row>
    <row r="79" spans="1:9" ht="37.5">
      <c r="A79" s="1">
        <v>76</v>
      </c>
      <c r="B79" s="40" t="s">
        <v>1207</v>
      </c>
      <c r="C79" s="55" t="s">
        <v>1208</v>
      </c>
      <c r="D79" s="46" t="s">
        <v>15</v>
      </c>
      <c r="E79" s="20" t="s">
        <v>1209</v>
      </c>
      <c r="F79" s="52"/>
      <c r="G79" s="51">
        <v>181829180</v>
      </c>
      <c r="H79" s="16">
        <f>H78+Table14[[#This Row],[مبلغ ورود]]-Table14[[#This Row],[مبلغ خروج]]</f>
        <v>3025443314</v>
      </c>
      <c r="I79" s="95"/>
    </row>
    <row r="80" spans="1:9" ht="37.5">
      <c r="A80" s="1">
        <v>77</v>
      </c>
      <c r="B80" s="40" t="s">
        <v>1207</v>
      </c>
      <c r="C80" s="55" t="s">
        <v>1210</v>
      </c>
      <c r="D80" s="46" t="s">
        <v>15</v>
      </c>
      <c r="E80" s="20" t="s">
        <v>1211</v>
      </c>
      <c r="F80" s="52"/>
      <c r="G80" s="51">
        <v>49666257</v>
      </c>
      <c r="H80" s="16">
        <f>H79+Table14[[#This Row],[مبلغ ورود]]-Table14[[#This Row],[مبلغ خروج]]</f>
        <v>2975777057</v>
      </c>
      <c r="I80" s="95"/>
    </row>
    <row r="81" spans="1:9" ht="56.25">
      <c r="A81" s="1">
        <v>78</v>
      </c>
      <c r="B81" s="40" t="s">
        <v>1207</v>
      </c>
      <c r="C81" s="55" t="s">
        <v>1212</v>
      </c>
      <c r="D81" s="46" t="s">
        <v>15</v>
      </c>
      <c r="E81" s="20" t="s">
        <v>1213</v>
      </c>
      <c r="F81" s="52"/>
      <c r="G81" s="51">
        <v>380514707</v>
      </c>
      <c r="H81" s="16">
        <f>H80+Table14[[#This Row],[مبلغ ورود]]-Table14[[#This Row],[مبلغ خروج]]</f>
        <v>2595262350</v>
      </c>
      <c r="I81" s="95"/>
    </row>
    <row r="82" spans="1:9" ht="56.25">
      <c r="A82" s="1">
        <v>79</v>
      </c>
      <c r="B82" s="40" t="s">
        <v>1207</v>
      </c>
      <c r="C82" s="55" t="s">
        <v>1214</v>
      </c>
      <c r="D82" s="46" t="s">
        <v>15</v>
      </c>
      <c r="E82" s="20" t="s">
        <v>1215</v>
      </c>
      <c r="F82" s="52"/>
      <c r="G82" s="51">
        <v>126838235</v>
      </c>
      <c r="H82" s="16">
        <f>H81+Table14[[#This Row],[مبلغ ورود]]-Table14[[#This Row],[مبلغ خروج]]</f>
        <v>2468424115</v>
      </c>
      <c r="I82" s="95"/>
    </row>
    <row r="83" spans="1:9" ht="37.5">
      <c r="A83" s="1">
        <v>80</v>
      </c>
      <c r="B83" s="40" t="s">
        <v>1207</v>
      </c>
      <c r="C83" s="55" t="s">
        <v>1216</v>
      </c>
      <c r="D83" s="46" t="s">
        <v>15</v>
      </c>
      <c r="E83" s="20" t="s">
        <v>1217</v>
      </c>
      <c r="F83" s="52"/>
      <c r="G83" s="51">
        <v>418837500</v>
      </c>
      <c r="H83" s="16">
        <f>H82+Table14[[#This Row],[مبلغ ورود]]-Table14[[#This Row],[مبلغ خروج]]</f>
        <v>2049586615</v>
      </c>
      <c r="I83" s="95"/>
    </row>
    <row r="84" spans="1:9" ht="56.25">
      <c r="A84" s="1">
        <v>81</v>
      </c>
      <c r="B84" s="40" t="s">
        <v>1218</v>
      </c>
      <c r="C84" s="55" t="s">
        <v>1219</v>
      </c>
      <c r="D84" s="46" t="s">
        <v>15</v>
      </c>
      <c r="E84" s="20" t="s">
        <v>1220</v>
      </c>
      <c r="F84" s="52"/>
      <c r="G84" s="51">
        <v>40760308</v>
      </c>
      <c r="H84" s="16">
        <f>H83+Table14[[#This Row],[مبلغ ورود]]-Table14[[#This Row],[مبلغ خروج]]</f>
        <v>2008826307</v>
      </c>
      <c r="I84" s="95"/>
    </row>
    <row r="85" spans="1:9" ht="56.25">
      <c r="A85" s="1">
        <v>82</v>
      </c>
      <c r="B85" s="40" t="s">
        <v>1218</v>
      </c>
      <c r="C85" s="55" t="s">
        <v>1221</v>
      </c>
      <c r="D85" s="46" t="s">
        <v>15</v>
      </c>
      <c r="E85" s="20" t="s">
        <v>1222</v>
      </c>
      <c r="F85" s="52"/>
      <c r="G85" s="51">
        <v>46439968</v>
      </c>
      <c r="H85" s="16">
        <f>H84+Table14[[#This Row],[مبلغ ورود]]-Table14[[#This Row],[مبلغ خروج]]</f>
        <v>1962386339</v>
      </c>
      <c r="I85" s="95"/>
    </row>
    <row r="86" spans="1:9" ht="37.5">
      <c r="A86" s="1">
        <v>83</v>
      </c>
      <c r="B86" s="40" t="s">
        <v>1218</v>
      </c>
      <c r="C86" s="55" t="s">
        <v>1223</v>
      </c>
      <c r="D86" s="46" t="s">
        <v>15</v>
      </c>
      <c r="E86" s="20" t="s">
        <v>1224</v>
      </c>
      <c r="F86" s="52"/>
      <c r="G86" s="51">
        <v>28000000</v>
      </c>
      <c r="H86" s="16">
        <f>H85+Table14[[#This Row],[مبلغ ورود]]-Table14[[#This Row],[مبلغ خروج]]</f>
        <v>1934386339</v>
      </c>
      <c r="I86" s="95"/>
    </row>
    <row r="87" spans="1:9" ht="37.5">
      <c r="A87" s="1">
        <v>84</v>
      </c>
      <c r="B87" s="40" t="s">
        <v>1225</v>
      </c>
      <c r="C87" s="55" t="s">
        <v>1226</v>
      </c>
      <c r="D87" s="46" t="s">
        <v>15</v>
      </c>
      <c r="E87" s="20" t="s">
        <v>1227</v>
      </c>
      <c r="F87" s="52"/>
      <c r="G87" s="51">
        <v>1735770141</v>
      </c>
      <c r="H87" s="16">
        <f>H86+Table14[[#This Row],[مبلغ ورود]]-Table14[[#This Row],[مبلغ خروج]]</f>
        <v>198616198</v>
      </c>
      <c r="I87" s="95"/>
    </row>
    <row r="88" spans="1:9" ht="21">
      <c r="A88" s="1">
        <v>85</v>
      </c>
      <c r="B88" s="40" t="s">
        <v>1228</v>
      </c>
      <c r="C88" s="55"/>
      <c r="D88" s="46"/>
      <c r="E88" s="20" t="s">
        <v>1229</v>
      </c>
      <c r="F88" s="51">
        <v>40000000000</v>
      </c>
      <c r="G88" s="51"/>
      <c r="H88" s="16">
        <f>H87+Table14[[#This Row],[مبلغ ورود]]-Table14[[#This Row],[مبلغ خروج]]</f>
        <v>40198616198</v>
      </c>
      <c r="I88" s="95"/>
    </row>
    <row r="89" spans="1:9" ht="21">
      <c r="A89" s="1">
        <v>86</v>
      </c>
      <c r="B89" s="40" t="s">
        <v>1228</v>
      </c>
      <c r="C89" s="55" t="s">
        <v>1230</v>
      </c>
      <c r="D89" s="46" t="s">
        <v>15</v>
      </c>
      <c r="E89" s="20" t="s">
        <v>1231</v>
      </c>
      <c r="F89" s="52"/>
      <c r="G89" s="51">
        <v>10000000000</v>
      </c>
      <c r="H89" s="16">
        <f>H88+Table14[[#This Row],[مبلغ ورود]]-Table14[[#This Row],[مبلغ خروج]]</f>
        <v>30198616198</v>
      </c>
      <c r="I89" s="95"/>
    </row>
    <row r="90" spans="1:9" ht="21">
      <c r="A90" s="1">
        <v>87</v>
      </c>
      <c r="B90" s="40" t="s">
        <v>1228</v>
      </c>
      <c r="C90" s="55" t="s">
        <v>1232</v>
      </c>
      <c r="D90" s="46" t="s">
        <v>15</v>
      </c>
      <c r="E90" s="20" t="s">
        <v>1233</v>
      </c>
      <c r="F90" s="52"/>
      <c r="G90" s="51">
        <v>6900000000</v>
      </c>
      <c r="H90" s="16">
        <f>H89+Table14[[#This Row],[مبلغ ورود]]-Table14[[#This Row],[مبلغ خروج]]</f>
        <v>23298616198</v>
      </c>
      <c r="I90" s="95"/>
    </row>
    <row r="91" spans="1:9" ht="21">
      <c r="A91" s="1">
        <v>88</v>
      </c>
      <c r="B91" s="40" t="s">
        <v>1228</v>
      </c>
      <c r="C91" s="55" t="s">
        <v>1234</v>
      </c>
      <c r="D91" s="46" t="s">
        <v>15</v>
      </c>
      <c r="E91" s="20" t="s">
        <v>1235</v>
      </c>
      <c r="F91" s="52"/>
      <c r="G91" s="51">
        <v>5000000000</v>
      </c>
      <c r="H91" s="16">
        <f>H90+Table14[[#This Row],[مبلغ ورود]]-Table14[[#This Row],[مبلغ خروج]]</f>
        <v>18298616198</v>
      </c>
      <c r="I91" s="95"/>
    </row>
    <row r="92" spans="1:9" ht="21">
      <c r="A92" s="1">
        <v>89</v>
      </c>
      <c r="B92" s="40" t="s">
        <v>1228</v>
      </c>
      <c r="C92" s="55" t="s">
        <v>1236</v>
      </c>
      <c r="D92" s="46" t="s">
        <v>15</v>
      </c>
      <c r="E92" s="20" t="s">
        <v>1237</v>
      </c>
      <c r="F92" s="52"/>
      <c r="G92" s="51">
        <v>8100000000</v>
      </c>
      <c r="H92" s="16">
        <f>H91+Table14[[#This Row],[مبلغ ورود]]-Table14[[#This Row],[مبلغ خروج]]</f>
        <v>10198616198</v>
      </c>
      <c r="I92" s="95"/>
    </row>
    <row r="93" spans="1:9" ht="37.5">
      <c r="A93" s="1">
        <v>90</v>
      </c>
      <c r="B93" s="40" t="s">
        <v>1228</v>
      </c>
      <c r="C93" s="55" t="s">
        <v>1238</v>
      </c>
      <c r="D93" s="46" t="s">
        <v>15</v>
      </c>
      <c r="E93" s="20" t="s">
        <v>1239</v>
      </c>
      <c r="F93" s="52"/>
      <c r="G93" s="51">
        <v>10000000000</v>
      </c>
      <c r="H93" s="16">
        <f>H92+Table14[[#This Row],[مبلغ ورود]]-Table14[[#This Row],[مبلغ خروج]]</f>
        <v>198616198</v>
      </c>
      <c r="I93" s="95"/>
    </row>
    <row r="94" spans="1:9" ht="37.5">
      <c r="A94" s="1">
        <v>91</v>
      </c>
      <c r="B94" s="40" t="s">
        <v>1228</v>
      </c>
      <c r="C94" s="55" t="s">
        <v>1240</v>
      </c>
      <c r="D94" s="46" t="s">
        <v>15</v>
      </c>
      <c r="E94" s="20" t="s">
        <v>1241</v>
      </c>
      <c r="F94" s="52"/>
      <c r="G94" s="51">
        <v>68838000</v>
      </c>
      <c r="H94" s="16">
        <f>H93+Table14[[#This Row],[مبلغ ورود]]-Table14[[#This Row],[مبلغ خروج]]</f>
        <v>129778198</v>
      </c>
      <c r="I94" s="44"/>
    </row>
    <row r="95" spans="1:9" ht="21">
      <c r="A95" s="1">
        <v>92</v>
      </c>
      <c r="B95" s="40" t="s">
        <v>1242</v>
      </c>
      <c r="C95" s="55"/>
      <c r="D95" s="46" t="s">
        <v>15</v>
      </c>
      <c r="E95" s="20" t="s">
        <v>1243</v>
      </c>
      <c r="F95" s="52"/>
      <c r="G95" s="51">
        <v>1250000</v>
      </c>
      <c r="H95" s="16">
        <f>H94+Table14[[#This Row],[مبلغ ورود]]-Table14[[#This Row],[مبلغ خروج]]</f>
        <v>128528198</v>
      </c>
      <c r="I95" s="44"/>
    </row>
    <row r="96" spans="1:9" ht="21">
      <c r="A96" s="1">
        <v>93</v>
      </c>
      <c r="B96" s="40"/>
      <c r="C96" s="55"/>
      <c r="D96" s="46"/>
      <c r="E96" s="20"/>
      <c r="F96" s="52"/>
      <c r="G96" s="51"/>
      <c r="H96" s="16">
        <f>H95+Table14[[#This Row],[مبلغ ورود]]-Table14[[#This Row],[مبلغ خروج]]</f>
        <v>128528198</v>
      </c>
      <c r="I96" s="44"/>
    </row>
    <row r="97" spans="1:9" ht="21">
      <c r="A97" s="1"/>
      <c r="B97" s="40"/>
      <c r="C97" s="55"/>
      <c r="D97" s="55"/>
      <c r="E97" s="20"/>
      <c r="F97" s="52"/>
      <c r="G97" s="51"/>
      <c r="H97" s="16">
        <f>H96+Table14[[#This Row],[مبلغ ورود]]-Table14[[#This Row],[مبلغ خروج]]</f>
        <v>128528198</v>
      </c>
      <c r="I97" s="44"/>
    </row>
    <row r="98" spans="1:9" ht="21">
      <c r="A98" s="1"/>
      <c r="B98" s="40"/>
      <c r="C98" s="55"/>
      <c r="D98" s="46"/>
      <c r="E98" s="20"/>
      <c r="F98" s="52"/>
      <c r="G98" s="51"/>
      <c r="H98" s="16">
        <f>H97+Table14[[#This Row],[مبلغ ورود]]-Table14[[#This Row],[مبلغ خروج]]</f>
        <v>128528198</v>
      </c>
      <c r="I98" s="44"/>
    </row>
    <row r="99" spans="1:9" ht="21">
      <c r="A99" s="1"/>
      <c r="B99" s="40"/>
      <c r="C99" s="55"/>
      <c r="D99" s="55"/>
      <c r="E99" s="20"/>
      <c r="F99" s="52"/>
      <c r="G99" s="51"/>
      <c r="H99" s="16">
        <f>H98+Table14[[#This Row],[مبلغ ورود]]-Table14[[#This Row],[مبلغ خروج]]</f>
        <v>128528198</v>
      </c>
      <c r="I99" s="44"/>
    </row>
    <row r="100" spans="1:9" ht="21">
      <c r="A100" s="1"/>
      <c r="B100" s="40"/>
      <c r="C100" s="55"/>
      <c r="D100" s="46"/>
      <c r="E100" s="20"/>
      <c r="F100" s="52"/>
      <c r="G100" s="51"/>
      <c r="H100" s="16">
        <f>H99+Table14[[#This Row],[مبلغ ورود]]-Table14[[#This Row],[مبلغ خروج]]</f>
        <v>128528198</v>
      </c>
      <c r="I100" s="44"/>
    </row>
    <row r="101" spans="1:9" ht="21">
      <c r="A101" s="1"/>
      <c r="B101" s="40"/>
      <c r="C101" s="55"/>
      <c r="D101" s="46"/>
      <c r="E101" s="20"/>
      <c r="F101" s="52"/>
      <c r="G101" s="51"/>
      <c r="H101" s="16">
        <f>H100+Table14[[#This Row],[مبلغ ورود]]-Table14[[#This Row],[مبلغ خروج]]</f>
        <v>128528198</v>
      </c>
      <c r="I101" s="44"/>
    </row>
    <row r="102" spans="1:9" ht="21">
      <c r="A102" s="1"/>
      <c r="B102" s="40"/>
      <c r="C102" s="55"/>
      <c r="E102" s="20"/>
      <c r="F102" s="52"/>
      <c r="G102" s="51"/>
      <c r="H102" s="16">
        <f>H101+Table14[[#This Row],[مبلغ ورود]]-Table14[[#This Row],[مبلغ خروج]]</f>
        <v>128528198</v>
      </c>
      <c r="I102" s="44"/>
    </row>
    <row r="103" spans="1:9" ht="21">
      <c r="A103" s="1"/>
      <c r="B103" s="40"/>
      <c r="C103" s="55"/>
      <c r="E103" s="20"/>
      <c r="H103" s="16">
        <f>H102+Table14[[#This Row],[مبلغ ورود]]-Table14[[#This Row],[مبلغ خروج]]</f>
        <v>128528198</v>
      </c>
      <c r="I103" s="44"/>
    </row>
    <row r="104" spans="1:9" ht="21">
      <c r="A104" s="1"/>
      <c r="B104" s="40"/>
      <c r="C104" s="55"/>
      <c r="E104" s="20"/>
      <c r="H104" s="16">
        <f>H103+Table14[[#This Row],[مبلغ ورود]]-Table14[[#This Row],[مبلغ خروج]]</f>
        <v>128528198</v>
      </c>
      <c r="I104" s="44"/>
    </row>
    <row r="105" spans="1:9" ht="42.75" customHeight="1">
      <c r="A105" s="1" t="s">
        <v>1106</v>
      </c>
      <c r="B105" s="17"/>
      <c r="C105" s="1"/>
      <c r="D105" s="17"/>
      <c r="E105" s="21"/>
      <c r="F105" s="22">
        <f>SUBTOTAL(109,Table14[مبلغ ورود])</f>
        <v>308619919142</v>
      </c>
      <c r="G105" s="22">
        <f>SUBTOTAL(109,Table14[مبلغ خروج])</f>
        <v>308491390944</v>
      </c>
      <c r="H105" s="39"/>
      <c r="I105" s="82"/>
    </row>
    <row r="106" spans="1:9" ht="56.25" customHeight="1">
      <c r="A106" s="47"/>
      <c r="B106" s="47"/>
      <c r="C106" s="48"/>
      <c r="D106" s="49"/>
      <c r="E106" s="185"/>
      <c r="F106" s="186"/>
      <c r="G106" s="50"/>
    </row>
    <row r="107" spans="1:9" ht="42.75" customHeight="1">
      <c r="A107" s="16"/>
      <c r="B107" s="16"/>
      <c r="C107" s="16"/>
      <c r="D107" s="16"/>
      <c r="E107" s="16"/>
      <c r="F107" s="16"/>
    </row>
    <row r="108" spans="1:9" ht="42.75" customHeight="1">
      <c r="A108" s="16"/>
      <c r="B108" s="16"/>
      <c r="C108" s="16"/>
      <c r="D108" s="16"/>
      <c r="E108" s="16"/>
      <c r="F108" s="16"/>
    </row>
    <row r="109" spans="1:9" ht="42.75" customHeight="1">
      <c r="A109" s="16"/>
      <c r="B109" s="16"/>
      <c r="C109" s="16"/>
      <c r="D109" s="16"/>
      <c r="E109" s="16"/>
      <c r="F109" s="16"/>
    </row>
    <row r="110" spans="1:9" ht="42.75" customHeight="1">
      <c r="A110" s="16"/>
      <c r="B110" s="16"/>
      <c r="C110" s="16"/>
      <c r="D110" s="16"/>
      <c r="E110" s="16"/>
      <c r="F110" s="16"/>
    </row>
    <row r="111" spans="1:9" ht="42.75" customHeight="1">
      <c r="A111" s="16"/>
      <c r="B111" s="16"/>
      <c r="C111" s="16"/>
      <c r="D111" s="16"/>
      <c r="E111" s="16"/>
      <c r="F111" s="16"/>
    </row>
    <row r="112" spans="1:9" ht="42.75" customHeight="1">
      <c r="A112" s="16"/>
      <c r="B112" s="16"/>
      <c r="C112" s="16"/>
      <c r="D112" s="16"/>
      <c r="E112" s="16"/>
      <c r="F112" s="16"/>
    </row>
  </sheetData>
  <mergeCells count="3">
    <mergeCell ref="A1:H1"/>
    <mergeCell ref="A2:H2"/>
    <mergeCell ref="E106:F106"/>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9B022-AEAC-4E35-8D79-3D2E75D998B8}">
  <sheetPr codeName="Sheet3"/>
  <dimension ref="A1:L561"/>
  <sheetViews>
    <sheetView rightToLeft="1" topLeftCell="A525" workbookViewId="0">
      <selection activeCell="F540" sqref="F540"/>
    </sheetView>
  </sheetViews>
  <sheetFormatPr defaultColWidth="9.140625" defaultRowHeight="18.75"/>
  <cols>
    <col min="1" max="1" width="5.42578125" style="15" customWidth="1"/>
    <col min="2" max="2" width="13.28515625" style="15" customWidth="1"/>
    <col min="3" max="3" width="12.85546875" style="15" bestFit="1" customWidth="1"/>
    <col min="4" max="4" width="16.42578125" style="15" customWidth="1"/>
    <col min="5" max="5" width="27.28515625" style="15" customWidth="1"/>
    <col min="6" max="6" width="116.5703125" style="15" customWidth="1"/>
    <col min="7" max="7" width="20.28515625" style="19" customWidth="1"/>
    <col min="8" max="8" width="18.42578125" style="16" bestFit="1" customWidth="1"/>
    <col min="9" max="9" width="20.28515625" style="16" customWidth="1"/>
    <col min="10" max="10" width="34.7109375" style="16" customWidth="1"/>
    <col min="11" max="16384" width="9.140625" style="15"/>
  </cols>
  <sheetData>
    <row r="1" spans="1:12" ht="42.75" customHeight="1">
      <c r="A1" s="184" t="s">
        <v>0</v>
      </c>
      <c r="B1" s="184"/>
      <c r="C1" s="184"/>
      <c r="D1" s="184"/>
      <c r="E1" s="184"/>
      <c r="F1" s="184"/>
      <c r="G1" s="184"/>
      <c r="H1" s="184"/>
      <c r="I1" s="184"/>
      <c r="J1" s="15"/>
    </row>
    <row r="2" spans="1:12" ht="42.75" customHeight="1">
      <c r="A2" s="184" t="s">
        <v>1</v>
      </c>
      <c r="B2" s="184"/>
      <c r="C2" s="184"/>
      <c r="D2" s="184"/>
      <c r="E2" s="184"/>
      <c r="F2" s="184"/>
      <c r="G2" s="184"/>
      <c r="H2" s="184"/>
      <c r="I2" s="184"/>
      <c r="J2" s="15"/>
    </row>
    <row r="3" spans="1:12" ht="42.75" customHeight="1">
      <c r="A3" s="1" t="s">
        <v>2</v>
      </c>
      <c r="B3" s="1" t="s">
        <v>3</v>
      </c>
      <c r="C3" s="1" t="s">
        <v>4</v>
      </c>
      <c r="D3" s="1" t="s">
        <v>5</v>
      </c>
      <c r="E3" s="1" t="s">
        <v>6</v>
      </c>
      <c r="F3" s="1" t="s">
        <v>7</v>
      </c>
      <c r="G3" s="18" t="s">
        <v>8</v>
      </c>
      <c r="H3" s="2" t="s">
        <v>9</v>
      </c>
      <c r="I3" s="2" t="s">
        <v>10</v>
      </c>
      <c r="J3" s="43"/>
    </row>
    <row r="4" spans="1:12" ht="42.75" customHeight="1">
      <c r="A4" s="1">
        <v>1</v>
      </c>
      <c r="B4" s="1" t="s">
        <v>12</v>
      </c>
      <c r="C4" s="1"/>
      <c r="F4" s="20" t="s">
        <v>13</v>
      </c>
      <c r="I4" s="21">
        <v>1805928198</v>
      </c>
      <c r="J4" s="44"/>
    </row>
    <row r="5" spans="1:12" ht="42.75" customHeight="1">
      <c r="A5" s="1">
        <v>2</v>
      </c>
      <c r="B5" s="61" t="s">
        <v>14</v>
      </c>
      <c r="C5" s="20">
        <v>671103</v>
      </c>
      <c r="D5" s="20" t="s">
        <v>15</v>
      </c>
      <c r="E5" s="20"/>
      <c r="F5" s="20" t="s">
        <v>16</v>
      </c>
      <c r="G5" s="20"/>
      <c r="H5" s="21">
        <v>1585665000</v>
      </c>
      <c r="I5" s="16">
        <f>I4+Table142[[#This Row],[مبلغ ورود]]-Table142[[#This Row],[مبلغ خروج]]</f>
        <v>220263198</v>
      </c>
      <c r="J5" s="44"/>
    </row>
    <row r="6" spans="1:12" ht="42.75" customHeight="1">
      <c r="A6" s="1">
        <v>3</v>
      </c>
      <c r="B6" s="61" t="s">
        <v>14</v>
      </c>
      <c r="C6" s="55"/>
      <c r="D6" s="55"/>
      <c r="E6" s="55"/>
      <c r="F6" s="20" t="s">
        <v>17</v>
      </c>
      <c r="G6" s="52"/>
      <c r="H6" s="51">
        <v>420000</v>
      </c>
      <c r="I6" s="16">
        <f>I5+Table142[[#This Row],[مبلغ ورود]]-Table142[[#This Row],[مبلغ خروج]]</f>
        <v>219843198</v>
      </c>
      <c r="J6" s="44"/>
    </row>
    <row r="7" spans="1:12" ht="21">
      <c r="A7" s="1">
        <v>4</v>
      </c>
      <c r="B7" s="63" t="s">
        <v>18</v>
      </c>
      <c r="C7" s="62">
        <v>671149</v>
      </c>
      <c r="D7" s="20"/>
      <c r="E7" s="20"/>
      <c r="F7" s="56" t="s">
        <v>19</v>
      </c>
      <c r="G7" s="52"/>
      <c r="H7" s="64">
        <v>91735000</v>
      </c>
      <c r="I7" s="16">
        <f>I6+Table142[[#This Row],[مبلغ ورود]]-Table142[[#This Row],[مبلغ خروج]]</f>
        <v>128108198</v>
      </c>
      <c r="J7" s="44"/>
    </row>
    <row r="8" spans="1:12" ht="37.5">
      <c r="A8" s="1">
        <v>5</v>
      </c>
      <c r="B8" s="40" t="s">
        <v>20</v>
      </c>
      <c r="C8" s="55"/>
      <c r="F8" s="20" t="s">
        <v>21</v>
      </c>
      <c r="G8" s="52">
        <v>25000000000</v>
      </c>
      <c r="H8" s="51"/>
      <c r="I8" s="16">
        <f>I7+Table142[[#This Row],[مبلغ ورود]]-Table142[[#This Row],[مبلغ خروج]]</f>
        <v>25128108198</v>
      </c>
      <c r="J8" s="44"/>
    </row>
    <row r="9" spans="1:12" ht="37.5">
      <c r="A9" s="1">
        <v>6</v>
      </c>
      <c r="B9" s="40" t="s">
        <v>20</v>
      </c>
      <c r="C9" s="55"/>
      <c r="D9" s="55"/>
      <c r="E9" s="55"/>
      <c r="F9" s="20" t="s">
        <v>21</v>
      </c>
      <c r="G9" s="52">
        <v>250000000000</v>
      </c>
      <c r="H9" s="51"/>
      <c r="I9" s="16">
        <f>I8+Table142[[#This Row],[مبلغ ورود]]-Table142[[#This Row],[مبلغ خروج]]</f>
        <v>275128108198</v>
      </c>
      <c r="J9" s="44"/>
      <c r="K9" s="42"/>
      <c r="L9" s="42"/>
    </row>
    <row r="10" spans="1:12" ht="21">
      <c r="A10" s="1">
        <v>7</v>
      </c>
      <c r="B10" s="40" t="s">
        <v>22</v>
      </c>
      <c r="C10" s="55" t="s">
        <v>23</v>
      </c>
      <c r="D10" s="20" t="s">
        <v>15</v>
      </c>
      <c r="E10" s="20"/>
      <c r="F10" s="20" t="s">
        <v>24</v>
      </c>
      <c r="G10" s="52"/>
      <c r="H10" s="51">
        <v>10000000000</v>
      </c>
      <c r="I10" s="16">
        <f>I9+Table142[[#This Row],[مبلغ ورود]]-Table142[[#This Row],[مبلغ خروج]]</f>
        <v>265128108198</v>
      </c>
      <c r="J10" s="44"/>
      <c r="K10" s="42"/>
      <c r="L10" s="42"/>
    </row>
    <row r="11" spans="1:12" ht="37.5">
      <c r="A11" s="1">
        <v>8</v>
      </c>
      <c r="B11" s="1" t="s">
        <v>22</v>
      </c>
      <c r="C11" s="1" t="s">
        <v>25</v>
      </c>
      <c r="D11" s="20" t="s">
        <v>15</v>
      </c>
      <c r="E11" s="20"/>
      <c r="F11" s="20" t="s">
        <v>26</v>
      </c>
      <c r="G11" s="52"/>
      <c r="H11" s="51">
        <v>365058665</v>
      </c>
      <c r="I11" s="16">
        <f>I10+Table142[[#This Row],[مبلغ ورود]]-Table142[[#This Row],[مبلغ خروج]]</f>
        <v>264763049533</v>
      </c>
      <c r="J11" s="44"/>
    </row>
    <row r="12" spans="1:12" ht="37.5">
      <c r="A12" s="1">
        <v>9</v>
      </c>
      <c r="B12" s="1" t="s">
        <v>22</v>
      </c>
      <c r="C12" s="1" t="s">
        <v>27</v>
      </c>
      <c r="D12" s="20" t="s">
        <v>15</v>
      </c>
      <c r="E12" s="20"/>
      <c r="F12" s="20" t="s">
        <v>28</v>
      </c>
      <c r="G12" s="52"/>
      <c r="H12" s="51">
        <v>118250000</v>
      </c>
      <c r="I12" s="16">
        <f>I11+Table142[[#This Row],[مبلغ ورود]]-Table142[[#This Row],[مبلغ خروج]]</f>
        <v>264644799533</v>
      </c>
      <c r="J12" s="44"/>
      <c r="K12" s="42"/>
      <c r="L12" s="42"/>
    </row>
    <row r="13" spans="1:12" ht="37.5">
      <c r="A13" s="1">
        <v>10</v>
      </c>
      <c r="B13" s="1" t="s">
        <v>22</v>
      </c>
      <c r="C13" s="55" t="s">
        <v>29</v>
      </c>
      <c r="D13" s="20" t="s">
        <v>15</v>
      </c>
      <c r="E13" s="20"/>
      <c r="F13" s="20" t="s">
        <v>30</v>
      </c>
      <c r="G13" s="52"/>
      <c r="H13" s="51">
        <v>29750000</v>
      </c>
      <c r="I13" s="16">
        <f>I12+Table142[[#This Row],[مبلغ ورود]]-Table142[[#This Row],[مبلغ خروج]]</f>
        <v>264615049533</v>
      </c>
      <c r="J13" s="89"/>
      <c r="K13" s="42"/>
    </row>
    <row r="14" spans="1:12" ht="37.5">
      <c r="A14" s="1">
        <v>11</v>
      </c>
      <c r="B14" s="1" t="s">
        <v>22</v>
      </c>
      <c r="C14" s="55" t="s">
        <v>31</v>
      </c>
      <c r="D14" s="20" t="s">
        <v>15</v>
      </c>
      <c r="E14" s="20"/>
      <c r="F14" s="20" t="s">
        <v>32</v>
      </c>
      <c r="G14" s="52"/>
      <c r="H14" s="51">
        <v>567700000</v>
      </c>
      <c r="I14" s="16">
        <f>I13+Table142[[#This Row],[مبلغ ورود]]-Table142[[#This Row],[مبلغ خروج]]</f>
        <v>264047349533</v>
      </c>
      <c r="J14" s="44"/>
    </row>
    <row r="15" spans="1:12" ht="21">
      <c r="A15" s="1">
        <v>12</v>
      </c>
      <c r="B15" s="1" t="s">
        <v>22</v>
      </c>
      <c r="C15" s="55" t="s">
        <v>33</v>
      </c>
      <c r="D15" s="20" t="s">
        <v>15</v>
      </c>
      <c r="E15" s="20"/>
      <c r="F15" s="20" t="s">
        <v>34</v>
      </c>
      <c r="G15" s="52"/>
      <c r="H15" s="44">
        <v>1000000000</v>
      </c>
      <c r="I15" s="16">
        <f>I14+Table142[[#This Row],[مبلغ ورود]]-Table142[[#This Row],[مبلغ خروج]]</f>
        <v>263047349533</v>
      </c>
      <c r="J15" s="89"/>
    </row>
    <row r="16" spans="1:12" ht="37.5">
      <c r="A16" s="1">
        <v>13</v>
      </c>
      <c r="B16" s="1" t="s">
        <v>22</v>
      </c>
      <c r="C16" s="55" t="s">
        <v>35</v>
      </c>
      <c r="D16" s="20" t="s">
        <v>15</v>
      </c>
      <c r="E16" s="20"/>
      <c r="F16" s="20" t="s">
        <v>36</v>
      </c>
      <c r="G16" s="52"/>
      <c r="H16" s="51">
        <v>23316071167</v>
      </c>
      <c r="I16" s="16">
        <f>I15+Table142[[#This Row],[مبلغ ورود]]-Table142[[#This Row],[مبلغ خروج]]</f>
        <v>239731278366</v>
      </c>
      <c r="J16" s="89"/>
    </row>
    <row r="17" spans="1:10" ht="37.5">
      <c r="A17" s="1">
        <v>14</v>
      </c>
      <c r="B17" s="1" t="s">
        <v>22</v>
      </c>
      <c r="C17" s="55" t="s">
        <v>37</v>
      </c>
      <c r="D17" s="20" t="s">
        <v>15</v>
      </c>
      <c r="E17" s="20"/>
      <c r="F17" s="20" t="s">
        <v>38</v>
      </c>
      <c r="G17" s="52"/>
      <c r="H17" s="51">
        <v>3134830000</v>
      </c>
      <c r="I17" s="16">
        <f>I16+Table142[[#This Row],[مبلغ ورود]]-Table142[[#This Row],[مبلغ خروج]]</f>
        <v>236596448366</v>
      </c>
      <c r="J17" s="89"/>
    </row>
    <row r="18" spans="1:10" ht="21">
      <c r="A18" s="1">
        <v>15</v>
      </c>
      <c r="B18" s="1" t="s">
        <v>22</v>
      </c>
      <c r="C18" s="55" t="s">
        <v>39</v>
      </c>
      <c r="D18" s="20" t="s">
        <v>15</v>
      </c>
      <c r="E18" s="20"/>
      <c r="F18" s="20" t="s">
        <v>24</v>
      </c>
      <c r="G18" s="52"/>
      <c r="H18" s="51">
        <v>3000000000</v>
      </c>
      <c r="I18" s="16">
        <f>I17+Table142[[#This Row],[مبلغ ورود]]-Table142[[#This Row],[مبلغ خروج]]</f>
        <v>233596448366</v>
      </c>
      <c r="J18" s="89"/>
    </row>
    <row r="19" spans="1:10" ht="37.5">
      <c r="A19" s="1">
        <v>16</v>
      </c>
      <c r="B19" s="40" t="s">
        <v>40</v>
      </c>
      <c r="C19" s="55" t="s">
        <v>41</v>
      </c>
      <c r="D19" s="20" t="s">
        <v>15</v>
      </c>
      <c r="E19" s="20"/>
      <c r="F19" s="20" t="s">
        <v>42</v>
      </c>
      <c r="G19" s="52"/>
      <c r="H19" s="51">
        <v>15807765839</v>
      </c>
      <c r="I19" s="16">
        <f>I18+Table142[[#This Row],[مبلغ ورود]]-Table142[[#This Row],[مبلغ خروج]]</f>
        <v>217788682527</v>
      </c>
      <c r="J19" s="89"/>
    </row>
    <row r="20" spans="1:10" ht="37.5">
      <c r="A20" s="1">
        <v>17</v>
      </c>
      <c r="B20" s="40" t="s">
        <v>43</v>
      </c>
      <c r="C20" s="55" t="s">
        <v>44</v>
      </c>
      <c r="D20" s="20" t="s">
        <v>15</v>
      </c>
      <c r="E20" s="20"/>
      <c r="F20" s="20" t="s">
        <v>45</v>
      </c>
      <c r="G20" s="52"/>
      <c r="H20" s="51">
        <v>181474642</v>
      </c>
      <c r="I20" s="16">
        <f>I19+Table142[[#This Row],[مبلغ ورود]]-Table142[[#This Row],[مبلغ خروج]]</f>
        <v>217607207885</v>
      </c>
      <c r="J20" s="89"/>
    </row>
    <row r="21" spans="1:10" ht="37.5">
      <c r="A21" s="1">
        <v>18</v>
      </c>
      <c r="B21" s="40" t="s">
        <v>43</v>
      </c>
      <c r="C21" s="55" t="s">
        <v>46</v>
      </c>
      <c r="D21" s="20" t="s">
        <v>15</v>
      </c>
      <c r="E21" s="20"/>
      <c r="F21" s="20" t="s">
        <v>47</v>
      </c>
      <c r="G21" s="52"/>
      <c r="H21" s="51">
        <v>49666257</v>
      </c>
      <c r="I21" s="16">
        <f>I20+Table142[[#This Row],[مبلغ ورود]]-Table142[[#This Row],[مبلغ خروج]]</f>
        <v>217557541628</v>
      </c>
      <c r="J21" s="44"/>
    </row>
    <row r="22" spans="1:10" ht="37.5">
      <c r="A22" s="1">
        <v>19</v>
      </c>
      <c r="B22" s="40" t="s">
        <v>43</v>
      </c>
      <c r="C22" s="55" t="s">
        <v>48</v>
      </c>
      <c r="D22" s="20" t="s">
        <v>15</v>
      </c>
      <c r="E22" s="20"/>
      <c r="F22" s="20" t="s">
        <v>49</v>
      </c>
      <c r="G22" s="52"/>
      <c r="H22" s="51">
        <v>14244552</v>
      </c>
      <c r="I22" s="16">
        <f>I21+Table142[[#This Row],[مبلغ ورود]]-Table142[[#This Row],[مبلغ خروج]]</f>
        <v>217543297076</v>
      </c>
      <c r="J22" s="15"/>
    </row>
    <row r="23" spans="1:10" ht="21">
      <c r="A23" s="1">
        <v>20</v>
      </c>
      <c r="B23" s="40" t="s">
        <v>43</v>
      </c>
      <c r="C23" s="55" t="s">
        <v>50</v>
      </c>
      <c r="D23" s="20" t="s">
        <v>15</v>
      </c>
      <c r="E23" s="20"/>
      <c r="F23" s="20" t="s">
        <v>24</v>
      </c>
      <c r="G23" s="52"/>
      <c r="H23" s="51">
        <v>1500000000</v>
      </c>
      <c r="I23" s="16">
        <f>I22+Table142[[#This Row],[مبلغ ورود]]-Table142[[#This Row],[مبلغ خروج]]</f>
        <v>216043297076</v>
      </c>
      <c r="J23" s="15"/>
    </row>
    <row r="24" spans="1:10" ht="21">
      <c r="A24" s="1">
        <v>21</v>
      </c>
      <c r="B24" s="40" t="s">
        <v>43</v>
      </c>
      <c r="C24" s="55" t="s">
        <v>51</v>
      </c>
      <c r="D24" s="20" t="s">
        <v>15</v>
      </c>
      <c r="E24" s="20"/>
      <c r="F24" s="20" t="s">
        <v>34</v>
      </c>
      <c r="G24" s="52"/>
      <c r="H24" s="51">
        <v>5000000000</v>
      </c>
      <c r="I24" s="16">
        <f>I23+Table142[[#This Row],[مبلغ ورود]]-Table142[[#This Row],[مبلغ خروج]]</f>
        <v>211043297076</v>
      </c>
      <c r="J24" s="15"/>
    </row>
    <row r="25" spans="1:10" ht="37.5">
      <c r="A25" s="1">
        <v>22</v>
      </c>
      <c r="B25" s="40" t="s">
        <v>43</v>
      </c>
      <c r="C25" s="55" t="s">
        <v>52</v>
      </c>
      <c r="D25" s="20" t="s">
        <v>15</v>
      </c>
      <c r="E25" s="20"/>
      <c r="F25" s="20" t="s">
        <v>53</v>
      </c>
      <c r="G25" s="52"/>
      <c r="H25" s="51">
        <v>1735770141</v>
      </c>
      <c r="I25" s="16">
        <f>I24+Table142[[#This Row],[مبلغ ورود]]-Table142[[#This Row],[مبلغ خروج]]</f>
        <v>209307526935</v>
      </c>
      <c r="J25" s="15"/>
    </row>
    <row r="26" spans="1:10" ht="39.75">
      <c r="A26" s="1"/>
      <c r="B26" s="65" t="s">
        <v>54</v>
      </c>
      <c r="C26" s="55"/>
      <c r="D26" s="20" t="s">
        <v>15</v>
      </c>
      <c r="E26" s="20"/>
      <c r="F26" s="20" t="s">
        <v>55</v>
      </c>
      <c r="G26" s="51">
        <v>1735770141</v>
      </c>
      <c r="H26" s="51"/>
      <c r="I26" s="16">
        <f>I25+Table142[[#This Row],[مبلغ ورود]]-Table142[[#This Row],[مبلغ خروج]]</f>
        <v>211043297076</v>
      </c>
      <c r="J26" s="44"/>
    </row>
    <row r="27" spans="1:10" ht="37.5">
      <c r="A27" s="1"/>
      <c r="B27" s="65" t="s">
        <v>54</v>
      </c>
      <c r="C27" s="55"/>
      <c r="D27" s="20" t="s">
        <v>15</v>
      </c>
      <c r="E27" s="20"/>
      <c r="F27" s="20" t="s">
        <v>53</v>
      </c>
      <c r="G27" s="52"/>
      <c r="H27" s="51">
        <v>1735770141</v>
      </c>
      <c r="I27" s="16">
        <f>I26+Table142[[#This Row],[مبلغ ورود]]-Table142[[#This Row],[مبلغ خروج]]</f>
        <v>209307526935</v>
      </c>
      <c r="J27" s="15"/>
    </row>
    <row r="28" spans="1:10" ht="37.5">
      <c r="A28" s="1">
        <v>23</v>
      </c>
      <c r="B28" s="40" t="s">
        <v>56</v>
      </c>
      <c r="C28" s="55" t="s">
        <v>57</v>
      </c>
      <c r="D28" s="20" t="s">
        <v>15</v>
      </c>
      <c r="E28" s="20"/>
      <c r="F28" s="20" t="s">
        <v>58</v>
      </c>
      <c r="G28" s="52"/>
      <c r="H28" s="51">
        <v>12303000000</v>
      </c>
      <c r="I28" s="16">
        <f>I27+Table142[[#This Row],[مبلغ ورود]]-Table142[[#This Row],[مبلغ خروج]]</f>
        <v>197004526935</v>
      </c>
      <c r="J28" s="15"/>
    </row>
    <row r="29" spans="1:10" ht="21">
      <c r="A29" s="1">
        <v>24</v>
      </c>
      <c r="B29" s="40" t="s">
        <v>59</v>
      </c>
      <c r="C29" s="55"/>
      <c r="F29" s="20" t="s">
        <v>60</v>
      </c>
      <c r="G29" s="52"/>
      <c r="H29" s="51">
        <v>110000</v>
      </c>
      <c r="I29" s="16">
        <f>I28+Table142[[#This Row],[مبلغ ورود]]-Table142[[#This Row],[مبلغ خروج]]</f>
        <v>197004416935</v>
      </c>
      <c r="J29" s="15"/>
    </row>
    <row r="30" spans="1:10" ht="37.5">
      <c r="A30" s="1">
        <v>25</v>
      </c>
      <c r="B30" s="40" t="s">
        <v>61</v>
      </c>
      <c r="C30" s="55" t="s">
        <v>62</v>
      </c>
      <c r="D30" s="20" t="s">
        <v>15</v>
      </c>
      <c r="E30" s="20"/>
      <c r="F30" s="20" t="s">
        <v>63</v>
      </c>
      <c r="G30" s="52"/>
      <c r="H30" s="51">
        <v>150000000000</v>
      </c>
      <c r="I30" s="16">
        <f>I29+Table142[[#This Row],[مبلغ ورود]]-Table142[[#This Row],[مبلغ خروج]]</f>
        <v>47004416935</v>
      </c>
      <c r="J30" s="44"/>
    </row>
    <row r="31" spans="1:10" ht="21">
      <c r="A31" s="1">
        <v>26</v>
      </c>
      <c r="B31" s="40" t="s">
        <v>61</v>
      </c>
      <c r="C31" s="55" t="s">
        <v>64</v>
      </c>
      <c r="D31" s="20" t="s">
        <v>15</v>
      </c>
      <c r="E31" s="20"/>
      <c r="F31" s="20" t="s">
        <v>34</v>
      </c>
      <c r="G31" s="52"/>
      <c r="H31" s="51">
        <v>5000000000</v>
      </c>
      <c r="I31" s="16">
        <f>I30+Table142[[#This Row],[مبلغ ورود]]-Table142[[#This Row],[مبلغ خروج]]</f>
        <v>42004416935</v>
      </c>
      <c r="J31" s="44"/>
    </row>
    <row r="32" spans="1:10" ht="37.5">
      <c r="A32" s="1">
        <v>27</v>
      </c>
      <c r="B32" s="40" t="s">
        <v>65</v>
      </c>
      <c r="C32" s="55" t="s">
        <v>66</v>
      </c>
      <c r="D32" s="20" t="s">
        <v>15</v>
      </c>
      <c r="E32" s="20"/>
      <c r="F32" s="20" t="s">
        <v>67</v>
      </c>
      <c r="G32" s="52"/>
      <c r="H32" s="51">
        <v>1392468000</v>
      </c>
      <c r="I32" s="16">
        <f>I31+Table142[[#This Row],[مبلغ ورود]]-Table142[[#This Row],[مبلغ خروج]]</f>
        <v>40611948935</v>
      </c>
      <c r="J32" s="44"/>
    </row>
    <row r="33" spans="1:10" ht="37.5">
      <c r="A33" s="1">
        <v>28</v>
      </c>
      <c r="B33" s="40" t="s">
        <v>65</v>
      </c>
      <c r="C33" s="55" t="s">
        <v>68</v>
      </c>
      <c r="D33" s="20" t="s">
        <v>15</v>
      </c>
      <c r="E33" s="20"/>
      <c r="F33" s="20" t="s">
        <v>69</v>
      </c>
      <c r="G33" s="52"/>
      <c r="H33" s="51">
        <v>8251168690</v>
      </c>
      <c r="I33" s="16">
        <f>I32+Table142[[#This Row],[مبلغ ورود]]-Table142[[#This Row],[مبلغ خروج]]</f>
        <v>32360780245</v>
      </c>
      <c r="J33" s="44"/>
    </row>
    <row r="34" spans="1:10" ht="21">
      <c r="A34" s="1">
        <v>29</v>
      </c>
      <c r="B34" s="40" t="s">
        <v>65</v>
      </c>
      <c r="C34" s="55" t="s">
        <v>70</v>
      </c>
      <c r="D34" s="20" t="s">
        <v>15</v>
      </c>
      <c r="E34" s="20"/>
      <c r="F34" s="20" t="s">
        <v>71</v>
      </c>
      <c r="G34" s="52"/>
      <c r="H34" s="51">
        <v>3284697500</v>
      </c>
      <c r="I34" s="16">
        <f>I33+Table142[[#This Row],[مبلغ ورود]]-Table142[[#This Row],[مبلغ خروج]]</f>
        <v>29076082745</v>
      </c>
      <c r="J34" s="44"/>
    </row>
    <row r="35" spans="1:10" ht="21">
      <c r="A35" s="1">
        <v>30</v>
      </c>
      <c r="B35" s="40" t="s">
        <v>65</v>
      </c>
      <c r="C35" s="55" t="s">
        <v>72</v>
      </c>
      <c r="D35" s="20" t="s">
        <v>15</v>
      </c>
      <c r="E35" s="20"/>
      <c r="F35" s="20" t="s">
        <v>73</v>
      </c>
      <c r="G35" s="52"/>
      <c r="H35" s="51">
        <v>7801692000</v>
      </c>
      <c r="I35" s="16">
        <f>I34+Table142[[#This Row],[مبلغ ورود]]-Table142[[#This Row],[مبلغ خروج]]</f>
        <v>21274390745</v>
      </c>
      <c r="J35" s="44"/>
    </row>
    <row r="36" spans="1:10" ht="37.5">
      <c r="A36" s="1">
        <v>31</v>
      </c>
      <c r="B36" s="40" t="s">
        <v>65</v>
      </c>
      <c r="C36" s="55" t="s">
        <v>74</v>
      </c>
      <c r="D36" s="20" t="s">
        <v>15</v>
      </c>
      <c r="E36" s="20"/>
      <c r="F36" s="20" t="s">
        <v>75</v>
      </c>
      <c r="G36" s="52"/>
      <c r="H36" s="51">
        <v>930400000</v>
      </c>
      <c r="I36" s="16">
        <f>I35+Table142[[#This Row],[مبلغ ورود]]-Table142[[#This Row],[مبلغ خروج]]</f>
        <v>20343990745</v>
      </c>
      <c r="J36" s="44"/>
    </row>
    <row r="37" spans="1:10" ht="21">
      <c r="A37" s="1">
        <v>32</v>
      </c>
      <c r="B37" s="40" t="s">
        <v>76</v>
      </c>
      <c r="C37" s="55"/>
      <c r="F37" s="20" t="s">
        <v>77</v>
      </c>
      <c r="G37" s="52"/>
      <c r="H37" s="51">
        <v>250000</v>
      </c>
      <c r="I37" s="16">
        <f>I36+Table142[[#This Row],[مبلغ ورود]]-Table142[[#This Row],[مبلغ خروج]]</f>
        <v>20343740745</v>
      </c>
      <c r="J37" s="44"/>
    </row>
    <row r="38" spans="1:10" ht="37.5">
      <c r="A38" s="1">
        <v>33</v>
      </c>
      <c r="B38" s="40" t="s">
        <v>78</v>
      </c>
      <c r="C38" s="55" t="s">
        <v>79</v>
      </c>
      <c r="D38" s="20" t="s">
        <v>15</v>
      </c>
      <c r="E38" s="20"/>
      <c r="F38" s="20" t="s">
        <v>80</v>
      </c>
      <c r="G38" s="52"/>
      <c r="H38" s="51">
        <v>125322120</v>
      </c>
      <c r="I38" s="16">
        <f>I37+Table142[[#This Row],[مبلغ ورود]]-Table142[[#This Row],[مبلغ خروج]]</f>
        <v>20218418625</v>
      </c>
      <c r="J38" s="44"/>
    </row>
    <row r="39" spans="1:10" ht="37.5">
      <c r="A39" s="1">
        <v>34</v>
      </c>
      <c r="B39" s="40" t="s">
        <v>81</v>
      </c>
      <c r="C39" s="55" t="s">
        <v>82</v>
      </c>
      <c r="D39" s="20" t="s">
        <v>15</v>
      </c>
      <c r="E39" s="20"/>
      <c r="F39" s="20" t="s">
        <v>83</v>
      </c>
      <c r="G39" s="52"/>
      <c r="H39" s="51">
        <v>289316700</v>
      </c>
      <c r="I39" s="16">
        <f>I38+Table142[[#This Row],[مبلغ ورود]]-Table142[[#This Row],[مبلغ خروج]]</f>
        <v>19929101925</v>
      </c>
      <c r="J39" s="44"/>
    </row>
    <row r="40" spans="1:10" ht="37.5">
      <c r="A40" s="1">
        <v>35</v>
      </c>
      <c r="B40" s="40" t="s">
        <v>81</v>
      </c>
      <c r="C40" s="55" t="s">
        <v>84</v>
      </c>
      <c r="D40" s="20" t="s">
        <v>15</v>
      </c>
      <c r="E40" s="20"/>
      <c r="F40" s="20" t="s">
        <v>85</v>
      </c>
      <c r="G40" s="52"/>
      <c r="H40" s="51">
        <v>2168566200</v>
      </c>
      <c r="I40" s="16">
        <f>I39+Table142[[#This Row],[مبلغ ورود]]-Table142[[#This Row],[مبلغ خروج]]</f>
        <v>17760535725</v>
      </c>
      <c r="J40" s="44"/>
    </row>
    <row r="41" spans="1:10" ht="21">
      <c r="A41" s="1">
        <v>36</v>
      </c>
      <c r="B41" s="40" t="s">
        <v>86</v>
      </c>
      <c r="C41" s="55"/>
      <c r="D41" s="20" t="s">
        <v>15</v>
      </c>
      <c r="E41" s="20"/>
      <c r="F41" s="20" t="s">
        <v>87</v>
      </c>
      <c r="G41" s="52"/>
      <c r="H41" s="51">
        <v>41463</v>
      </c>
      <c r="I41" s="16">
        <f>I40+Table142[[#This Row],[مبلغ ورود]]-Table142[[#This Row],[مبلغ خروج]]</f>
        <v>17760494262</v>
      </c>
      <c r="J41" s="44"/>
    </row>
    <row r="42" spans="1:10" ht="21">
      <c r="A42" s="1">
        <v>37</v>
      </c>
      <c r="B42" s="40" t="s">
        <v>88</v>
      </c>
      <c r="C42" s="55"/>
      <c r="D42" s="20" t="s">
        <v>15</v>
      </c>
      <c r="E42" s="20"/>
      <c r="F42" s="20" t="s">
        <v>77</v>
      </c>
      <c r="G42" s="52"/>
      <c r="H42" s="51">
        <v>250000</v>
      </c>
      <c r="I42" s="16">
        <f>I41+Table142[[#This Row],[مبلغ ورود]]-Table142[[#This Row],[مبلغ خروج]]</f>
        <v>17760244262</v>
      </c>
      <c r="J42" s="44"/>
    </row>
    <row r="43" spans="1:10" ht="37.5">
      <c r="A43" s="1">
        <v>38</v>
      </c>
      <c r="B43" s="40" t="s">
        <v>89</v>
      </c>
      <c r="C43" s="55" t="s">
        <v>90</v>
      </c>
      <c r="D43" s="20" t="s">
        <v>15</v>
      </c>
      <c r="E43" s="20"/>
      <c r="F43" s="20" t="s">
        <v>91</v>
      </c>
      <c r="G43" s="52"/>
      <c r="H43" s="51">
        <v>10000000000</v>
      </c>
      <c r="I43" s="16">
        <f>I42+Table142[[#This Row],[مبلغ ورود]]-Table142[[#This Row],[مبلغ خروج]]</f>
        <v>7760244262</v>
      </c>
      <c r="J43" s="44"/>
    </row>
    <row r="44" spans="1:10" ht="37.5">
      <c r="A44" s="1">
        <v>39</v>
      </c>
      <c r="B44" s="40" t="s">
        <v>89</v>
      </c>
      <c r="C44" s="55" t="s">
        <v>92</v>
      </c>
      <c r="D44" s="20" t="s">
        <v>15</v>
      </c>
      <c r="E44" s="20"/>
      <c r="F44" s="66" t="s">
        <v>93</v>
      </c>
      <c r="G44" s="52"/>
      <c r="H44" s="51">
        <v>7700000000</v>
      </c>
      <c r="I44" s="16">
        <f>I43+Table142[[#This Row],[مبلغ ورود]]-Table142[[#This Row],[مبلغ خروج]]</f>
        <v>60244262</v>
      </c>
      <c r="J44" s="44"/>
    </row>
    <row r="45" spans="1:10" ht="21">
      <c r="A45" s="1">
        <v>40</v>
      </c>
      <c r="B45" s="40" t="s">
        <v>94</v>
      </c>
      <c r="C45" s="55"/>
      <c r="D45" s="20" t="s">
        <v>15</v>
      </c>
      <c r="E45" s="20"/>
      <c r="F45" s="20" t="s">
        <v>77</v>
      </c>
      <c r="G45" s="52"/>
      <c r="H45" s="51">
        <v>250000</v>
      </c>
      <c r="I45" s="16">
        <f>I44+Table142[[#This Row],[مبلغ ورود]]-Table142[[#This Row],[مبلغ خروج]]</f>
        <v>59994262</v>
      </c>
      <c r="J45" s="44"/>
    </row>
    <row r="46" spans="1:10" ht="21">
      <c r="A46" s="1">
        <v>41</v>
      </c>
      <c r="B46" s="65" t="s">
        <v>94</v>
      </c>
      <c r="C46" s="55"/>
      <c r="D46" s="20" t="s">
        <v>15</v>
      </c>
      <c r="E46" s="20"/>
      <c r="F46" s="20" t="s">
        <v>95</v>
      </c>
      <c r="G46" s="52"/>
      <c r="H46" s="51">
        <v>84000</v>
      </c>
      <c r="I46" s="16">
        <f>I45+Table142[[#This Row],[مبلغ ورود]]-Table142[[#This Row],[مبلغ خروج]]</f>
        <v>59910262</v>
      </c>
      <c r="J46" s="44"/>
    </row>
    <row r="47" spans="1:10" ht="21">
      <c r="A47" s="1">
        <v>42</v>
      </c>
      <c r="B47" s="65" t="s">
        <v>96</v>
      </c>
      <c r="C47" s="55"/>
      <c r="D47" s="20" t="s">
        <v>15</v>
      </c>
      <c r="E47" s="20"/>
      <c r="F47" s="20" t="s">
        <v>97</v>
      </c>
      <c r="G47" s="52"/>
      <c r="H47" s="51">
        <v>6000</v>
      </c>
      <c r="I47" s="16">
        <f>I46+Table142[[#This Row],[مبلغ ورود]]-Table142[[#This Row],[مبلغ خروج]]</f>
        <v>59904262</v>
      </c>
      <c r="J47" s="44"/>
    </row>
    <row r="48" spans="1:10" ht="21">
      <c r="A48" s="1">
        <v>43</v>
      </c>
      <c r="B48" s="65" t="s">
        <v>98</v>
      </c>
      <c r="C48" s="55"/>
      <c r="D48" s="20" t="s">
        <v>15</v>
      </c>
      <c r="E48" s="20"/>
      <c r="F48" s="20" t="s">
        <v>97</v>
      </c>
      <c r="G48" s="52"/>
      <c r="H48" s="51">
        <v>6000</v>
      </c>
      <c r="I48" s="16">
        <f>I47+Table142[[#This Row],[مبلغ ورود]]-Table142[[#This Row],[مبلغ خروج]]</f>
        <v>59898262</v>
      </c>
      <c r="J48" s="44"/>
    </row>
    <row r="49" spans="1:10" ht="21">
      <c r="A49" s="1">
        <v>44</v>
      </c>
      <c r="B49" s="65" t="s">
        <v>99</v>
      </c>
      <c r="C49" s="55"/>
      <c r="D49" s="20" t="s">
        <v>15</v>
      </c>
      <c r="E49" s="20"/>
      <c r="F49" s="20" t="s">
        <v>97</v>
      </c>
      <c r="G49" s="52"/>
      <c r="H49" s="51">
        <v>12000</v>
      </c>
      <c r="I49" s="16">
        <f>I48+Table142[[#This Row],[مبلغ ورود]]-Table142[[#This Row],[مبلغ خروج]]</f>
        <v>59886262</v>
      </c>
      <c r="J49" s="44"/>
    </row>
    <row r="50" spans="1:10" ht="21">
      <c r="A50" s="1">
        <v>45</v>
      </c>
      <c r="B50" s="65" t="s">
        <v>100</v>
      </c>
      <c r="C50" s="65"/>
      <c r="D50" s="20" t="s">
        <v>15</v>
      </c>
      <c r="E50" s="20"/>
      <c r="F50" s="20" t="s">
        <v>101</v>
      </c>
      <c r="G50" s="52">
        <v>100000000000</v>
      </c>
      <c r="H50" s="51"/>
      <c r="I50" s="16">
        <f>I49+Table142[[#This Row],[مبلغ ورود]]-Table142[[#This Row],[مبلغ خروج]]</f>
        <v>100059886262</v>
      </c>
      <c r="J50" s="44"/>
    </row>
    <row r="51" spans="1:10" ht="37.5">
      <c r="A51" s="1">
        <v>46</v>
      </c>
      <c r="B51" s="65" t="s">
        <v>102</v>
      </c>
      <c r="C51" s="55" t="s">
        <v>103</v>
      </c>
      <c r="D51" s="20" t="s">
        <v>15</v>
      </c>
      <c r="E51" s="68">
        <v>6003000011968080</v>
      </c>
      <c r="F51" s="20" t="s">
        <v>104</v>
      </c>
      <c r="G51" s="52"/>
      <c r="H51" s="51">
        <v>10000000000</v>
      </c>
      <c r="I51" s="16">
        <f>I50+Table142[[#This Row],[مبلغ ورود]]-Table142[[#This Row],[مبلغ خروج]]</f>
        <v>90059886262</v>
      </c>
      <c r="J51" s="44"/>
    </row>
    <row r="52" spans="1:10" ht="37.5">
      <c r="A52" s="1">
        <v>47</v>
      </c>
      <c r="B52" s="65" t="s">
        <v>102</v>
      </c>
      <c r="C52" s="55" t="s">
        <v>105</v>
      </c>
      <c r="D52" s="20" t="s">
        <v>15</v>
      </c>
      <c r="E52" s="69" t="s">
        <v>106</v>
      </c>
      <c r="F52" s="20" t="s">
        <v>107</v>
      </c>
      <c r="G52" s="52"/>
      <c r="H52" s="51">
        <v>12000000000</v>
      </c>
      <c r="I52" s="16">
        <f>I51+Table142[[#This Row],[مبلغ ورود]]-Table142[[#This Row],[مبلغ خروج]]</f>
        <v>78059886262</v>
      </c>
      <c r="J52" s="44"/>
    </row>
    <row r="53" spans="1:10" ht="21">
      <c r="A53" s="1"/>
      <c r="B53" s="65" t="s">
        <v>108</v>
      </c>
      <c r="C53" s="55"/>
      <c r="D53" s="20" t="s">
        <v>15</v>
      </c>
      <c r="E53" s="69"/>
      <c r="F53" s="20" t="s">
        <v>97</v>
      </c>
      <c r="G53" s="52"/>
      <c r="H53" s="51">
        <v>500000</v>
      </c>
      <c r="I53" s="16">
        <f>I52+Table142[[#This Row],[مبلغ ورود]]-Table142[[#This Row],[مبلغ خروج]]</f>
        <v>78059386262</v>
      </c>
      <c r="J53" s="44"/>
    </row>
    <row r="54" spans="1:10" ht="37.5">
      <c r="A54" s="1">
        <v>48</v>
      </c>
      <c r="B54" s="65" t="s">
        <v>109</v>
      </c>
      <c r="C54" s="55" t="s">
        <v>110</v>
      </c>
      <c r="D54" s="20" t="s">
        <v>15</v>
      </c>
      <c r="E54" s="68">
        <v>7012000011968070</v>
      </c>
      <c r="F54" s="20" t="s">
        <v>111</v>
      </c>
      <c r="G54" s="52"/>
      <c r="H54" s="51">
        <v>18319900400</v>
      </c>
      <c r="I54" s="16">
        <f>I53+Table142[[#This Row],[مبلغ ورود]]-Table142[[#This Row],[مبلغ خروج]]</f>
        <v>59739485862</v>
      </c>
      <c r="J54" s="44"/>
    </row>
    <row r="55" spans="1:10" ht="37.5">
      <c r="A55" s="1">
        <v>49</v>
      </c>
      <c r="B55" s="65" t="s">
        <v>109</v>
      </c>
      <c r="C55" s="55" t="s">
        <v>112</v>
      </c>
      <c r="D55" s="20" t="s">
        <v>15</v>
      </c>
      <c r="E55" s="69" t="s">
        <v>113</v>
      </c>
      <c r="F55" s="20" t="s">
        <v>114</v>
      </c>
      <c r="G55" s="52"/>
      <c r="H55" s="51">
        <v>4500000000</v>
      </c>
      <c r="I55" s="16">
        <f>I54+Table142[[#This Row],[مبلغ ورود]]-Table142[[#This Row],[مبلغ خروج]]</f>
        <v>55239485862</v>
      </c>
      <c r="J55" s="44"/>
    </row>
    <row r="56" spans="1:10" ht="37.5">
      <c r="A56" s="1">
        <v>50</v>
      </c>
      <c r="B56" s="65" t="s">
        <v>109</v>
      </c>
      <c r="C56" s="55" t="s">
        <v>115</v>
      </c>
      <c r="D56" s="15" t="s">
        <v>15</v>
      </c>
      <c r="E56" s="69" t="s">
        <v>116</v>
      </c>
      <c r="F56" s="20" t="s">
        <v>117</v>
      </c>
      <c r="G56" s="52"/>
      <c r="H56" s="51">
        <v>2012143267</v>
      </c>
      <c r="I56" s="16">
        <f>I55+Table142[[#This Row],[مبلغ ورود]]-Table142[[#This Row],[مبلغ خروج]]</f>
        <v>53227342595</v>
      </c>
      <c r="J56" s="44"/>
    </row>
    <row r="57" spans="1:10" ht="37.5">
      <c r="A57" s="1">
        <v>51</v>
      </c>
      <c r="B57" s="65" t="s">
        <v>109</v>
      </c>
      <c r="C57" s="55" t="s">
        <v>118</v>
      </c>
      <c r="D57" s="15" t="s">
        <v>15</v>
      </c>
      <c r="E57" s="69" t="s">
        <v>119</v>
      </c>
      <c r="F57" s="20" t="s">
        <v>120</v>
      </c>
      <c r="G57" s="52"/>
      <c r="H57" s="51">
        <v>4097765114</v>
      </c>
      <c r="I57" s="16">
        <f>I56+Table142[[#This Row],[مبلغ ورود]]-Table142[[#This Row],[مبلغ خروج]]</f>
        <v>49129577481</v>
      </c>
      <c r="J57" s="44"/>
    </row>
    <row r="58" spans="1:10" ht="37.5">
      <c r="A58" s="1">
        <v>52</v>
      </c>
      <c r="B58" s="65" t="s">
        <v>109</v>
      </c>
      <c r="C58" s="55" t="s">
        <v>121</v>
      </c>
      <c r="D58" s="15" t="s">
        <v>15</v>
      </c>
      <c r="E58" s="69" t="s">
        <v>122</v>
      </c>
      <c r="F58" s="20" t="s">
        <v>123</v>
      </c>
      <c r="G58" s="52"/>
      <c r="H58" s="51">
        <v>10000000000</v>
      </c>
      <c r="I58" s="16">
        <f>I57+Table142[[#This Row],[مبلغ ورود]]-Table142[[#This Row],[مبلغ خروج]]</f>
        <v>39129577481</v>
      </c>
      <c r="J58" s="44"/>
    </row>
    <row r="59" spans="1:10" ht="37.5">
      <c r="A59" s="1">
        <v>53</v>
      </c>
      <c r="B59" s="65" t="s">
        <v>109</v>
      </c>
      <c r="C59" s="55" t="s">
        <v>124</v>
      </c>
      <c r="D59" s="15" t="s">
        <v>15</v>
      </c>
      <c r="E59" s="69" t="s">
        <v>125</v>
      </c>
      <c r="F59" s="20" t="s">
        <v>126</v>
      </c>
      <c r="G59" s="52"/>
      <c r="H59" s="51">
        <v>5000000000</v>
      </c>
      <c r="I59" s="16">
        <f>I58+Table142[[#This Row],[مبلغ ورود]]-Table142[[#This Row],[مبلغ خروج]]</f>
        <v>34129577481</v>
      </c>
      <c r="J59" s="44"/>
    </row>
    <row r="60" spans="1:10" ht="37.5">
      <c r="A60" s="1">
        <v>54</v>
      </c>
      <c r="B60" s="40" t="s">
        <v>127</v>
      </c>
      <c r="C60" s="55" t="s">
        <v>128</v>
      </c>
      <c r="D60" s="15" t="s">
        <v>15</v>
      </c>
      <c r="E60" s="69" t="s">
        <v>129</v>
      </c>
      <c r="F60" s="20" t="s">
        <v>130</v>
      </c>
      <c r="G60" s="52"/>
      <c r="H60" s="51">
        <v>16000000000</v>
      </c>
      <c r="I60" s="16">
        <f>I59+Table142[[#This Row],[مبلغ ورود]]-Table142[[#This Row],[مبلغ خروج]]</f>
        <v>18129577481</v>
      </c>
      <c r="J60" s="44"/>
    </row>
    <row r="61" spans="1:10" ht="21">
      <c r="A61" s="1">
        <v>55</v>
      </c>
      <c r="B61" s="65" t="s">
        <v>127</v>
      </c>
      <c r="C61" s="55"/>
      <c r="D61" s="15" t="s">
        <v>15</v>
      </c>
      <c r="E61" s="69"/>
      <c r="F61" s="20" t="s">
        <v>97</v>
      </c>
      <c r="G61" s="52"/>
      <c r="H61" s="51">
        <v>250000</v>
      </c>
      <c r="I61" s="16">
        <f>I60+Table142[[#This Row],[مبلغ ورود]]-Table142[[#This Row],[مبلغ خروج]]</f>
        <v>18129327481</v>
      </c>
      <c r="J61" s="44"/>
    </row>
    <row r="62" spans="1:10" ht="60.75" customHeight="1">
      <c r="A62" s="1">
        <v>56</v>
      </c>
      <c r="B62" s="65" t="s">
        <v>131</v>
      </c>
      <c r="C62" s="55"/>
      <c r="D62" s="15" t="s">
        <v>15</v>
      </c>
      <c r="E62" s="69"/>
      <c r="F62" s="20" t="s">
        <v>101</v>
      </c>
      <c r="G62" s="52">
        <v>50000000000</v>
      </c>
      <c r="H62" s="51"/>
      <c r="I62" s="16">
        <f>I61+Table142[[#This Row],[مبلغ ورود]]-Table142[[#This Row],[مبلغ خروج]]</f>
        <v>68129327481</v>
      </c>
      <c r="J62" s="44"/>
    </row>
    <row r="63" spans="1:10" ht="26.25" customHeight="1">
      <c r="A63" s="1">
        <v>57</v>
      </c>
      <c r="B63" s="65" t="s">
        <v>131</v>
      </c>
      <c r="C63" s="55" t="s">
        <v>132</v>
      </c>
      <c r="D63" s="15" t="s">
        <v>15</v>
      </c>
      <c r="E63" s="69" t="s">
        <v>133</v>
      </c>
      <c r="F63" s="20" t="s">
        <v>134</v>
      </c>
      <c r="G63" s="52"/>
      <c r="H63" s="51">
        <v>10000000000</v>
      </c>
      <c r="I63" s="16">
        <f>I62+Table142[[#This Row],[مبلغ ورود]]-Table142[[#This Row],[مبلغ خروج]]</f>
        <v>58129327481</v>
      </c>
      <c r="J63" s="44"/>
    </row>
    <row r="64" spans="1:10" ht="24.75" customHeight="1">
      <c r="A64" s="1">
        <v>58</v>
      </c>
      <c r="B64" s="40" t="s">
        <v>135</v>
      </c>
      <c r="C64" s="55" t="s">
        <v>136</v>
      </c>
      <c r="D64" s="15" t="s">
        <v>15</v>
      </c>
      <c r="E64" s="68">
        <v>8760000011968070</v>
      </c>
      <c r="F64" s="20" t="s">
        <v>137</v>
      </c>
      <c r="G64" s="52"/>
      <c r="H64" s="51">
        <v>20000000000</v>
      </c>
      <c r="I64" s="16">
        <f>I63+Table142[[#This Row],[مبلغ ورود]]-Table142[[#This Row],[مبلغ خروج]]</f>
        <v>38129327481</v>
      </c>
      <c r="J64" s="44"/>
    </row>
    <row r="65" spans="1:10" ht="18.75" customHeight="1">
      <c r="A65" s="1">
        <v>59</v>
      </c>
      <c r="B65" s="65" t="s">
        <v>131</v>
      </c>
      <c r="C65" s="55"/>
      <c r="D65" s="15" t="s">
        <v>15</v>
      </c>
      <c r="E65" s="68"/>
      <c r="F65" s="20" t="s">
        <v>97</v>
      </c>
      <c r="G65" s="52"/>
      <c r="H65" s="51">
        <v>250000</v>
      </c>
      <c r="I65" s="16">
        <f>I64+Table142[[#This Row],[مبلغ ورود]]-Table142[[#This Row],[مبلغ خروج]]</f>
        <v>38129077481</v>
      </c>
      <c r="J65" s="44"/>
    </row>
    <row r="66" spans="1:10" ht="33" customHeight="1">
      <c r="A66" s="1">
        <v>60</v>
      </c>
      <c r="B66" s="65" t="s">
        <v>138</v>
      </c>
      <c r="C66" s="55" t="s">
        <v>139</v>
      </c>
      <c r="D66" s="15" t="s">
        <v>15</v>
      </c>
      <c r="E66" s="69" t="s">
        <v>140</v>
      </c>
      <c r="F66" s="20" t="s">
        <v>141</v>
      </c>
      <c r="G66" s="52"/>
      <c r="H66" s="51">
        <v>1022801500</v>
      </c>
      <c r="I66" s="16">
        <f>I65+Table142[[#This Row],[مبلغ ورود]]-Table142[[#This Row],[مبلغ خروج]]</f>
        <v>37106275981</v>
      </c>
      <c r="J66" s="44"/>
    </row>
    <row r="67" spans="1:10" ht="37.5">
      <c r="A67" s="1">
        <v>61</v>
      </c>
      <c r="B67" s="65" t="s">
        <v>138</v>
      </c>
      <c r="C67" s="55" t="s">
        <v>142</v>
      </c>
      <c r="D67" s="15" t="s">
        <v>15</v>
      </c>
      <c r="E67" s="69" t="s">
        <v>143</v>
      </c>
      <c r="F67" s="20" t="s">
        <v>144</v>
      </c>
      <c r="G67" s="52"/>
      <c r="H67" s="51">
        <v>1875384000</v>
      </c>
      <c r="I67" s="16">
        <f>I66+Table142[[#This Row],[مبلغ ورود]]-Table142[[#This Row],[مبلغ خروج]]</f>
        <v>35230891981</v>
      </c>
      <c r="J67" s="44"/>
    </row>
    <row r="68" spans="1:10" ht="21">
      <c r="A68" s="1">
        <v>62</v>
      </c>
      <c r="B68" s="65" t="s">
        <v>138</v>
      </c>
      <c r="C68" s="55" t="s">
        <v>145</v>
      </c>
      <c r="D68" s="15" t="s">
        <v>15</v>
      </c>
      <c r="E68" s="69" t="s">
        <v>146</v>
      </c>
      <c r="F68" s="20" t="s">
        <v>147</v>
      </c>
      <c r="G68" s="52"/>
      <c r="H68" s="51">
        <v>71860000</v>
      </c>
      <c r="I68" s="16">
        <f>I67+Table142[[#This Row],[مبلغ ورود]]-Table142[[#This Row],[مبلغ خروج]]</f>
        <v>35159031981</v>
      </c>
      <c r="J68" s="44"/>
    </row>
    <row r="69" spans="1:10" ht="37.5">
      <c r="A69" s="1">
        <v>63</v>
      </c>
      <c r="B69" s="65" t="s">
        <v>138</v>
      </c>
      <c r="C69" s="55" t="s">
        <v>148</v>
      </c>
      <c r="D69" s="15" t="s">
        <v>15</v>
      </c>
      <c r="E69" s="69" t="s">
        <v>149</v>
      </c>
      <c r="F69" s="20" t="s">
        <v>150</v>
      </c>
      <c r="G69" s="52"/>
      <c r="H69" s="51">
        <v>1727916958</v>
      </c>
      <c r="I69" s="16">
        <f>I68+Table142[[#This Row],[مبلغ ورود]]-Table142[[#This Row],[مبلغ خروج]]</f>
        <v>33431115023</v>
      </c>
      <c r="J69" s="44"/>
    </row>
    <row r="70" spans="1:10" ht="56.25">
      <c r="A70" s="1">
        <v>64</v>
      </c>
      <c r="B70" s="65" t="s">
        <v>138</v>
      </c>
      <c r="C70" s="55" t="s">
        <v>151</v>
      </c>
      <c r="D70" s="15" t="s">
        <v>15</v>
      </c>
      <c r="E70" s="69" t="s">
        <v>152</v>
      </c>
      <c r="F70" s="20" t="s">
        <v>153</v>
      </c>
      <c r="G70" s="52"/>
      <c r="H70" s="51">
        <v>7900000000</v>
      </c>
      <c r="I70" s="16">
        <f>I69+Table142[[#This Row],[مبلغ ورود]]-Table142[[#This Row],[مبلغ خروج]]</f>
        <v>25531115023</v>
      </c>
      <c r="J70" s="44"/>
    </row>
    <row r="71" spans="1:10" ht="37.5">
      <c r="A71" s="1">
        <v>65</v>
      </c>
      <c r="B71" s="65" t="s">
        <v>138</v>
      </c>
      <c r="C71" s="55" t="s">
        <v>154</v>
      </c>
      <c r="D71" s="15" t="s">
        <v>15</v>
      </c>
      <c r="E71" s="69" t="s">
        <v>155</v>
      </c>
      <c r="F71" s="20" t="s">
        <v>156</v>
      </c>
      <c r="G71" s="52"/>
      <c r="H71" s="51">
        <v>22000000</v>
      </c>
      <c r="I71" s="16">
        <f>I70+Table142[[#This Row],[مبلغ ورود]]-Table142[[#This Row],[مبلغ خروج]]</f>
        <v>25509115023</v>
      </c>
      <c r="J71" s="44"/>
    </row>
    <row r="72" spans="1:10" ht="21">
      <c r="A72" s="1">
        <v>66</v>
      </c>
      <c r="B72" s="65" t="s">
        <v>138</v>
      </c>
      <c r="C72" s="55" t="s">
        <v>157</v>
      </c>
      <c r="D72" s="15" t="s">
        <v>15</v>
      </c>
      <c r="E72" s="69" t="s">
        <v>158</v>
      </c>
      <c r="F72" s="20" t="s">
        <v>159</v>
      </c>
      <c r="G72" s="52"/>
      <c r="H72" s="51">
        <v>0</v>
      </c>
      <c r="I72" s="16">
        <f>I71+Table142[[#This Row],[مبلغ ورود]]-Table142[[#This Row],[مبلغ خروج]]</f>
        <v>25509115023</v>
      </c>
      <c r="J72" s="44"/>
    </row>
    <row r="73" spans="1:10" ht="37.5">
      <c r="A73" s="1">
        <v>67</v>
      </c>
      <c r="B73" s="65" t="s">
        <v>138</v>
      </c>
      <c r="C73" s="55" t="s">
        <v>160</v>
      </c>
      <c r="D73" s="15" t="s">
        <v>15</v>
      </c>
      <c r="E73" s="69" t="s">
        <v>161</v>
      </c>
      <c r="F73" s="20" t="s">
        <v>130</v>
      </c>
      <c r="G73" s="52"/>
      <c r="H73" s="51">
        <v>20000000000</v>
      </c>
      <c r="I73" s="16">
        <f>I72+Table142[[#This Row],[مبلغ ورود]]-Table142[[#This Row],[مبلغ خروج]]</f>
        <v>5509115023</v>
      </c>
      <c r="J73" s="44"/>
    </row>
    <row r="74" spans="1:10" ht="21">
      <c r="A74" s="1">
        <v>68</v>
      </c>
      <c r="B74" s="65" t="s">
        <v>162</v>
      </c>
      <c r="C74" s="55"/>
      <c r="D74" s="15" t="s">
        <v>15</v>
      </c>
      <c r="E74" s="68"/>
      <c r="F74" s="20" t="s">
        <v>77</v>
      </c>
      <c r="G74" s="52"/>
      <c r="H74" s="51">
        <v>704560</v>
      </c>
      <c r="I74" s="16">
        <f>I73+Table142[[#This Row],[مبلغ ورود]]-Table142[[#This Row],[مبلغ خروج]]</f>
        <v>5508410463</v>
      </c>
      <c r="J74" s="44"/>
    </row>
    <row r="75" spans="1:10" ht="37.5">
      <c r="A75" s="1">
        <v>69</v>
      </c>
      <c r="B75" s="65" t="s">
        <v>163</v>
      </c>
      <c r="C75" s="55" t="s">
        <v>164</v>
      </c>
      <c r="D75" s="15" t="s">
        <v>15</v>
      </c>
      <c r="E75" s="69" t="s">
        <v>165</v>
      </c>
      <c r="F75" s="20" t="s">
        <v>166</v>
      </c>
      <c r="G75" s="52"/>
      <c r="H75" s="51">
        <v>4500090899</v>
      </c>
      <c r="I75" s="16">
        <f>I74+Table142[[#This Row],[مبلغ ورود]]-Table142[[#This Row],[مبلغ خروج]]</f>
        <v>1008319564</v>
      </c>
      <c r="J75" s="44"/>
    </row>
    <row r="76" spans="1:10" ht="37.5">
      <c r="A76" s="1">
        <v>70</v>
      </c>
      <c r="B76" s="65" t="s">
        <v>163</v>
      </c>
      <c r="C76" s="55"/>
      <c r="D76" s="15" t="s">
        <v>15</v>
      </c>
      <c r="E76" s="68"/>
      <c r="F76" s="20" t="s">
        <v>167</v>
      </c>
      <c r="G76" s="52">
        <v>50000000000</v>
      </c>
      <c r="H76" s="51"/>
      <c r="I76" s="16">
        <f>I75+Table142[[#This Row],[مبلغ ورود]]-Table142[[#This Row],[مبلغ خروج]]</f>
        <v>51008319564</v>
      </c>
      <c r="J76" s="44"/>
    </row>
    <row r="77" spans="1:10" ht="43.5" customHeight="1">
      <c r="A77" s="1">
        <v>71</v>
      </c>
      <c r="B77" s="65" t="s">
        <v>163</v>
      </c>
      <c r="C77" s="55" t="s">
        <v>168</v>
      </c>
      <c r="D77" s="15" t="s">
        <v>15</v>
      </c>
      <c r="E77" s="68">
        <v>9400000011968060</v>
      </c>
      <c r="F77" s="20" t="s">
        <v>169</v>
      </c>
      <c r="G77" s="52"/>
      <c r="H77" s="51">
        <v>10000000000</v>
      </c>
      <c r="I77" s="16">
        <f>I76+Table142[[#This Row],[مبلغ ورود]]-Table142[[#This Row],[مبلغ خروج]]</f>
        <v>41008319564</v>
      </c>
      <c r="J77" s="44"/>
    </row>
    <row r="78" spans="1:10" ht="37.5">
      <c r="A78" s="1">
        <v>72</v>
      </c>
      <c r="B78" s="65" t="s">
        <v>170</v>
      </c>
      <c r="C78" s="55" t="s">
        <v>171</v>
      </c>
      <c r="D78" s="15" t="s">
        <v>15</v>
      </c>
      <c r="E78" s="69" t="s">
        <v>172</v>
      </c>
      <c r="F78" s="20" t="s">
        <v>134</v>
      </c>
      <c r="G78" s="52"/>
      <c r="H78" s="51">
        <v>20000000000</v>
      </c>
      <c r="I78" s="16">
        <f>I77+Table142[[#This Row],[مبلغ ورود]]-Table142[[#This Row],[مبلغ خروج]]</f>
        <v>21008319564</v>
      </c>
      <c r="J78" s="44"/>
    </row>
    <row r="79" spans="1:10" ht="37.5">
      <c r="A79" s="1">
        <v>73</v>
      </c>
      <c r="B79" s="65" t="s">
        <v>170</v>
      </c>
      <c r="C79" s="55" t="s">
        <v>173</v>
      </c>
      <c r="D79" s="15" t="s">
        <v>15</v>
      </c>
      <c r="E79" s="69" t="s">
        <v>174</v>
      </c>
      <c r="F79" s="20" t="s">
        <v>169</v>
      </c>
      <c r="G79" s="52"/>
      <c r="H79" s="51">
        <v>10000000000</v>
      </c>
      <c r="I79" s="16">
        <f>I78+Table142[[#This Row],[مبلغ ورود]]-Table142[[#This Row],[مبلغ خروج]]</f>
        <v>11008319564</v>
      </c>
      <c r="J79" s="44"/>
    </row>
    <row r="80" spans="1:10" ht="37.5">
      <c r="A80" s="1">
        <v>74</v>
      </c>
      <c r="B80" s="65" t="s">
        <v>175</v>
      </c>
      <c r="C80" s="55" t="s">
        <v>176</v>
      </c>
      <c r="D80" s="15" t="s">
        <v>15</v>
      </c>
      <c r="E80" s="69" t="s">
        <v>177</v>
      </c>
      <c r="F80" s="20" t="s">
        <v>178</v>
      </c>
      <c r="G80" s="52"/>
      <c r="H80" s="51">
        <v>387660000</v>
      </c>
      <c r="I80" s="16">
        <f>I79+Table142[[#This Row],[مبلغ ورود]]-Table142[[#This Row],[مبلغ خروج]]</f>
        <v>10620659564</v>
      </c>
      <c r="J80" s="44"/>
    </row>
    <row r="81" spans="1:10" ht="37.5">
      <c r="A81" s="1">
        <v>75</v>
      </c>
      <c r="B81" s="65" t="s">
        <v>175</v>
      </c>
      <c r="C81" s="55" t="s">
        <v>179</v>
      </c>
      <c r="D81" s="15" t="s">
        <v>15</v>
      </c>
      <c r="E81" s="69" t="s">
        <v>180</v>
      </c>
      <c r="F81" s="20" t="s">
        <v>181</v>
      </c>
      <c r="G81" s="52"/>
      <c r="H81" s="51">
        <v>1928333400</v>
      </c>
      <c r="I81" s="16">
        <f>I80+Table142[[#This Row],[مبلغ ورود]]-Table142[[#This Row],[مبلغ خروج]]</f>
        <v>8692326164</v>
      </c>
      <c r="J81" s="44"/>
    </row>
    <row r="82" spans="1:10" ht="37.5">
      <c r="A82" s="1">
        <v>76</v>
      </c>
      <c r="B82" s="65" t="s">
        <v>175</v>
      </c>
      <c r="C82" s="55" t="s">
        <v>182</v>
      </c>
      <c r="D82" s="15" t="s">
        <v>15</v>
      </c>
      <c r="E82" s="69" t="s">
        <v>183</v>
      </c>
      <c r="F82" s="20" t="s">
        <v>184</v>
      </c>
      <c r="G82" s="52"/>
      <c r="H82" s="51">
        <v>2682500000</v>
      </c>
      <c r="I82" s="16">
        <f>I81+Table142[[#This Row],[مبلغ ورود]]-Table142[[#This Row],[مبلغ خروج]]</f>
        <v>6009826164</v>
      </c>
      <c r="J82" s="44"/>
    </row>
    <row r="83" spans="1:10" ht="21">
      <c r="A83" s="1">
        <v>77</v>
      </c>
      <c r="B83" s="65" t="s">
        <v>170</v>
      </c>
      <c r="C83" s="55"/>
      <c r="D83" s="15" t="s">
        <v>15</v>
      </c>
      <c r="E83" s="69"/>
      <c r="F83" s="20" t="s">
        <v>185</v>
      </c>
      <c r="G83" s="52"/>
      <c r="H83" s="51">
        <v>750000</v>
      </c>
      <c r="I83" s="16">
        <f>I82+Table142[[#This Row],[مبلغ ورود]]-Table142[[#This Row],[مبلغ خروج]]</f>
        <v>6009076164</v>
      </c>
      <c r="J83" s="44"/>
    </row>
    <row r="84" spans="1:10" ht="37.5">
      <c r="A84" s="1">
        <v>78</v>
      </c>
      <c r="B84" s="65" t="s">
        <v>186</v>
      </c>
      <c r="C84" s="55" t="s">
        <v>187</v>
      </c>
      <c r="D84" s="15" t="s">
        <v>15</v>
      </c>
      <c r="E84" s="69" t="s">
        <v>188</v>
      </c>
      <c r="F84" s="20" t="s">
        <v>189</v>
      </c>
      <c r="G84" s="52"/>
      <c r="H84" s="51">
        <v>1750000000</v>
      </c>
      <c r="I84" s="16">
        <f>I83+Table142[[#This Row],[مبلغ ورود]]-Table142[[#This Row],[مبلغ خروج]]</f>
        <v>4259076164</v>
      </c>
      <c r="J84" s="44"/>
    </row>
    <row r="85" spans="1:10" ht="37.5">
      <c r="A85" s="1">
        <v>79</v>
      </c>
      <c r="B85" s="65" t="s">
        <v>186</v>
      </c>
      <c r="C85" s="55" t="s">
        <v>190</v>
      </c>
      <c r="D85" s="15" t="s">
        <v>15</v>
      </c>
      <c r="E85" s="69" t="s">
        <v>191</v>
      </c>
      <c r="F85" s="20" t="s">
        <v>192</v>
      </c>
      <c r="G85" s="52"/>
      <c r="H85" s="51">
        <v>41125000</v>
      </c>
      <c r="I85" s="16">
        <f>I84+Table142[[#This Row],[مبلغ ورود]]-Table142[[#This Row],[مبلغ خروج]]</f>
        <v>4217951164</v>
      </c>
      <c r="J85" s="44"/>
    </row>
    <row r="86" spans="1:10" ht="37.5">
      <c r="A86" s="1">
        <v>80</v>
      </c>
      <c r="B86" s="65" t="s">
        <v>186</v>
      </c>
      <c r="C86" s="55" t="s">
        <v>193</v>
      </c>
      <c r="D86" s="15" t="s">
        <v>15</v>
      </c>
      <c r="E86" s="69" t="s">
        <v>194</v>
      </c>
      <c r="F86" s="20" t="s">
        <v>195</v>
      </c>
      <c r="G86" s="52"/>
      <c r="H86" s="51">
        <v>153500000</v>
      </c>
      <c r="I86" s="16">
        <f>I85+Table142[[#This Row],[مبلغ ورود]]-Table142[[#This Row],[مبلغ خروج]]</f>
        <v>4064451164</v>
      </c>
      <c r="J86" s="44"/>
    </row>
    <row r="87" spans="1:10" ht="37.5">
      <c r="A87" s="1">
        <v>81</v>
      </c>
      <c r="B87" s="65" t="s">
        <v>186</v>
      </c>
      <c r="C87" s="55"/>
      <c r="D87" s="15" t="s">
        <v>15</v>
      </c>
      <c r="E87" s="69"/>
      <c r="F87" s="20" t="s">
        <v>167</v>
      </c>
      <c r="G87" s="52">
        <v>10000000000</v>
      </c>
      <c r="H87" s="51"/>
      <c r="I87" s="16">
        <f>I86+Table142[[#This Row],[مبلغ ورود]]-Table142[[#This Row],[مبلغ خروج]]</f>
        <v>14064451164</v>
      </c>
      <c r="J87" s="44"/>
    </row>
    <row r="88" spans="1:10" ht="37.5">
      <c r="A88" s="1">
        <v>82</v>
      </c>
      <c r="B88" s="65" t="s">
        <v>186</v>
      </c>
      <c r="C88" s="55" t="s">
        <v>196</v>
      </c>
      <c r="D88" s="15" t="s">
        <v>15</v>
      </c>
      <c r="E88" s="69" t="s">
        <v>197</v>
      </c>
      <c r="F88" s="20" t="s">
        <v>198</v>
      </c>
      <c r="G88" s="52"/>
      <c r="H88" s="51">
        <v>117561100</v>
      </c>
      <c r="I88" s="16">
        <f>I87+Table142[[#This Row],[مبلغ ورود]]-Table142[[#This Row],[مبلغ خروج]]</f>
        <v>13946890064</v>
      </c>
      <c r="J88" s="44"/>
    </row>
    <row r="89" spans="1:10" ht="37.5">
      <c r="A89" s="1">
        <v>83</v>
      </c>
      <c r="B89" s="65" t="s">
        <v>199</v>
      </c>
      <c r="C89" s="55" t="s">
        <v>200</v>
      </c>
      <c r="D89" s="15" t="s">
        <v>15</v>
      </c>
      <c r="E89" s="69" t="s">
        <v>201</v>
      </c>
      <c r="F89" s="20" t="s">
        <v>202</v>
      </c>
      <c r="G89" s="52"/>
      <c r="H89" s="51">
        <v>598473000</v>
      </c>
      <c r="I89" s="16">
        <f>I88+Table142[[#This Row],[مبلغ ورود]]-Table142[[#This Row],[مبلغ خروج]]</f>
        <v>13348417064</v>
      </c>
      <c r="J89" s="44"/>
    </row>
    <row r="90" spans="1:10" ht="37.5">
      <c r="A90" s="1">
        <v>84</v>
      </c>
      <c r="B90" s="65" t="s">
        <v>199</v>
      </c>
      <c r="C90" s="55" t="s">
        <v>203</v>
      </c>
      <c r="D90" s="15" t="s">
        <v>15</v>
      </c>
      <c r="E90" s="69" t="s">
        <v>204</v>
      </c>
      <c r="F90" s="20" t="s">
        <v>205</v>
      </c>
      <c r="G90" s="52"/>
      <c r="H90" s="51">
        <v>68720000</v>
      </c>
      <c r="I90" s="16">
        <f>I89+Table142[[#This Row],[مبلغ ورود]]-Table142[[#This Row],[مبلغ خروج]]</f>
        <v>13279697064</v>
      </c>
      <c r="J90" s="44"/>
    </row>
    <row r="91" spans="1:10" ht="21">
      <c r="A91" s="1">
        <v>85</v>
      </c>
      <c r="B91" s="65" t="s">
        <v>199</v>
      </c>
      <c r="C91" s="55"/>
      <c r="D91" s="15" t="s">
        <v>15</v>
      </c>
      <c r="E91" s="69"/>
      <c r="F91" s="20" t="s">
        <v>77</v>
      </c>
      <c r="G91" s="52"/>
      <c r="H91" s="51">
        <v>343390</v>
      </c>
      <c r="I91" s="16">
        <f>I90+Table142[[#This Row],[مبلغ ورود]]-Table142[[#This Row],[مبلغ خروج]]</f>
        <v>13279353674</v>
      </c>
      <c r="J91" s="44"/>
    </row>
    <row r="92" spans="1:10" ht="37.5">
      <c r="A92" s="1">
        <v>86</v>
      </c>
      <c r="B92" s="65" t="s">
        <v>206</v>
      </c>
      <c r="C92" s="55" t="s">
        <v>207</v>
      </c>
      <c r="D92" s="15" t="s">
        <v>15</v>
      </c>
      <c r="E92" s="69" t="s">
        <v>208</v>
      </c>
      <c r="F92" s="20" t="s">
        <v>209</v>
      </c>
      <c r="G92" s="52"/>
      <c r="H92" s="51">
        <v>74120000</v>
      </c>
      <c r="I92" s="16">
        <f>I91+Table142[[#This Row],[مبلغ ورود]]-Table142[[#This Row],[مبلغ خروج]]</f>
        <v>13205233674</v>
      </c>
      <c r="J92" s="44"/>
    </row>
    <row r="93" spans="1:10" ht="37.5">
      <c r="A93" s="1">
        <v>87</v>
      </c>
      <c r="B93" s="65" t="s">
        <v>206</v>
      </c>
      <c r="C93" s="55" t="s">
        <v>210</v>
      </c>
      <c r="D93" s="15" t="s">
        <v>15</v>
      </c>
      <c r="E93" s="69" t="s">
        <v>211</v>
      </c>
      <c r="F93" s="20" t="s">
        <v>212</v>
      </c>
      <c r="G93" s="52"/>
      <c r="H93" s="51">
        <v>64811400</v>
      </c>
      <c r="I93" s="16">
        <f>I92+Table142[[#This Row],[مبلغ ورود]]-Table142[[#This Row],[مبلغ خروج]]</f>
        <v>13140422274</v>
      </c>
      <c r="J93" s="44"/>
    </row>
    <row r="94" spans="1:10" ht="21">
      <c r="A94" s="1"/>
      <c r="B94" s="65" t="s">
        <v>206</v>
      </c>
      <c r="C94" s="55"/>
      <c r="D94" s="15" t="s">
        <v>15</v>
      </c>
      <c r="E94" s="69"/>
      <c r="F94" s="20" t="s">
        <v>77</v>
      </c>
      <c r="G94" s="52"/>
      <c r="H94" s="51">
        <v>126560</v>
      </c>
      <c r="I94" s="16">
        <f>I93+Table142[[#This Row],[مبلغ ورود]]-Table142[[#This Row],[مبلغ خروج]]</f>
        <v>13140295714</v>
      </c>
      <c r="J94" s="44"/>
    </row>
    <row r="95" spans="1:10" ht="37.5">
      <c r="A95" s="1">
        <v>88</v>
      </c>
      <c r="B95" s="65" t="s">
        <v>213</v>
      </c>
      <c r="C95" s="55" t="s">
        <v>214</v>
      </c>
      <c r="D95" s="15" t="s">
        <v>15</v>
      </c>
      <c r="E95" s="69" t="s">
        <v>215</v>
      </c>
      <c r="F95" s="20" t="s">
        <v>216</v>
      </c>
      <c r="G95" s="52"/>
      <c r="H95" s="51">
        <v>170286861</v>
      </c>
      <c r="I95" s="16">
        <f>I94+Table142[[#This Row],[مبلغ ورود]]-Table142[[#This Row],[مبلغ خروج]]</f>
        <v>12970008853</v>
      </c>
      <c r="J95" s="44"/>
    </row>
    <row r="96" spans="1:10" ht="37.5">
      <c r="A96" s="1">
        <v>89</v>
      </c>
      <c r="B96" s="65" t="s">
        <v>213</v>
      </c>
      <c r="C96" s="55" t="s">
        <v>217</v>
      </c>
      <c r="D96" s="15" t="s">
        <v>15</v>
      </c>
      <c r="E96" s="69" t="s">
        <v>218</v>
      </c>
      <c r="F96" s="20" t="s">
        <v>219</v>
      </c>
      <c r="G96" s="52"/>
      <c r="H96" s="51">
        <v>80000000</v>
      </c>
      <c r="I96" s="16">
        <f>I95+Table142[[#This Row],[مبلغ ورود]]-Table142[[#This Row],[مبلغ خروج]]</f>
        <v>12890008853</v>
      </c>
      <c r="J96" s="44"/>
    </row>
    <row r="97" spans="1:10" ht="37.5">
      <c r="A97" s="1">
        <v>90</v>
      </c>
      <c r="B97" s="65" t="s">
        <v>213</v>
      </c>
      <c r="C97" s="55" t="s">
        <v>220</v>
      </c>
      <c r="D97" s="15" t="s">
        <v>15</v>
      </c>
      <c r="E97" s="69" t="s">
        <v>221</v>
      </c>
      <c r="F97" s="20" t="s">
        <v>222</v>
      </c>
      <c r="G97" s="52"/>
      <c r="H97" s="51">
        <v>998800000</v>
      </c>
      <c r="I97" s="16">
        <f>I96+Table142[[#This Row],[مبلغ ورود]]-Table142[[#This Row],[مبلغ خروج]]</f>
        <v>11891208853</v>
      </c>
      <c r="J97" s="44"/>
    </row>
    <row r="98" spans="1:10" ht="37.5">
      <c r="A98" s="1">
        <v>91</v>
      </c>
      <c r="B98" s="40" t="s">
        <v>223</v>
      </c>
      <c r="C98" s="55" t="s">
        <v>224</v>
      </c>
      <c r="D98" s="15" t="s">
        <v>15</v>
      </c>
      <c r="E98" s="69" t="s">
        <v>225</v>
      </c>
      <c r="F98" s="20" t="s">
        <v>226</v>
      </c>
      <c r="G98" s="52"/>
      <c r="H98" s="51">
        <v>110542277</v>
      </c>
      <c r="I98" s="16">
        <f>I97+Table142[[#This Row],[مبلغ ورود]]-Table142[[#This Row],[مبلغ خروج]]</f>
        <v>11780666576</v>
      </c>
      <c r="J98" s="44"/>
    </row>
    <row r="99" spans="1:10" ht="37.5">
      <c r="A99" s="1">
        <v>92</v>
      </c>
      <c r="B99" s="40" t="s">
        <v>223</v>
      </c>
      <c r="C99" s="55" t="s">
        <v>227</v>
      </c>
      <c r="D99" s="15" t="s">
        <v>15</v>
      </c>
      <c r="E99" s="69" t="s">
        <v>228</v>
      </c>
      <c r="F99" s="20" t="s">
        <v>229</v>
      </c>
      <c r="G99" s="52"/>
      <c r="H99" s="51">
        <v>36500000</v>
      </c>
      <c r="I99" s="16">
        <f>I98+Table142[[#This Row],[مبلغ ورود]]-Table142[[#This Row],[مبلغ خروج]]</f>
        <v>11744166576</v>
      </c>
      <c r="J99" s="44"/>
    </row>
    <row r="100" spans="1:10" ht="21">
      <c r="A100" s="1"/>
      <c r="B100" s="40" t="s">
        <v>223</v>
      </c>
      <c r="C100" s="55"/>
      <c r="E100" s="69"/>
      <c r="F100" s="20" t="s">
        <v>77</v>
      </c>
      <c r="G100" s="52"/>
      <c r="H100" s="51">
        <v>13890</v>
      </c>
      <c r="I100" s="16">
        <f>I99+Table142[[#This Row],[مبلغ ورود]]-Table142[[#This Row],[مبلغ خروج]]</f>
        <v>11744152686</v>
      </c>
      <c r="J100" s="44"/>
    </row>
    <row r="101" spans="1:10" ht="37.5">
      <c r="A101" s="1">
        <v>93</v>
      </c>
      <c r="B101" s="40" t="s">
        <v>230</v>
      </c>
      <c r="C101" s="55" t="s">
        <v>231</v>
      </c>
      <c r="D101" s="15" t="s">
        <v>15</v>
      </c>
      <c r="E101" s="69" t="s">
        <v>232</v>
      </c>
      <c r="F101" s="20" t="s">
        <v>233</v>
      </c>
      <c r="G101" s="52"/>
      <c r="H101" s="51">
        <v>8344880000</v>
      </c>
      <c r="I101" s="16">
        <f>I100+Table142[[#This Row],[مبلغ ورود]]-Table142[[#This Row],[مبلغ خروج]]</f>
        <v>3399272686</v>
      </c>
      <c r="J101" s="44"/>
    </row>
    <row r="102" spans="1:10" ht="21">
      <c r="A102" s="1"/>
      <c r="B102" s="40" t="s">
        <v>230</v>
      </c>
      <c r="C102" s="55"/>
      <c r="E102" s="69"/>
      <c r="F102" s="20" t="s">
        <v>77</v>
      </c>
      <c r="G102" s="52"/>
      <c r="H102" s="51">
        <v>252860</v>
      </c>
      <c r="I102" s="16">
        <f>I101+Table142[[#This Row],[مبلغ ورود]]-Table142[[#This Row],[مبلغ خروج]]</f>
        <v>3399019826</v>
      </c>
      <c r="J102" s="44"/>
    </row>
    <row r="103" spans="1:10" ht="37.5">
      <c r="A103" s="1">
        <v>94</v>
      </c>
      <c r="B103" s="40" t="s">
        <v>234</v>
      </c>
      <c r="C103" s="55" t="s">
        <v>235</v>
      </c>
      <c r="D103" s="15" t="s">
        <v>15</v>
      </c>
      <c r="E103" s="69" t="s">
        <v>236</v>
      </c>
      <c r="F103" s="20" t="s">
        <v>237</v>
      </c>
      <c r="G103" s="52"/>
      <c r="H103" s="51">
        <v>336313870</v>
      </c>
      <c r="I103" s="16">
        <f>I102+Table142[[#This Row],[مبلغ ورود]]-Table142[[#This Row],[مبلغ خروج]]</f>
        <v>3062705956</v>
      </c>
      <c r="J103" s="44"/>
    </row>
    <row r="104" spans="1:10" ht="37.5">
      <c r="A104" s="1">
        <v>95</v>
      </c>
      <c r="B104" s="40" t="s">
        <v>234</v>
      </c>
      <c r="C104" s="55" t="s">
        <v>238</v>
      </c>
      <c r="D104" s="15" t="s">
        <v>15</v>
      </c>
      <c r="E104" s="69" t="s">
        <v>239</v>
      </c>
      <c r="F104" s="70" t="s">
        <v>240</v>
      </c>
      <c r="G104" s="52"/>
      <c r="H104" s="51">
        <v>74837632</v>
      </c>
      <c r="I104" s="16">
        <f>I103+Table142[[#This Row],[مبلغ ورود]]-Table142[[#This Row],[مبلغ خروج]]</f>
        <v>2987868324</v>
      </c>
      <c r="J104" s="44"/>
    </row>
    <row r="105" spans="1:10" ht="37.5">
      <c r="A105" s="1">
        <v>96</v>
      </c>
      <c r="B105" s="40" t="s">
        <v>234</v>
      </c>
      <c r="C105" s="55" t="s">
        <v>241</v>
      </c>
      <c r="D105" s="15" t="s">
        <v>15</v>
      </c>
      <c r="E105" s="69" t="s">
        <v>242</v>
      </c>
      <c r="F105" s="20" t="s">
        <v>243</v>
      </c>
      <c r="G105" s="52"/>
      <c r="H105" s="51">
        <v>49983447</v>
      </c>
      <c r="I105" s="16">
        <f>I104+Table142[[#This Row],[مبلغ ورود]]-Table142[[#This Row],[مبلغ خروج]]</f>
        <v>2937884877</v>
      </c>
      <c r="J105" s="44"/>
    </row>
    <row r="106" spans="1:10" ht="37.5">
      <c r="A106" s="1">
        <v>97</v>
      </c>
      <c r="B106" s="40" t="s">
        <v>234</v>
      </c>
      <c r="C106" s="55" t="s">
        <v>244</v>
      </c>
      <c r="D106" s="15" t="s">
        <v>15</v>
      </c>
      <c r="E106" s="69" t="s">
        <v>245</v>
      </c>
      <c r="F106" s="20" t="s">
        <v>246</v>
      </c>
      <c r="G106" s="52"/>
      <c r="H106" s="51">
        <v>66881635</v>
      </c>
      <c r="I106" s="16">
        <f>I105+Table142[[#This Row],[مبلغ ورود]]-Table142[[#This Row],[مبلغ خروج]]</f>
        <v>2871003242</v>
      </c>
      <c r="J106" s="44"/>
    </row>
    <row r="107" spans="1:10" ht="37.5">
      <c r="A107" s="1">
        <v>98</v>
      </c>
      <c r="B107" s="65" t="s">
        <v>247</v>
      </c>
      <c r="C107" s="55" t="s">
        <v>248</v>
      </c>
      <c r="D107" s="15" t="s">
        <v>15</v>
      </c>
      <c r="E107" s="69" t="s">
        <v>249</v>
      </c>
      <c r="F107" s="20" t="s">
        <v>250</v>
      </c>
      <c r="G107" s="52"/>
      <c r="H107" s="51">
        <v>470906000</v>
      </c>
      <c r="I107" s="16">
        <f>I106+Table142[[#This Row],[مبلغ ورود]]-Table142[[#This Row],[مبلغ خروج]]</f>
        <v>2400097242</v>
      </c>
      <c r="J107" s="44"/>
    </row>
    <row r="108" spans="1:10" ht="37.5">
      <c r="A108" s="1">
        <v>99</v>
      </c>
      <c r="B108" s="71" t="s">
        <v>247</v>
      </c>
      <c r="C108" s="72" t="s">
        <v>251</v>
      </c>
      <c r="D108" s="15" t="s">
        <v>15</v>
      </c>
      <c r="E108" s="69" t="s">
        <v>252</v>
      </c>
      <c r="F108" s="20" t="s">
        <v>253</v>
      </c>
      <c r="G108" s="52"/>
      <c r="H108" s="51">
        <v>77402600</v>
      </c>
      <c r="I108" s="16">
        <f>I107+Table142[[#This Row],[مبلغ ورود]]-Table142[[#This Row],[مبلغ خروج]]</f>
        <v>2322694642</v>
      </c>
      <c r="J108" s="44"/>
    </row>
    <row r="109" spans="1:10" ht="37.5">
      <c r="A109" s="1">
        <v>100</v>
      </c>
      <c r="B109" s="71" t="s">
        <v>247</v>
      </c>
      <c r="C109" s="55"/>
      <c r="D109" s="15" t="s">
        <v>15</v>
      </c>
      <c r="E109" s="69"/>
      <c r="F109" s="20" t="s">
        <v>167</v>
      </c>
      <c r="G109" s="52">
        <v>20000000000</v>
      </c>
      <c r="H109" s="51"/>
      <c r="I109" s="16">
        <f>I108+Table142[[#This Row],[مبلغ ورود]]-Table142[[#This Row],[مبلغ خروج]]</f>
        <v>22322694642</v>
      </c>
      <c r="J109" s="44"/>
    </row>
    <row r="110" spans="1:10" ht="37.5">
      <c r="A110" s="1">
        <v>101</v>
      </c>
      <c r="B110" s="71" t="s">
        <v>247</v>
      </c>
      <c r="C110" s="55" t="s">
        <v>254</v>
      </c>
      <c r="D110" s="15" t="s">
        <v>15</v>
      </c>
      <c r="E110" s="69" t="s">
        <v>255</v>
      </c>
      <c r="F110" s="20" t="s">
        <v>256</v>
      </c>
      <c r="G110" s="52"/>
      <c r="H110" s="51">
        <v>1735770141</v>
      </c>
      <c r="I110" s="16">
        <f>I109+Table142[[#This Row],[مبلغ ورود]]-Table142[[#This Row],[مبلغ خروج]]</f>
        <v>20586924501</v>
      </c>
      <c r="J110" s="44"/>
    </row>
    <row r="111" spans="1:10" ht="37.5">
      <c r="A111" s="1">
        <v>102</v>
      </c>
      <c r="B111" s="71" t="s">
        <v>247</v>
      </c>
      <c r="C111" s="55" t="s">
        <v>257</v>
      </c>
      <c r="D111" s="15" t="s">
        <v>15</v>
      </c>
      <c r="E111" s="69" t="s">
        <v>258</v>
      </c>
      <c r="F111" s="20" t="s">
        <v>259</v>
      </c>
      <c r="G111" s="52"/>
      <c r="H111" s="51">
        <v>5300000000</v>
      </c>
      <c r="I111" s="16">
        <f>I110+Table142[[#This Row],[مبلغ ورود]]-Table142[[#This Row],[مبلغ خروج]]</f>
        <v>15286924501</v>
      </c>
      <c r="J111" s="44"/>
    </row>
    <row r="112" spans="1:10" ht="21">
      <c r="A112" s="1">
        <v>103</v>
      </c>
      <c r="B112" s="71" t="s">
        <v>260</v>
      </c>
      <c r="C112" s="55"/>
      <c r="D112" s="15" t="s">
        <v>15</v>
      </c>
      <c r="E112" s="69"/>
      <c r="F112" s="20" t="s">
        <v>77</v>
      </c>
      <c r="G112" s="52"/>
      <c r="H112" s="51">
        <v>243360</v>
      </c>
      <c r="I112" s="16">
        <f>I111+Table142[[#This Row],[مبلغ ورود]]-Table142[[#This Row],[مبلغ خروج]]</f>
        <v>15286681141</v>
      </c>
      <c r="J112" s="44"/>
    </row>
    <row r="113" spans="1:10" ht="37.5">
      <c r="A113" s="1">
        <v>104</v>
      </c>
      <c r="B113" s="71" t="s">
        <v>261</v>
      </c>
      <c r="C113" s="55" t="s">
        <v>262</v>
      </c>
      <c r="D113" s="15" t="s">
        <v>15</v>
      </c>
      <c r="E113" s="69" t="s">
        <v>263</v>
      </c>
      <c r="F113" s="20" t="s">
        <v>264</v>
      </c>
      <c r="G113" s="52"/>
      <c r="H113" s="51">
        <v>4422264810</v>
      </c>
      <c r="I113" s="16">
        <f>I112+Table142[[#This Row],[مبلغ ورود]]-Table142[[#This Row],[مبلغ خروج]]</f>
        <v>10864416331</v>
      </c>
      <c r="J113" s="44"/>
    </row>
    <row r="114" spans="1:10" ht="37.5">
      <c r="A114" s="1">
        <v>105</v>
      </c>
      <c r="B114" s="71" t="s">
        <v>265</v>
      </c>
      <c r="C114" s="55" t="s">
        <v>266</v>
      </c>
      <c r="D114" s="15" t="s">
        <v>15</v>
      </c>
      <c r="E114" s="69" t="s">
        <v>267</v>
      </c>
      <c r="F114" s="20" t="s">
        <v>268</v>
      </c>
      <c r="G114" s="52"/>
      <c r="H114" s="51">
        <v>36500000</v>
      </c>
      <c r="I114" s="16">
        <f>I113+Table142[[#This Row],[مبلغ ورود]]-Table142[[#This Row],[مبلغ خروج]]</f>
        <v>10827916331</v>
      </c>
      <c r="J114" s="44"/>
    </row>
    <row r="115" spans="1:10" ht="37.5">
      <c r="A115" s="1">
        <v>106</v>
      </c>
      <c r="B115" s="71" t="s">
        <v>265</v>
      </c>
      <c r="C115" s="55" t="s">
        <v>269</v>
      </c>
      <c r="D115" s="15" t="s">
        <v>15</v>
      </c>
      <c r="E115" s="69" t="s">
        <v>270</v>
      </c>
      <c r="F115" s="20" t="s">
        <v>271</v>
      </c>
      <c r="G115" s="52"/>
      <c r="H115" s="51">
        <v>65875000</v>
      </c>
      <c r="I115" s="16">
        <f>I114+Table142[[#This Row],[مبلغ ورود]]-Table142[[#This Row],[مبلغ خروج]]</f>
        <v>10762041331</v>
      </c>
      <c r="J115" s="44"/>
    </row>
    <row r="116" spans="1:10" ht="21">
      <c r="A116" s="1">
        <v>107</v>
      </c>
      <c r="B116" s="71" t="s">
        <v>261</v>
      </c>
      <c r="C116" s="55"/>
      <c r="D116" s="15" t="s">
        <v>15</v>
      </c>
      <c r="E116" s="69"/>
      <c r="F116" s="20" t="s">
        <v>272</v>
      </c>
      <c r="G116" s="52"/>
      <c r="H116" s="51">
        <v>351920</v>
      </c>
      <c r="I116" s="16">
        <f>I115+Table142[[#This Row],[مبلغ ورود]]-Table142[[#This Row],[مبلغ خروج]]</f>
        <v>10761689411</v>
      </c>
      <c r="J116" s="44"/>
    </row>
    <row r="117" spans="1:10" ht="37.5">
      <c r="A117" s="1">
        <v>108</v>
      </c>
      <c r="B117" s="65" t="s">
        <v>273</v>
      </c>
      <c r="C117" s="55" t="s">
        <v>274</v>
      </c>
      <c r="D117" s="15" t="s">
        <v>15</v>
      </c>
      <c r="E117" s="69" t="s">
        <v>275</v>
      </c>
      <c r="F117" s="20" t="s">
        <v>276</v>
      </c>
      <c r="G117" s="52"/>
      <c r="H117" s="51">
        <v>169080925</v>
      </c>
      <c r="I117" s="16">
        <f>I116+Table142[[#This Row],[مبلغ ورود]]-Table142[[#This Row],[مبلغ خروج]]</f>
        <v>10592608486</v>
      </c>
      <c r="J117" s="44"/>
    </row>
    <row r="118" spans="1:10" ht="37.5">
      <c r="A118" s="1">
        <v>109</v>
      </c>
      <c r="B118" s="65" t="s">
        <v>273</v>
      </c>
      <c r="C118" s="55" t="s">
        <v>277</v>
      </c>
      <c r="D118" s="15" t="s">
        <v>15</v>
      </c>
      <c r="E118" s="69" t="s">
        <v>278</v>
      </c>
      <c r="F118" s="20" t="s">
        <v>279</v>
      </c>
      <c r="G118" s="52"/>
      <c r="H118" s="51">
        <v>68632000</v>
      </c>
      <c r="I118" s="16">
        <f>I117+Table142[[#This Row],[مبلغ ورود]]-Table142[[#This Row],[مبلغ خروج]]</f>
        <v>10523976486</v>
      </c>
      <c r="J118" s="44"/>
    </row>
    <row r="119" spans="1:10" ht="37.5">
      <c r="A119" s="1">
        <v>110</v>
      </c>
      <c r="B119" s="65" t="s">
        <v>273</v>
      </c>
      <c r="C119" s="55" t="s">
        <v>280</v>
      </c>
      <c r="D119" s="15" t="s">
        <v>15</v>
      </c>
      <c r="E119" s="69" t="s">
        <v>281</v>
      </c>
      <c r="F119" s="20" t="s">
        <v>282</v>
      </c>
      <c r="G119" s="52"/>
      <c r="H119" s="16">
        <v>271772600</v>
      </c>
      <c r="I119" s="16">
        <f>I118+Table142[[#This Row],[مبلغ ورود]]-Table142[[#This Row],[مبلغ خروج]]</f>
        <v>10252203886</v>
      </c>
      <c r="J119" s="44"/>
    </row>
    <row r="120" spans="1:10" ht="37.5">
      <c r="A120" s="1">
        <v>111</v>
      </c>
      <c r="B120" s="65" t="s">
        <v>273</v>
      </c>
      <c r="C120" s="55" t="s">
        <v>283</v>
      </c>
      <c r="D120" s="15" t="s">
        <v>15</v>
      </c>
      <c r="E120" s="69" t="s">
        <v>284</v>
      </c>
      <c r="F120" s="20" t="s">
        <v>285</v>
      </c>
      <c r="G120" s="52"/>
      <c r="H120" s="16">
        <v>1766815000</v>
      </c>
      <c r="I120" s="16">
        <f>I119+Table142[[#This Row],[مبلغ ورود]]-Table142[[#This Row],[مبلغ خروج]]</f>
        <v>8485388886</v>
      </c>
      <c r="J120" s="44"/>
    </row>
    <row r="121" spans="1:10" ht="37.5">
      <c r="A121" s="1">
        <v>112</v>
      </c>
      <c r="B121" s="65" t="s">
        <v>273</v>
      </c>
      <c r="C121" s="55" t="s">
        <v>286</v>
      </c>
      <c r="D121" s="15" t="s">
        <v>15</v>
      </c>
      <c r="E121" s="69" t="s">
        <v>287</v>
      </c>
      <c r="F121" s="20" t="s">
        <v>288</v>
      </c>
      <c r="G121" s="52"/>
      <c r="H121" s="51">
        <v>330200000</v>
      </c>
      <c r="I121" s="16">
        <f>I120+Table142[[#This Row],[مبلغ ورود]]-Table142[[#This Row],[مبلغ خروج]]</f>
        <v>8155188886</v>
      </c>
      <c r="J121" s="44"/>
    </row>
    <row r="122" spans="1:10" ht="37.5">
      <c r="A122" s="1">
        <v>113</v>
      </c>
      <c r="B122" s="65" t="s">
        <v>273</v>
      </c>
      <c r="C122" s="55" t="s">
        <v>289</v>
      </c>
      <c r="D122" s="15" t="s">
        <v>15</v>
      </c>
      <c r="E122" s="69" t="s">
        <v>290</v>
      </c>
      <c r="F122" s="20" t="s">
        <v>291</v>
      </c>
      <c r="G122" s="52"/>
      <c r="H122" s="51">
        <v>153500000</v>
      </c>
      <c r="I122" s="16">
        <f>I121+Table142[[#This Row],[مبلغ ورود]]-Table142[[#This Row],[مبلغ خروج]]</f>
        <v>8001688886</v>
      </c>
      <c r="J122" s="44"/>
    </row>
    <row r="123" spans="1:10" ht="37.5">
      <c r="A123" s="1">
        <v>114</v>
      </c>
      <c r="B123" s="65" t="s">
        <v>273</v>
      </c>
      <c r="C123" s="55" t="s">
        <v>292</v>
      </c>
      <c r="D123" s="15" t="s">
        <v>15</v>
      </c>
      <c r="E123" s="69" t="s">
        <v>293</v>
      </c>
      <c r="F123" s="20" t="s">
        <v>294</v>
      </c>
      <c r="G123" s="52"/>
      <c r="H123" s="51">
        <v>1362500000</v>
      </c>
      <c r="I123" s="16">
        <f>I122+Table142[[#This Row],[مبلغ ورود]]-Table142[[#This Row],[مبلغ خروج]]</f>
        <v>6639188886</v>
      </c>
      <c r="J123" s="44"/>
    </row>
    <row r="124" spans="1:10" ht="37.5">
      <c r="A124" s="1">
        <v>115</v>
      </c>
      <c r="B124" s="65" t="s">
        <v>273</v>
      </c>
      <c r="C124" s="55" t="s">
        <v>295</v>
      </c>
      <c r="D124" s="15" t="s">
        <v>15</v>
      </c>
      <c r="E124" s="69" t="s">
        <v>296</v>
      </c>
      <c r="F124" s="20" t="s">
        <v>297</v>
      </c>
      <c r="G124" s="52"/>
      <c r="H124" s="51">
        <v>82742000</v>
      </c>
      <c r="I124" s="16">
        <f>I123+Table142[[#This Row],[مبلغ ورود]]-Table142[[#This Row],[مبلغ خروج]]</f>
        <v>6556446886</v>
      </c>
      <c r="J124" s="44"/>
    </row>
    <row r="125" spans="1:10" ht="21">
      <c r="A125" s="1">
        <v>116</v>
      </c>
      <c r="B125" s="65" t="s">
        <v>273</v>
      </c>
      <c r="C125" s="55"/>
      <c r="D125" s="15" t="s">
        <v>15</v>
      </c>
      <c r="E125" s="69"/>
      <c r="F125" s="20" t="s">
        <v>298</v>
      </c>
      <c r="G125" s="52"/>
      <c r="H125" s="51">
        <v>47250</v>
      </c>
      <c r="I125" s="16">
        <f>I124+Table142[[#This Row],[مبلغ ورود]]-Table142[[#This Row],[مبلغ خروج]]</f>
        <v>6556399636</v>
      </c>
      <c r="J125" s="44"/>
    </row>
    <row r="126" spans="1:10" ht="21">
      <c r="A126" s="1">
        <v>117</v>
      </c>
      <c r="B126" s="65" t="s">
        <v>299</v>
      </c>
      <c r="C126" s="55"/>
      <c r="D126" s="15" t="s">
        <v>15</v>
      </c>
      <c r="E126" s="69"/>
      <c r="F126" s="20" t="s">
        <v>300</v>
      </c>
      <c r="G126" s="52">
        <v>200481000000</v>
      </c>
      <c r="H126" s="51"/>
      <c r="I126" s="16">
        <f>I125+Table142[[#This Row],[مبلغ ورود]]-Table142[[#This Row],[مبلغ خروج]]</f>
        <v>207037399636</v>
      </c>
      <c r="J126" s="44"/>
    </row>
    <row r="127" spans="1:10" ht="21">
      <c r="A127" s="1">
        <v>118</v>
      </c>
      <c r="B127" s="65" t="s">
        <v>301</v>
      </c>
      <c r="C127" s="55"/>
      <c r="D127" s="15" t="s">
        <v>15</v>
      </c>
      <c r="E127" s="69"/>
      <c r="F127" s="20" t="s">
        <v>298</v>
      </c>
      <c r="G127" s="52"/>
      <c r="H127" s="51">
        <v>562620</v>
      </c>
      <c r="I127" s="16">
        <f>I126+Table142[[#This Row],[مبلغ ورود]]-Table142[[#This Row],[مبلغ خروج]]</f>
        <v>207036837016</v>
      </c>
      <c r="J127" s="44"/>
    </row>
    <row r="128" spans="1:10" ht="37.5">
      <c r="A128" s="1">
        <v>119</v>
      </c>
      <c r="B128" s="65" t="s">
        <v>302</v>
      </c>
      <c r="C128" s="55" t="s">
        <v>303</v>
      </c>
      <c r="D128" s="15" t="s">
        <v>15</v>
      </c>
      <c r="E128" s="69" t="s">
        <v>304</v>
      </c>
      <c r="F128" s="20" t="s">
        <v>305</v>
      </c>
      <c r="G128" s="52"/>
      <c r="H128" s="51">
        <v>4315200000</v>
      </c>
      <c r="I128" s="16">
        <f>I127+Table142[[#This Row],[مبلغ ورود]]-Table142[[#This Row],[مبلغ خروج]]</f>
        <v>202721637016</v>
      </c>
      <c r="J128" s="44"/>
    </row>
    <row r="129" spans="1:10" ht="37.5">
      <c r="A129" s="1">
        <v>120</v>
      </c>
      <c r="B129" s="65" t="s">
        <v>306</v>
      </c>
      <c r="C129" s="55" t="s">
        <v>307</v>
      </c>
      <c r="D129" s="15" t="s">
        <v>15</v>
      </c>
      <c r="E129" s="69" t="s">
        <v>308</v>
      </c>
      <c r="F129" s="20" t="s">
        <v>309</v>
      </c>
      <c r="G129" s="52"/>
      <c r="H129" s="51">
        <v>21139107244</v>
      </c>
      <c r="I129" s="16">
        <f>I128+Table142[[#This Row],[مبلغ ورود]]-Table142[[#This Row],[مبلغ خروج]]</f>
        <v>181582529772</v>
      </c>
      <c r="J129" s="44"/>
    </row>
    <row r="130" spans="1:10" ht="21">
      <c r="A130" s="1">
        <v>121</v>
      </c>
      <c r="B130" s="65"/>
      <c r="C130" s="55" t="s">
        <v>310</v>
      </c>
      <c r="D130" s="15" t="s">
        <v>15</v>
      </c>
      <c r="E130" s="69" t="s">
        <v>311</v>
      </c>
      <c r="F130" s="20" t="s">
        <v>159</v>
      </c>
      <c r="G130" s="52"/>
      <c r="H130" s="51">
        <v>0</v>
      </c>
      <c r="I130" s="16">
        <f>I129+Table142[[#This Row],[مبلغ ورود]]-Table142[[#This Row],[مبلغ خروج]]</f>
        <v>181582529772</v>
      </c>
      <c r="J130" s="44"/>
    </row>
    <row r="131" spans="1:10" ht="21">
      <c r="A131" s="1">
        <v>122</v>
      </c>
      <c r="B131" s="65"/>
      <c r="C131" s="55" t="s">
        <v>312</v>
      </c>
      <c r="D131" s="15" t="s">
        <v>15</v>
      </c>
      <c r="E131" s="69" t="s">
        <v>313</v>
      </c>
      <c r="F131" s="20" t="s">
        <v>159</v>
      </c>
      <c r="G131" s="52"/>
      <c r="H131" s="51">
        <v>0</v>
      </c>
      <c r="I131" s="16">
        <f>I130+Table142[[#This Row],[مبلغ ورود]]-Table142[[#This Row],[مبلغ خروج]]</f>
        <v>181582529772</v>
      </c>
      <c r="J131" s="44"/>
    </row>
    <row r="132" spans="1:10" ht="37.5">
      <c r="A132" s="1">
        <v>123</v>
      </c>
      <c r="B132" s="65" t="s">
        <v>306</v>
      </c>
      <c r="C132" s="55" t="s">
        <v>314</v>
      </c>
      <c r="D132" s="15" t="s">
        <v>15</v>
      </c>
      <c r="E132" s="69" t="s">
        <v>315</v>
      </c>
      <c r="F132" s="20" t="s">
        <v>316</v>
      </c>
      <c r="G132" s="52"/>
      <c r="H132" s="51">
        <v>375000000</v>
      </c>
      <c r="I132" s="16">
        <f>I131+Table142[[#This Row],[مبلغ ورود]]-Table142[[#This Row],[مبلغ خروج]]</f>
        <v>181207529772</v>
      </c>
      <c r="J132" s="44"/>
    </row>
    <row r="133" spans="1:10" ht="37.5">
      <c r="A133" s="1">
        <v>124</v>
      </c>
      <c r="B133" s="65" t="s">
        <v>306</v>
      </c>
      <c r="C133" s="55" t="s">
        <v>317</v>
      </c>
      <c r="D133" s="15" t="s">
        <v>15</v>
      </c>
      <c r="E133" s="69" t="s">
        <v>318</v>
      </c>
      <c r="F133" s="20" t="s">
        <v>319</v>
      </c>
      <c r="G133" s="52"/>
      <c r="H133" s="51">
        <v>710000000</v>
      </c>
      <c r="I133" s="16">
        <f>I132+Table142[[#This Row],[مبلغ ورود]]-Table142[[#This Row],[مبلغ خروج]]</f>
        <v>180497529772</v>
      </c>
      <c r="J133" s="44"/>
    </row>
    <row r="134" spans="1:10" ht="37.5">
      <c r="A134" s="1">
        <v>125</v>
      </c>
      <c r="B134" s="65" t="s">
        <v>320</v>
      </c>
      <c r="C134" s="55" t="s">
        <v>321</v>
      </c>
      <c r="D134" s="15" t="s">
        <v>15</v>
      </c>
      <c r="E134" s="69" t="s">
        <v>322</v>
      </c>
      <c r="F134" s="20" t="s">
        <v>323</v>
      </c>
      <c r="G134" s="52"/>
      <c r="H134" s="51">
        <v>160756800</v>
      </c>
      <c r="I134" s="16">
        <f>I133+Table142[[#This Row],[مبلغ ورود]]-Table142[[#This Row],[مبلغ خروج]]</f>
        <v>180336772972</v>
      </c>
      <c r="J134" s="44"/>
    </row>
    <row r="135" spans="1:10" ht="21">
      <c r="A135" s="1">
        <v>126</v>
      </c>
      <c r="B135" s="65" t="s">
        <v>320</v>
      </c>
      <c r="C135" s="55"/>
      <c r="D135" s="15" t="s">
        <v>15</v>
      </c>
      <c r="E135" s="69"/>
      <c r="F135" s="20" t="s">
        <v>324</v>
      </c>
      <c r="G135" s="52">
        <v>107349000</v>
      </c>
      <c r="H135" s="51"/>
      <c r="I135" s="16">
        <f>I134+Table142[[#This Row],[مبلغ ورود]]-Table142[[#This Row],[مبلغ خروج]]</f>
        <v>180444121972</v>
      </c>
      <c r="J135" s="44"/>
    </row>
    <row r="136" spans="1:10" ht="21">
      <c r="A136" s="1">
        <v>127</v>
      </c>
      <c r="B136" s="65" t="s">
        <v>320</v>
      </c>
      <c r="C136" s="55"/>
      <c r="D136" s="15" t="s">
        <v>15</v>
      </c>
      <c r="E136" s="69"/>
      <c r="F136" s="20" t="s">
        <v>77</v>
      </c>
      <c r="G136" s="52"/>
      <c r="H136" s="51">
        <v>142000</v>
      </c>
      <c r="I136" s="16">
        <f>I135+Table142[[#This Row],[مبلغ ورود]]-Table142[[#This Row],[مبلغ خروج]]</f>
        <v>180443979972</v>
      </c>
      <c r="J136" s="44"/>
    </row>
    <row r="137" spans="1:10" ht="21">
      <c r="A137" s="1">
        <v>128</v>
      </c>
      <c r="B137" s="65" t="s">
        <v>325</v>
      </c>
      <c r="C137" s="55"/>
      <c r="D137" s="15" t="s">
        <v>15</v>
      </c>
      <c r="E137" s="69"/>
      <c r="F137" s="20" t="s">
        <v>77</v>
      </c>
      <c r="G137" s="52"/>
      <c r="H137" s="51">
        <v>32150</v>
      </c>
      <c r="I137" s="16">
        <f>I136+Table142[[#This Row],[مبلغ ورود]]-Table142[[#This Row],[مبلغ خروج]]</f>
        <v>180443947822</v>
      </c>
      <c r="J137" s="44"/>
    </row>
    <row r="138" spans="1:10" ht="37.5">
      <c r="A138" s="1">
        <v>129</v>
      </c>
      <c r="B138" s="65" t="s">
        <v>326</v>
      </c>
      <c r="C138" s="55" t="s">
        <v>327</v>
      </c>
      <c r="D138" s="15" t="s">
        <v>15</v>
      </c>
      <c r="E138" s="69" t="s">
        <v>328</v>
      </c>
      <c r="F138" s="20" t="s">
        <v>329</v>
      </c>
      <c r="G138" s="52"/>
      <c r="H138" s="51">
        <v>126656595</v>
      </c>
      <c r="I138" s="16">
        <f>I137+Table142[[#This Row],[مبلغ ورود]]-Table142[[#This Row],[مبلغ خروج]]</f>
        <v>180317291227</v>
      </c>
      <c r="J138" s="44"/>
    </row>
    <row r="139" spans="1:10" ht="56.25">
      <c r="A139" s="1">
        <v>130</v>
      </c>
      <c r="B139" s="65" t="s">
        <v>326</v>
      </c>
      <c r="C139" s="55" t="s">
        <v>330</v>
      </c>
      <c r="D139" s="15" t="s">
        <v>15</v>
      </c>
      <c r="E139" s="69" t="s">
        <v>331</v>
      </c>
      <c r="F139" s="20" t="s">
        <v>332</v>
      </c>
      <c r="G139" s="52"/>
      <c r="H139" s="51">
        <v>2775000000</v>
      </c>
      <c r="I139" s="16">
        <f>I138+Table142[[#This Row],[مبلغ ورود]]-Table142[[#This Row],[مبلغ خروج]]</f>
        <v>177542291227</v>
      </c>
      <c r="J139" s="44"/>
    </row>
    <row r="140" spans="1:10" ht="21">
      <c r="A140" s="1">
        <v>131</v>
      </c>
      <c r="B140" s="65" t="s">
        <v>333</v>
      </c>
      <c r="C140" s="55"/>
      <c r="D140" s="15" t="s">
        <v>15</v>
      </c>
      <c r="E140" s="69"/>
      <c r="F140" s="20" t="s">
        <v>334</v>
      </c>
      <c r="G140" s="52"/>
      <c r="H140" s="51">
        <v>12660</v>
      </c>
      <c r="I140" s="16">
        <f>I139+Table142[[#This Row],[مبلغ ورود]]-Table142[[#This Row],[مبلغ خروج]]</f>
        <v>177542278567</v>
      </c>
      <c r="J140" s="44"/>
    </row>
    <row r="141" spans="1:10" ht="37.5">
      <c r="A141" s="1">
        <v>132</v>
      </c>
      <c r="B141" s="65" t="s">
        <v>335</v>
      </c>
      <c r="C141" s="55" t="s">
        <v>336</v>
      </c>
      <c r="D141" s="15" t="s">
        <v>15</v>
      </c>
      <c r="E141" s="69" t="s">
        <v>337</v>
      </c>
      <c r="F141" s="20" t="s">
        <v>338</v>
      </c>
      <c r="G141" s="52"/>
      <c r="H141" s="51">
        <v>144433950</v>
      </c>
      <c r="I141" s="16">
        <f>I140+Table142[[#This Row],[مبلغ ورود]]-Table142[[#This Row],[مبلغ خروج]]</f>
        <v>177397844617</v>
      </c>
      <c r="J141" s="44"/>
    </row>
    <row r="142" spans="1:10" ht="37.5">
      <c r="A142" s="1">
        <v>133</v>
      </c>
      <c r="B142" s="65" t="s">
        <v>339</v>
      </c>
      <c r="C142" s="55" t="s">
        <v>340</v>
      </c>
      <c r="D142" s="15" t="s">
        <v>15</v>
      </c>
      <c r="E142" s="69" t="s">
        <v>341</v>
      </c>
      <c r="F142" s="70" t="s">
        <v>342</v>
      </c>
      <c r="G142" s="52"/>
      <c r="H142" s="51">
        <v>76305281</v>
      </c>
      <c r="I142" s="16">
        <f>I141+Table142[[#This Row],[مبلغ ورود]]-Table142[[#This Row],[مبلغ خروج]]</f>
        <v>177321539336</v>
      </c>
      <c r="J142" s="44"/>
    </row>
    <row r="143" spans="1:10" ht="37.5">
      <c r="A143" s="1">
        <v>134</v>
      </c>
      <c r="B143" s="65" t="s">
        <v>343</v>
      </c>
      <c r="C143" s="55" t="s">
        <v>344</v>
      </c>
      <c r="D143" s="15" t="s">
        <v>15</v>
      </c>
      <c r="E143" s="69" t="s">
        <v>345</v>
      </c>
      <c r="F143" s="20" t="s">
        <v>346</v>
      </c>
      <c r="G143" s="52"/>
      <c r="H143" s="51">
        <v>9817813923</v>
      </c>
      <c r="I143" s="16">
        <f>I142+Table142[[#This Row],[مبلغ ورود]]-Table142[[#This Row],[مبلغ خروج]]</f>
        <v>167503725413</v>
      </c>
      <c r="J143" s="44"/>
    </row>
    <row r="144" spans="1:10" ht="37.5">
      <c r="A144" s="1">
        <v>135</v>
      </c>
      <c r="B144" s="65" t="s">
        <v>343</v>
      </c>
      <c r="C144" s="55" t="s">
        <v>347</v>
      </c>
      <c r="D144" s="15" t="s">
        <v>15</v>
      </c>
      <c r="E144" s="69" t="s">
        <v>348</v>
      </c>
      <c r="F144" s="20" t="s">
        <v>349</v>
      </c>
      <c r="G144" s="52"/>
      <c r="H144" s="51">
        <v>52558400</v>
      </c>
      <c r="I144" s="16">
        <f>I143+Table142[[#This Row],[مبلغ ورود]]-Table142[[#This Row],[مبلغ خروج]]</f>
        <v>167451167013</v>
      </c>
      <c r="J144" s="44"/>
    </row>
    <row r="145" spans="1:10" ht="21">
      <c r="A145" s="1">
        <v>136</v>
      </c>
      <c r="B145" s="65"/>
      <c r="C145" s="55" t="s">
        <v>350</v>
      </c>
      <c r="D145" s="15" t="s">
        <v>15</v>
      </c>
      <c r="E145" s="69" t="s">
        <v>351</v>
      </c>
      <c r="F145" s="20" t="s">
        <v>159</v>
      </c>
      <c r="G145" s="52"/>
      <c r="H145" s="51">
        <v>0</v>
      </c>
      <c r="I145" s="16">
        <f>I144+Table142[[#This Row],[مبلغ ورود]]-Table142[[#This Row],[مبلغ خروج]]</f>
        <v>167451167013</v>
      </c>
      <c r="J145" s="44"/>
    </row>
    <row r="146" spans="1:10" ht="21">
      <c r="A146" s="1">
        <v>137</v>
      </c>
      <c r="B146" s="65" t="s">
        <v>339</v>
      </c>
      <c r="C146" s="55"/>
      <c r="D146" s="15" t="s">
        <v>15</v>
      </c>
      <c r="E146" s="69"/>
      <c r="F146" s="20" t="s">
        <v>334</v>
      </c>
      <c r="G146" s="52"/>
      <c r="H146" s="51">
        <v>14440</v>
      </c>
      <c r="I146" s="16">
        <f>I145+Table142[[#This Row],[مبلغ ورود]]-Table142[[#This Row],[مبلغ خروج]]</f>
        <v>167451152573</v>
      </c>
      <c r="J146" s="44"/>
    </row>
    <row r="147" spans="1:10" ht="21">
      <c r="A147" s="75">
        <v>138</v>
      </c>
      <c r="B147" s="71" t="s">
        <v>343</v>
      </c>
      <c r="C147" s="62"/>
      <c r="D147" s="15" t="s">
        <v>15</v>
      </c>
      <c r="E147" s="73"/>
      <c r="F147" s="20" t="s">
        <v>352</v>
      </c>
      <c r="G147" s="74"/>
      <c r="H147" s="51">
        <v>257630</v>
      </c>
      <c r="I147" s="16">
        <f>I146+Table142[[#This Row],[مبلغ ورود]]-Table142[[#This Row],[مبلغ خروج]]</f>
        <v>167450894943</v>
      </c>
      <c r="J147" s="44"/>
    </row>
    <row r="148" spans="1:10" ht="21">
      <c r="A148" s="1">
        <v>139</v>
      </c>
      <c r="B148" s="65" t="s">
        <v>353</v>
      </c>
      <c r="C148" s="55"/>
      <c r="D148" s="15" t="s">
        <v>15</v>
      </c>
      <c r="E148" s="69"/>
      <c r="F148" s="20" t="s">
        <v>352</v>
      </c>
      <c r="G148" s="52"/>
      <c r="H148" s="51">
        <v>255250</v>
      </c>
      <c r="I148" s="16">
        <f>I147+Table142[[#This Row],[مبلغ ورود]]-Table142[[#This Row],[مبلغ خروج]]</f>
        <v>167450639693</v>
      </c>
      <c r="J148" s="44"/>
    </row>
    <row r="149" spans="1:10" ht="37.5">
      <c r="A149" s="1">
        <v>140</v>
      </c>
      <c r="B149" s="65" t="s">
        <v>354</v>
      </c>
      <c r="C149" s="55" t="s">
        <v>355</v>
      </c>
      <c r="D149" s="15" t="s">
        <v>15</v>
      </c>
      <c r="E149" s="69" t="s">
        <v>356</v>
      </c>
      <c r="F149" s="20" t="s">
        <v>357</v>
      </c>
      <c r="G149" s="52"/>
      <c r="H149" s="51">
        <v>20134959600</v>
      </c>
      <c r="I149" s="16">
        <f>I148+Table142[[#This Row],[مبلغ ورود]]-Table142[[#This Row],[مبلغ خروج]]</f>
        <v>147315680093</v>
      </c>
      <c r="J149" s="44"/>
    </row>
    <row r="150" spans="1:10" ht="21">
      <c r="A150" s="1">
        <v>141</v>
      </c>
      <c r="B150" s="65" t="s">
        <v>354</v>
      </c>
      <c r="C150" s="55" t="s">
        <v>358</v>
      </c>
      <c r="D150" s="15" t="s">
        <v>15</v>
      </c>
      <c r="E150" s="69" t="s">
        <v>359</v>
      </c>
      <c r="F150" s="76" t="s">
        <v>159</v>
      </c>
      <c r="G150" s="52"/>
      <c r="H150" s="16">
        <v>0</v>
      </c>
      <c r="I150" s="16">
        <f>I149+Table142[[#This Row],[مبلغ ورود]]-Table142[[#This Row],[مبلغ خروج]]</f>
        <v>147315680093</v>
      </c>
      <c r="J150" s="44"/>
    </row>
    <row r="151" spans="1:10" ht="21">
      <c r="A151" s="1">
        <v>142</v>
      </c>
      <c r="B151" s="65" t="s">
        <v>354</v>
      </c>
      <c r="C151" s="55" t="s">
        <v>360</v>
      </c>
      <c r="D151" s="15" t="s">
        <v>15</v>
      </c>
      <c r="E151" s="69" t="s">
        <v>361</v>
      </c>
      <c r="F151" s="70" t="s">
        <v>362</v>
      </c>
      <c r="G151" s="52"/>
      <c r="H151" s="51">
        <v>1000000000</v>
      </c>
      <c r="I151" s="16">
        <f>I150+Table142[[#This Row],[مبلغ ورود]]-Table142[[#This Row],[مبلغ خروج]]</f>
        <v>146315680093</v>
      </c>
      <c r="J151" s="44"/>
    </row>
    <row r="152" spans="1:10" ht="37.5">
      <c r="A152" s="1">
        <v>143</v>
      </c>
      <c r="B152" s="65" t="s">
        <v>354</v>
      </c>
      <c r="C152" s="55" t="s">
        <v>363</v>
      </c>
      <c r="D152" s="15" t="s">
        <v>15</v>
      </c>
      <c r="E152" s="69" t="s">
        <v>364</v>
      </c>
      <c r="F152" s="70" t="s">
        <v>365</v>
      </c>
      <c r="G152" s="52"/>
      <c r="H152" s="51">
        <v>132353832</v>
      </c>
      <c r="I152" s="16">
        <f>I151+Table142[[#This Row],[مبلغ ورود]]-Table142[[#This Row],[مبلغ خروج]]</f>
        <v>146183326261</v>
      </c>
      <c r="J152" s="44"/>
    </row>
    <row r="153" spans="1:10" ht="37.5">
      <c r="A153" s="1">
        <v>144</v>
      </c>
      <c r="B153" s="65" t="s">
        <v>354</v>
      </c>
      <c r="C153" s="55" t="s">
        <v>366</v>
      </c>
      <c r="D153" s="15" t="s">
        <v>15</v>
      </c>
      <c r="E153" s="69" t="s">
        <v>367</v>
      </c>
      <c r="F153" s="20" t="s">
        <v>368</v>
      </c>
      <c r="G153" s="52"/>
      <c r="H153" s="51">
        <v>150000000</v>
      </c>
      <c r="I153" s="16">
        <f>I152+Table142[[#This Row],[مبلغ ورود]]-Table142[[#This Row],[مبلغ خروج]]</f>
        <v>146033326261</v>
      </c>
      <c r="J153" s="44"/>
    </row>
    <row r="154" spans="1:10" ht="37.5">
      <c r="A154" s="1">
        <v>145</v>
      </c>
      <c r="B154" s="65" t="s">
        <v>369</v>
      </c>
      <c r="C154" s="55" t="s">
        <v>370</v>
      </c>
      <c r="D154" s="15" t="s">
        <v>15</v>
      </c>
      <c r="E154" s="69" t="s">
        <v>371</v>
      </c>
      <c r="F154" s="20" t="s">
        <v>372</v>
      </c>
      <c r="G154" s="52"/>
      <c r="H154" s="51">
        <v>2550000000</v>
      </c>
      <c r="I154" s="16">
        <f>I153+Table142[[#This Row],[مبلغ ورود]]-Table142[[#This Row],[مبلغ خروج]]</f>
        <v>143483326261</v>
      </c>
      <c r="J154" s="44"/>
    </row>
    <row r="155" spans="1:10" ht="37.5">
      <c r="A155" s="1">
        <v>146</v>
      </c>
      <c r="B155" s="65" t="s">
        <v>369</v>
      </c>
      <c r="C155" s="55" t="s">
        <v>373</v>
      </c>
      <c r="D155" s="15" t="s">
        <v>15</v>
      </c>
      <c r="E155" s="69" t="s">
        <v>374</v>
      </c>
      <c r="F155" s="70" t="s">
        <v>375</v>
      </c>
      <c r="G155" s="52"/>
      <c r="H155" s="51">
        <v>3000000000</v>
      </c>
      <c r="I155" s="16">
        <f>I154+Table142[[#This Row],[مبلغ ورود]]-Table142[[#This Row],[مبلغ خروج]]</f>
        <v>140483326261</v>
      </c>
      <c r="J155" s="44"/>
    </row>
    <row r="156" spans="1:10" ht="37.5">
      <c r="A156" s="1">
        <v>147</v>
      </c>
      <c r="B156" s="65" t="s">
        <v>369</v>
      </c>
      <c r="C156" s="55" t="s">
        <v>376</v>
      </c>
      <c r="D156" s="15" t="s">
        <v>15</v>
      </c>
      <c r="E156" s="69" t="s">
        <v>377</v>
      </c>
      <c r="F156" s="20" t="s">
        <v>378</v>
      </c>
      <c r="G156" s="52"/>
      <c r="H156" s="51">
        <v>3450000000</v>
      </c>
      <c r="I156" s="16">
        <f>I155+Table142[[#This Row],[مبلغ ورود]]-Table142[[#This Row],[مبلغ خروج]]</f>
        <v>137033326261</v>
      </c>
      <c r="J156" s="44"/>
    </row>
    <row r="157" spans="1:10" ht="37.5">
      <c r="A157" s="1">
        <v>148</v>
      </c>
      <c r="B157" s="65" t="s">
        <v>369</v>
      </c>
      <c r="C157" s="55" t="s">
        <v>379</v>
      </c>
      <c r="D157" s="15" t="s">
        <v>15</v>
      </c>
      <c r="E157" s="69" t="s">
        <v>380</v>
      </c>
      <c r="F157" s="20" t="s">
        <v>381</v>
      </c>
      <c r="G157" s="52"/>
      <c r="H157" s="51">
        <v>50000000000</v>
      </c>
      <c r="I157" s="16">
        <f>I156+Table142[[#This Row],[مبلغ ورود]]-Table142[[#This Row],[مبلغ خروج]]</f>
        <v>87033326261</v>
      </c>
      <c r="J157" s="44"/>
    </row>
    <row r="158" spans="1:10" ht="21">
      <c r="A158" s="1">
        <v>149</v>
      </c>
      <c r="B158" s="65" t="s">
        <v>369</v>
      </c>
      <c r="C158" s="55"/>
      <c r="D158" s="15" t="s">
        <v>15</v>
      </c>
      <c r="E158" s="69"/>
      <c r="F158" s="20" t="s">
        <v>101</v>
      </c>
      <c r="G158" s="52">
        <v>200000000000</v>
      </c>
      <c r="H158" s="51"/>
      <c r="I158" s="16">
        <f>I157+Table142[[#This Row],[مبلغ ورود]]-Table142[[#This Row],[مبلغ خروج]]</f>
        <v>287033326261</v>
      </c>
      <c r="J158" s="44"/>
    </row>
    <row r="159" spans="1:10" ht="21">
      <c r="A159" s="1">
        <v>150</v>
      </c>
      <c r="B159" s="65" t="s">
        <v>369</v>
      </c>
      <c r="C159" s="55"/>
      <c r="D159" s="15" t="s">
        <v>15</v>
      </c>
      <c r="E159" s="69"/>
      <c r="F159" s="20" t="s">
        <v>77</v>
      </c>
      <c r="G159" s="52"/>
      <c r="H159" s="51">
        <v>293230</v>
      </c>
      <c r="I159" s="16">
        <f>I158+Table142[[#This Row],[مبلغ ورود]]-Table142[[#This Row],[مبلغ خروج]]</f>
        <v>287033033031</v>
      </c>
      <c r="J159" s="44"/>
    </row>
    <row r="160" spans="1:10" ht="37.5">
      <c r="A160" s="1">
        <v>151</v>
      </c>
      <c r="B160" s="65" t="s">
        <v>382</v>
      </c>
      <c r="C160" s="55" t="s">
        <v>383</v>
      </c>
      <c r="D160" s="15" t="s">
        <v>15</v>
      </c>
      <c r="E160" s="69" t="s">
        <v>384</v>
      </c>
      <c r="F160" s="20" t="s">
        <v>385</v>
      </c>
      <c r="G160" s="52"/>
      <c r="H160" s="51">
        <v>1735770141</v>
      </c>
      <c r="I160" s="16">
        <f>I159+Table142[[#This Row],[مبلغ ورود]]-Table142[[#This Row],[مبلغ خروج]]</f>
        <v>285297262890</v>
      </c>
      <c r="J160" s="44"/>
    </row>
    <row r="161" spans="1:10" ht="21">
      <c r="A161" s="1">
        <v>152</v>
      </c>
      <c r="B161" s="65" t="s">
        <v>386</v>
      </c>
      <c r="C161" s="55"/>
      <c r="D161" s="15" t="s">
        <v>15</v>
      </c>
      <c r="E161" s="69"/>
      <c r="F161" s="20" t="s">
        <v>77</v>
      </c>
      <c r="G161" s="52"/>
      <c r="H161" s="51">
        <v>500000</v>
      </c>
      <c r="I161" s="16">
        <f>I160+Table142[[#This Row],[مبلغ ورود]]-Table142[[#This Row],[مبلغ خروج]]</f>
        <v>285296762890</v>
      </c>
      <c r="J161" s="44"/>
    </row>
    <row r="162" spans="1:10" ht="37.5">
      <c r="A162" s="1">
        <v>153</v>
      </c>
      <c r="B162" s="65" t="s">
        <v>387</v>
      </c>
      <c r="C162" s="55" t="s">
        <v>388</v>
      </c>
      <c r="D162" s="15" t="s">
        <v>15</v>
      </c>
      <c r="E162" s="69" t="s">
        <v>389</v>
      </c>
      <c r="F162" s="20" t="s">
        <v>390</v>
      </c>
      <c r="G162" s="52"/>
      <c r="H162" s="51">
        <v>160000000</v>
      </c>
      <c r="I162" s="16">
        <f>I161+Table142[[#This Row],[مبلغ ورود]]-Table142[[#This Row],[مبلغ خروج]]</f>
        <v>285136762890</v>
      </c>
      <c r="J162" s="44"/>
    </row>
    <row r="163" spans="1:10" ht="37.5">
      <c r="A163" s="1">
        <v>154</v>
      </c>
      <c r="B163" s="65" t="s">
        <v>382</v>
      </c>
      <c r="C163" s="55" t="s">
        <v>391</v>
      </c>
      <c r="D163" s="15" t="s">
        <v>15</v>
      </c>
      <c r="E163" s="69" t="s">
        <v>392</v>
      </c>
      <c r="F163" s="20" t="s">
        <v>393</v>
      </c>
      <c r="G163" s="52"/>
      <c r="H163" s="51">
        <v>73993416</v>
      </c>
      <c r="I163" s="16">
        <f>I162+Table142[[#This Row],[مبلغ ورود]]-Table142[[#This Row],[مبلغ خروج]]</f>
        <v>285062769474</v>
      </c>
      <c r="J163" s="44"/>
    </row>
    <row r="164" spans="1:10" ht="37.5">
      <c r="A164" s="1">
        <v>155</v>
      </c>
      <c r="B164" s="65" t="s">
        <v>382</v>
      </c>
      <c r="C164" s="55" t="s">
        <v>394</v>
      </c>
      <c r="D164" s="15" t="s">
        <v>15</v>
      </c>
      <c r="E164" s="69" t="s">
        <v>395</v>
      </c>
      <c r="F164" s="20" t="s">
        <v>396</v>
      </c>
      <c r="G164" s="52"/>
      <c r="H164" s="51">
        <v>281848320</v>
      </c>
      <c r="I164" s="16">
        <f>I163+Table142[[#This Row],[مبلغ ورود]]-Table142[[#This Row],[مبلغ خروج]]</f>
        <v>284780921154</v>
      </c>
      <c r="J164" s="44"/>
    </row>
    <row r="165" spans="1:10" ht="37.5">
      <c r="A165" s="1">
        <v>156</v>
      </c>
      <c r="B165" s="65" t="s">
        <v>382</v>
      </c>
      <c r="C165" s="55" t="s">
        <v>397</v>
      </c>
      <c r="D165" s="15" t="s">
        <v>15</v>
      </c>
      <c r="E165" s="69" t="s">
        <v>398</v>
      </c>
      <c r="F165" s="20" t="s">
        <v>399</v>
      </c>
      <c r="G165" s="52"/>
      <c r="H165" s="51">
        <v>38671697</v>
      </c>
      <c r="I165" s="16">
        <f>I164+Table142[[#This Row],[مبلغ ورود]]-Table142[[#This Row],[مبلغ خروج]]</f>
        <v>284742249457</v>
      </c>
      <c r="J165" s="44"/>
    </row>
    <row r="166" spans="1:10" ht="37.5">
      <c r="A166" s="1">
        <v>157</v>
      </c>
      <c r="B166" s="65" t="s">
        <v>382</v>
      </c>
      <c r="C166" s="55" t="s">
        <v>400</v>
      </c>
      <c r="D166" s="15" t="s">
        <v>15</v>
      </c>
      <c r="E166" s="69" t="s">
        <v>401</v>
      </c>
      <c r="F166" s="20" t="s">
        <v>402</v>
      </c>
      <c r="G166" s="52"/>
      <c r="H166" s="51">
        <v>57638826</v>
      </c>
      <c r="I166" s="16">
        <f>I165+Table142[[#This Row],[مبلغ ورود]]-Table142[[#This Row],[مبلغ خروج]]</f>
        <v>284684610631</v>
      </c>
      <c r="J166" s="44"/>
    </row>
    <row r="167" spans="1:10" ht="37.5">
      <c r="A167" s="1">
        <v>158</v>
      </c>
      <c r="B167" s="65" t="s">
        <v>403</v>
      </c>
      <c r="C167" s="55" t="s">
        <v>404</v>
      </c>
      <c r="D167" s="15" t="s">
        <v>15</v>
      </c>
      <c r="E167" s="69" t="s">
        <v>405</v>
      </c>
      <c r="F167" s="20" t="s">
        <v>406</v>
      </c>
      <c r="G167" s="52"/>
      <c r="H167" s="51">
        <v>294300000</v>
      </c>
      <c r="I167" s="16">
        <f>I166+Table142[[#This Row],[مبلغ ورود]]-Table142[[#This Row],[مبلغ خروج]]</f>
        <v>284390310631</v>
      </c>
      <c r="J167" s="44"/>
    </row>
    <row r="168" spans="1:10" ht="37.5">
      <c r="A168" s="1">
        <v>159</v>
      </c>
      <c r="B168" s="65" t="s">
        <v>403</v>
      </c>
      <c r="C168" s="55" t="s">
        <v>407</v>
      </c>
      <c r="D168" s="15" t="s">
        <v>15</v>
      </c>
      <c r="E168" s="69" t="s">
        <v>408</v>
      </c>
      <c r="F168" s="20" t="s">
        <v>409</v>
      </c>
      <c r="G168" s="52"/>
      <c r="H168" s="51">
        <v>300000000</v>
      </c>
      <c r="I168" s="16">
        <f>I167+Table142[[#This Row],[مبلغ ورود]]-Table142[[#This Row],[مبلغ خروج]]</f>
        <v>284090310631</v>
      </c>
      <c r="J168" s="44"/>
    </row>
    <row r="169" spans="1:10" ht="37.5">
      <c r="A169" s="1">
        <v>160</v>
      </c>
      <c r="B169" s="65" t="s">
        <v>403</v>
      </c>
      <c r="C169" s="55" t="s">
        <v>410</v>
      </c>
      <c r="D169" s="15" t="s">
        <v>15</v>
      </c>
      <c r="E169" s="69" t="s">
        <v>411</v>
      </c>
      <c r="F169" s="20" t="s">
        <v>412</v>
      </c>
      <c r="G169" s="52"/>
      <c r="H169" s="51">
        <v>229976200</v>
      </c>
      <c r="I169" s="16">
        <f>I168+Table142[[#This Row],[مبلغ ورود]]-Table142[[#This Row],[مبلغ خروج]]</f>
        <v>283860334431</v>
      </c>
      <c r="J169" s="44"/>
    </row>
    <row r="170" spans="1:10" ht="21">
      <c r="A170" s="1"/>
      <c r="B170" s="65" t="s">
        <v>413</v>
      </c>
      <c r="C170" s="55"/>
      <c r="D170" s="15" t="s">
        <v>15</v>
      </c>
      <c r="E170" s="69"/>
      <c r="F170" s="20" t="s">
        <v>77</v>
      </c>
      <c r="G170" s="52"/>
      <c r="H170" s="51">
        <v>466100</v>
      </c>
      <c r="I170" s="16">
        <f>I169+Table142[[#This Row],[مبلغ ورود]]-Table142[[#This Row],[مبلغ خروج]]</f>
        <v>283859868331</v>
      </c>
      <c r="J170" s="44"/>
    </row>
    <row r="171" spans="1:10" ht="21">
      <c r="A171" s="1"/>
      <c r="B171" s="65" t="s">
        <v>413</v>
      </c>
      <c r="C171" s="55"/>
      <c r="E171" s="69"/>
      <c r="F171" s="20" t="s">
        <v>414</v>
      </c>
      <c r="G171" s="52">
        <v>7381307</v>
      </c>
      <c r="H171" s="51"/>
      <c r="I171" s="16">
        <f>I170+Table142[[#This Row],[مبلغ ورود]]-Table142[[#This Row],[مبلغ خروج]]</f>
        <v>283867249638</v>
      </c>
      <c r="J171" s="44"/>
    </row>
    <row r="172" spans="1:10" ht="37.5">
      <c r="A172" s="1">
        <v>161</v>
      </c>
      <c r="B172" s="65" t="s">
        <v>415</v>
      </c>
      <c r="C172" s="55" t="s">
        <v>416</v>
      </c>
      <c r="D172" s="15" t="s">
        <v>15</v>
      </c>
      <c r="E172" s="69" t="s">
        <v>417</v>
      </c>
      <c r="F172" s="20" t="s">
        <v>418</v>
      </c>
      <c r="G172" s="52"/>
      <c r="H172" s="51">
        <v>425421658</v>
      </c>
      <c r="I172" s="16">
        <f>I171+Table142[[#This Row],[مبلغ ورود]]-Table142[[#This Row],[مبلغ خروج]]</f>
        <v>283441827980</v>
      </c>
      <c r="J172" s="44"/>
    </row>
    <row r="173" spans="1:10" ht="37.5">
      <c r="A173" s="1">
        <v>162</v>
      </c>
      <c r="B173" s="65" t="s">
        <v>415</v>
      </c>
      <c r="C173" s="55" t="s">
        <v>419</v>
      </c>
      <c r="D173" s="15" t="s">
        <v>15</v>
      </c>
      <c r="E173" s="69" t="s">
        <v>420</v>
      </c>
      <c r="F173" s="20" t="s">
        <v>421</v>
      </c>
      <c r="G173" s="52"/>
      <c r="H173" s="51">
        <v>677553360</v>
      </c>
      <c r="I173" s="16">
        <f>I172+Table142[[#This Row],[مبلغ ورود]]-Table142[[#This Row],[مبلغ خروج]]</f>
        <v>282764274620</v>
      </c>
      <c r="J173" s="44"/>
    </row>
    <row r="174" spans="1:10" ht="37.5">
      <c r="A174" s="1">
        <v>163</v>
      </c>
      <c r="B174" s="65" t="s">
        <v>415</v>
      </c>
      <c r="C174" s="55" t="s">
        <v>422</v>
      </c>
      <c r="D174" s="15" t="s">
        <v>15</v>
      </c>
      <c r="E174" s="69" t="s">
        <v>423</v>
      </c>
      <c r="F174" s="20" t="s">
        <v>424</v>
      </c>
      <c r="G174" s="52"/>
      <c r="H174" s="51">
        <v>1253500000</v>
      </c>
      <c r="I174" s="16">
        <f>I173+Table142[[#This Row],[مبلغ ورود]]-Table142[[#This Row],[مبلغ خروج]]</f>
        <v>281510774620</v>
      </c>
      <c r="J174" s="44"/>
    </row>
    <row r="175" spans="1:10" ht="37.5">
      <c r="A175" s="1">
        <v>164</v>
      </c>
      <c r="B175" s="65" t="s">
        <v>415</v>
      </c>
      <c r="C175" s="55" t="s">
        <v>425</v>
      </c>
      <c r="D175" s="15" t="s">
        <v>15</v>
      </c>
      <c r="E175" s="69" t="s">
        <v>426</v>
      </c>
      <c r="F175" s="20" t="s">
        <v>427</v>
      </c>
      <c r="G175" s="52"/>
      <c r="H175" s="51">
        <v>5296942200</v>
      </c>
      <c r="I175" s="16">
        <f>I174+Table142[[#This Row],[مبلغ ورود]]-Table142[[#This Row],[مبلغ خروج]]</f>
        <v>276213832420</v>
      </c>
      <c r="J175" s="44"/>
    </row>
    <row r="176" spans="1:10" ht="37.5">
      <c r="A176" s="1">
        <v>165</v>
      </c>
      <c r="B176" s="65" t="s">
        <v>415</v>
      </c>
      <c r="C176" s="55" t="s">
        <v>428</v>
      </c>
      <c r="D176" s="15" t="s">
        <v>15</v>
      </c>
      <c r="E176" s="69" t="s">
        <v>429</v>
      </c>
      <c r="F176" s="20" t="s">
        <v>430</v>
      </c>
      <c r="G176" s="52"/>
      <c r="H176" s="51">
        <v>1115916128</v>
      </c>
      <c r="I176" s="16">
        <f>I175+Table142[[#This Row],[مبلغ ورود]]-Table142[[#This Row],[مبلغ خروج]]</f>
        <v>275097916292</v>
      </c>
      <c r="J176" s="44"/>
    </row>
    <row r="177" spans="1:10" ht="37.5">
      <c r="A177" s="1">
        <v>166</v>
      </c>
      <c r="B177" s="65" t="s">
        <v>431</v>
      </c>
      <c r="C177" s="55" t="s">
        <v>432</v>
      </c>
      <c r="D177" s="15" t="s">
        <v>15</v>
      </c>
      <c r="E177" s="69" t="s">
        <v>433</v>
      </c>
      <c r="F177" s="20" t="s">
        <v>434</v>
      </c>
      <c r="G177" s="52"/>
      <c r="H177" s="51">
        <v>60000000</v>
      </c>
      <c r="I177" s="16">
        <f>I176+Table142[[#This Row],[مبلغ ورود]]-Table142[[#This Row],[مبلغ خروج]]</f>
        <v>275037916292</v>
      </c>
      <c r="J177" s="44"/>
    </row>
    <row r="178" spans="1:10" ht="37.5">
      <c r="A178" s="1">
        <v>167</v>
      </c>
      <c r="B178" s="65" t="s">
        <v>431</v>
      </c>
      <c r="C178" s="55" t="s">
        <v>435</v>
      </c>
      <c r="D178" s="15" t="s">
        <v>15</v>
      </c>
      <c r="E178" s="69" t="s">
        <v>436</v>
      </c>
      <c r="F178" s="20" t="s">
        <v>437</v>
      </c>
      <c r="G178" s="52"/>
      <c r="H178" s="51">
        <v>165272169</v>
      </c>
      <c r="I178" s="16">
        <f>I177+Table142[[#This Row],[مبلغ ورود]]-Table142[[#This Row],[مبلغ خروج]]</f>
        <v>274872644123</v>
      </c>
      <c r="J178" s="44"/>
    </row>
    <row r="179" spans="1:10" ht="37.5">
      <c r="A179" s="1">
        <v>168</v>
      </c>
      <c r="B179" s="65" t="s">
        <v>431</v>
      </c>
      <c r="C179" s="55" t="s">
        <v>438</v>
      </c>
      <c r="D179" s="15" t="s">
        <v>15</v>
      </c>
      <c r="E179" s="69" t="s">
        <v>439</v>
      </c>
      <c r="F179" s="20" t="s">
        <v>440</v>
      </c>
      <c r="G179" s="52"/>
      <c r="H179" s="51">
        <v>200000000</v>
      </c>
      <c r="I179" s="16">
        <f>I178+Table142[[#This Row],[مبلغ ورود]]-Table142[[#This Row],[مبلغ خروج]]</f>
        <v>274672644123</v>
      </c>
      <c r="J179" s="44"/>
    </row>
    <row r="180" spans="1:10" ht="37.5">
      <c r="A180" s="1">
        <v>169</v>
      </c>
      <c r="B180" s="65" t="s">
        <v>431</v>
      </c>
      <c r="C180" s="55" t="s">
        <v>441</v>
      </c>
      <c r="D180" s="15" t="s">
        <v>15</v>
      </c>
      <c r="E180" s="69" t="s">
        <v>442</v>
      </c>
      <c r="F180" s="20" t="s">
        <v>443</v>
      </c>
      <c r="G180" s="52"/>
      <c r="H180" s="51">
        <v>461051071</v>
      </c>
      <c r="I180" s="16">
        <f>I179+Table142[[#This Row],[مبلغ ورود]]-Table142[[#This Row],[مبلغ خروج]]</f>
        <v>274211593052</v>
      </c>
      <c r="J180" s="44"/>
    </row>
    <row r="181" spans="1:10" ht="37.5">
      <c r="A181" s="1">
        <v>170</v>
      </c>
      <c r="B181" s="65" t="s">
        <v>431</v>
      </c>
      <c r="C181" s="55" t="s">
        <v>444</v>
      </c>
      <c r="D181" s="15" t="s">
        <v>15</v>
      </c>
      <c r="E181" s="69" t="s">
        <v>445</v>
      </c>
      <c r="F181" s="20" t="s">
        <v>446</v>
      </c>
      <c r="G181" s="52"/>
      <c r="H181" s="51">
        <v>2475698400</v>
      </c>
      <c r="I181" s="16">
        <f>I180+Table142[[#This Row],[مبلغ ورود]]-Table142[[#This Row],[مبلغ خروج]]</f>
        <v>271735894652</v>
      </c>
      <c r="J181" s="44"/>
    </row>
    <row r="182" spans="1:10" ht="37.5">
      <c r="A182" s="1">
        <v>171</v>
      </c>
      <c r="B182" s="65" t="s">
        <v>431</v>
      </c>
      <c r="C182" s="55" t="s">
        <v>447</v>
      </c>
      <c r="D182" s="15" t="s">
        <v>15</v>
      </c>
      <c r="E182" s="69" t="s">
        <v>448</v>
      </c>
      <c r="F182" s="20" t="s">
        <v>449</v>
      </c>
      <c r="G182" s="52"/>
      <c r="H182" s="51">
        <v>36573740</v>
      </c>
      <c r="I182" s="16">
        <f>I181+Table142[[#This Row],[مبلغ ورود]]-Table142[[#This Row],[مبلغ خروج]]</f>
        <v>271699320912</v>
      </c>
      <c r="J182" s="44"/>
    </row>
    <row r="183" spans="1:10" ht="21">
      <c r="A183" s="1">
        <v>172</v>
      </c>
      <c r="B183" s="65" t="s">
        <v>431</v>
      </c>
      <c r="C183" s="55"/>
      <c r="D183" s="15" t="s">
        <v>15</v>
      </c>
      <c r="E183" s="69"/>
      <c r="F183" s="20" t="s">
        <v>77</v>
      </c>
      <c r="G183" s="52"/>
      <c r="H183" s="51">
        <v>220590</v>
      </c>
      <c r="I183" s="16">
        <f>I182+Table142[[#This Row],[مبلغ ورود]]-Table142[[#This Row],[مبلغ خروج]]</f>
        <v>271699100322</v>
      </c>
      <c r="J183" s="44"/>
    </row>
    <row r="184" spans="1:10" ht="21">
      <c r="A184" s="1">
        <v>173</v>
      </c>
      <c r="B184" s="65" t="s">
        <v>450</v>
      </c>
      <c r="C184" s="55"/>
      <c r="D184" s="15" t="s">
        <v>15</v>
      </c>
      <c r="E184" s="69"/>
      <c r="F184" s="20" t="s">
        <v>451</v>
      </c>
      <c r="G184" s="52"/>
      <c r="H184" s="51">
        <v>424910</v>
      </c>
      <c r="I184" s="16">
        <f>I183+Table142[[#This Row],[مبلغ ورود]]-Table142[[#This Row],[مبلغ خروج]]</f>
        <v>271698675412</v>
      </c>
      <c r="J184" s="44"/>
    </row>
    <row r="185" spans="1:10" ht="37.5">
      <c r="A185" s="1">
        <v>174</v>
      </c>
      <c r="B185" s="65" t="s">
        <v>450</v>
      </c>
      <c r="C185" s="55" t="s">
        <v>452</v>
      </c>
      <c r="D185" s="15" t="s">
        <v>15</v>
      </c>
      <c r="E185" s="69" t="s">
        <v>453</v>
      </c>
      <c r="F185" s="20" t="s">
        <v>454</v>
      </c>
      <c r="G185" s="52"/>
      <c r="H185" s="51">
        <v>1256348800</v>
      </c>
      <c r="I185" s="16">
        <f>I184+Table142[[#This Row],[مبلغ ورود]]-Table142[[#This Row],[مبلغ خروج]]</f>
        <v>270442326612</v>
      </c>
      <c r="J185" s="44"/>
    </row>
    <row r="186" spans="1:10" ht="37.5">
      <c r="A186" s="1">
        <v>175</v>
      </c>
      <c r="B186" s="65" t="s">
        <v>450</v>
      </c>
      <c r="C186" s="55" t="s">
        <v>455</v>
      </c>
      <c r="D186" s="15" t="s">
        <v>15</v>
      </c>
      <c r="E186" s="69" t="s">
        <v>456</v>
      </c>
      <c r="F186" s="20" t="s">
        <v>457</v>
      </c>
      <c r="G186" s="52"/>
      <c r="H186" s="51">
        <v>6139877200</v>
      </c>
      <c r="I186" s="16">
        <f>I185+Table142[[#This Row],[مبلغ ورود]]-Table142[[#This Row],[مبلغ خروج]]</f>
        <v>264302449412</v>
      </c>
      <c r="J186" s="44"/>
    </row>
    <row r="187" spans="1:10" ht="37.5">
      <c r="A187" s="1">
        <v>176</v>
      </c>
      <c r="B187" s="65" t="s">
        <v>450</v>
      </c>
      <c r="C187" s="55" t="s">
        <v>458</v>
      </c>
      <c r="D187" s="15" t="s">
        <v>15</v>
      </c>
      <c r="E187" s="69" t="s">
        <v>459</v>
      </c>
      <c r="F187" s="20" t="s">
        <v>460</v>
      </c>
      <c r="G187" s="52"/>
      <c r="H187" s="51">
        <v>102800000</v>
      </c>
      <c r="I187" s="16">
        <f>I186+Table142[[#This Row],[مبلغ ورود]]-Table142[[#This Row],[مبلغ خروج]]</f>
        <v>264199649412</v>
      </c>
      <c r="J187" s="44"/>
    </row>
    <row r="188" spans="1:10" ht="37.5">
      <c r="A188" s="1">
        <v>177</v>
      </c>
      <c r="B188" s="65" t="s">
        <v>450</v>
      </c>
      <c r="C188" s="55" t="s">
        <v>461</v>
      </c>
      <c r="D188" s="15" t="s">
        <v>15</v>
      </c>
      <c r="E188" s="69" t="s">
        <v>462</v>
      </c>
      <c r="F188" s="20" t="s">
        <v>463</v>
      </c>
      <c r="G188" s="52"/>
      <c r="H188" s="51">
        <v>155142340</v>
      </c>
      <c r="I188" s="16">
        <f>I187+Table142[[#This Row],[مبلغ ورود]]-Table142[[#This Row],[مبلغ خروج]]</f>
        <v>264044507072</v>
      </c>
      <c r="J188" s="44"/>
    </row>
    <row r="189" spans="1:10" ht="37.5">
      <c r="A189" s="1">
        <v>178</v>
      </c>
      <c r="B189" s="65" t="s">
        <v>450</v>
      </c>
      <c r="C189" s="55" t="s">
        <v>464</v>
      </c>
      <c r="D189" s="15" t="s">
        <v>15</v>
      </c>
      <c r="E189" s="69" t="s">
        <v>465</v>
      </c>
      <c r="F189" s="20" t="s">
        <v>466</v>
      </c>
      <c r="G189" s="52"/>
      <c r="H189" s="51">
        <v>270700000</v>
      </c>
      <c r="I189" s="16">
        <f>I188+Table142[[#This Row],[مبلغ ورود]]-Table142[[#This Row],[مبلغ خروج]]</f>
        <v>263773807072</v>
      </c>
      <c r="J189" s="44"/>
    </row>
    <row r="190" spans="1:10" ht="37.5">
      <c r="A190" s="1">
        <v>179</v>
      </c>
      <c r="B190" s="65" t="s">
        <v>450</v>
      </c>
      <c r="C190" s="55" t="s">
        <v>467</v>
      </c>
      <c r="D190" s="15" t="s">
        <v>15</v>
      </c>
      <c r="E190" s="69" t="s">
        <v>468</v>
      </c>
      <c r="F190" s="70" t="s">
        <v>469</v>
      </c>
      <c r="G190" s="52"/>
      <c r="H190" s="51">
        <v>5888250235</v>
      </c>
      <c r="I190" s="16">
        <f>I189+Table142[[#This Row],[مبلغ ورود]]-Table142[[#This Row],[مبلغ خروج]]</f>
        <v>257885556837</v>
      </c>
      <c r="J190" s="44"/>
    </row>
    <row r="191" spans="1:10" ht="37.5">
      <c r="A191" s="1">
        <v>180</v>
      </c>
      <c r="B191" s="65" t="s">
        <v>450</v>
      </c>
      <c r="C191" s="55" t="s">
        <v>470</v>
      </c>
      <c r="D191" s="15" t="s">
        <v>15</v>
      </c>
      <c r="E191" s="69" t="s">
        <v>471</v>
      </c>
      <c r="F191" s="20" t="s">
        <v>472</v>
      </c>
      <c r="G191" s="52"/>
      <c r="H191" s="51">
        <v>359950000</v>
      </c>
      <c r="I191" s="16">
        <f>I190+Table142[[#This Row],[مبلغ ورود]]-Table142[[#This Row],[مبلغ خروج]]</f>
        <v>257525606837</v>
      </c>
      <c r="J191" s="44"/>
    </row>
    <row r="192" spans="1:10" ht="37.5">
      <c r="A192" s="1">
        <v>181</v>
      </c>
      <c r="B192" s="65" t="s">
        <v>473</v>
      </c>
      <c r="C192" s="55" t="s">
        <v>474</v>
      </c>
      <c r="D192" s="15" t="s">
        <v>15</v>
      </c>
      <c r="E192" s="69" t="s">
        <v>475</v>
      </c>
      <c r="F192" s="20" t="s">
        <v>476</v>
      </c>
      <c r="G192" s="52"/>
      <c r="H192" s="51">
        <v>349440000</v>
      </c>
      <c r="I192" s="16">
        <f>I191+Table142[[#This Row],[مبلغ ورود]]-Table142[[#This Row],[مبلغ خروج]]</f>
        <v>257176166837</v>
      </c>
      <c r="J192" s="44"/>
    </row>
    <row r="193" spans="1:10" ht="21">
      <c r="A193" s="1">
        <v>182</v>
      </c>
      <c r="B193" s="65" t="s">
        <v>473</v>
      </c>
      <c r="C193" s="55"/>
      <c r="D193" s="15" t="s">
        <v>15</v>
      </c>
      <c r="E193" s="69"/>
      <c r="F193" s="20" t="s">
        <v>77</v>
      </c>
      <c r="G193" s="52"/>
      <c r="H193" s="51">
        <v>531020</v>
      </c>
      <c r="I193" s="16">
        <f>I192+Table142[[#This Row],[مبلغ ورود]]-Table142[[#This Row],[مبلغ خروج]]</f>
        <v>257175635817</v>
      </c>
      <c r="J193" s="44"/>
    </row>
    <row r="194" spans="1:10" ht="37.5">
      <c r="A194" s="1">
        <v>183</v>
      </c>
      <c r="B194" s="65" t="s">
        <v>477</v>
      </c>
      <c r="C194" s="55" t="s">
        <v>478</v>
      </c>
      <c r="D194" s="15" t="s">
        <v>15</v>
      </c>
      <c r="E194" s="69" t="s">
        <v>479</v>
      </c>
      <c r="F194" s="20" t="s">
        <v>480</v>
      </c>
      <c r="G194" s="52"/>
      <c r="H194" s="51">
        <v>33359624000</v>
      </c>
      <c r="I194" s="16">
        <f>I193+Table142[[#This Row],[مبلغ ورود]]-Table142[[#This Row],[مبلغ خروج]]</f>
        <v>223816011817</v>
      </c>
      <c r="J194" s="44"/>
    </row>
    <row r="195" spans="1:10" ht="21">
      <c r="A195" s="1">
        <v>184</v>
      </c>
      <c r="B195" s="65" t="s">
        <v>477</v>
      </c>
      <c r="C195" s="55" t="s">
        <v>481</v>
      </c>
      <c r="D195" s="15" t="s">
        <v>15</v>
      </c>
      <c r="E195" s="69" t="s">
        <v>482</v>
      </c>
      <c r="F195" s="20" t="s">
        <v>483</v>
      </c>
      <c r="G195" s="52"/>
      <c r="H195" s="51">
        <v>50000000000</v>
      </c>
      <c r="I195" s="16">
        <f>I194+Table142[[#This Row],[مبلغ ورود]]-Table142[[#This Row],[مبلغ خروج]]</f>
        <v>173816011817</v>
      </c>
      <c r="J195" s="44"/>
    </row>
    <row r="196" spans="1:10" ht="37.5">
      <c r="A196" s="1">
        <v>185</v>
      </c>
      <c r="B196" s="65" t="s">
        <v>484</v>
      </c>
      <c r="C196" s="55" t="s">
        <v>485</v>
      </c>
      <c r="D196" s="15" t="s">
        <v>15</v>
      </c>
      <c r="E196" s="69" t="s">
        <v>486</v>
      </c>
      <c r="F196" s="20" t="s">
        <v>487</v>
      </c>
      <c r="G196" s="52"/>
      <c r="H196" s="51">
        <v>172808000</v>
      </c>
      <c r="I196" s="16">
        <f>I195+Table142[[#This Row],[مبلغ ورود]]-Table142[[#This Row],[مبلغ خروج]]</f>
        <v>173643203817</v>
      </c>
      <c r="J196" s="44"/>
    </row>
    <row r="197" spans="1:10" ht="21">
      <c r="A197" s="1">
        <v>186</v>
      </c>
      <c r="B197" s="65" t="s">
        <v>484</v>
      </c>
      <c r="C197" s="55"/>
      <c r="D197" s="15" t="s">
        <v>15</v>
      </c>
      <c r="E197" s="69"/>
      <c r="F197" s="20" t="s">
        <v>101</v>
      </c>
      <c r="G197" s="52">
        <v>250000000000</v>
      </c>
      <c r="H197" s="51"/>
      <c r="I197" s="16">
        <f>I196+Table142[[#This Row],[مبلغ ورود]]-Table142[[#This Row],[مبلغ خروج]]</f>
        <v>423643203817</v>
      </c>
      <c r="J197" s="44"/>
    </row>
    <row r="198" spans="1:10" ht="21">
      <c r="A198" s="1">
        <v>187</v>
      </c>
      <c r="B198" s="65" t="s">
        <v>484</v>
      </c>
      <c r="C198" s="55"/>
      <c r="D198" s="15" t="s">
        <v>15</v>
      </c>
      <c r="E198" s="69"/>
      <c r="F198" s="20" t="s">
        <v>77</v>
      </c>
      <c r="G198" s="52"/>
      <c r="H198" s="51">
        <v>104440</v>
      </c>
      <c r="I198" s="16">
        <f>I197+Table142[[#This Row],[مبلغ ورود]]-Table142[[#This Row],[مبلغ خروج]]</f>
        <v>423643099377</v>
      </c>
      <c r="J198" s="44"/>
    </row>
    <row r="199" spans="1:10" ht="37.5">
      <c r="A199" s="1">
        <v>188</v>
      </c>
      <c r="B199" s="65" t="s">
        <v>488</v>
      </c>
      <c r="C199" s="55" t="s">
        <v>489</v>
      </c>
      <c r="D199" s="15" t="s">
        <v>15</v>
      </c>
      <c r="E199" s="69" t="s">
        <v>490</v>
      </c>
      <c r="F199" s="20" t="s">
        <v>491</v>
      </c>
      <c r="G199" s="52"/>
      <c r="H199" s="51">
        <v>1350000000</v>
      </c>
      <c r="I199" s="16">
        <f>I198+Table142[[#This Row],[مبلغ ورود]]-Table142[[#This Row],[مبلغ خروج]]</f>
        <v>422293099377</v>
      </c>
      <c r="J199" s="44"/>
    </row>
    <row r="200" spans="1:10" ht="37.5">
      <c r="A200" s="1">
        <v>189</v>
      </c>
      <c r="B200" s="65" t="s">
        <v>488</v>
      </c>
      <c r="C200" s="55" t="s">
        <v>492</v>
      </c>
      <c r="D200" s="15" t="s">
        <v>15</v>
      </c>
      <c r="E200" s="69" t="s">
        <v>493</v>
      </c>
      <c r="F200" s="20" t="s">
        <v>494</v>
      </c>
      <c r="G200" s="52"/>
      <c r="H200" s="51">
        <v>2389229480</v>
      </c>
      <c r="I200" s="16">
        <f>I199+Table142[[#This Row],[مبلغ ورود]]-Table142[[#This Row],[مبلغ خروج]]</f>
        <v>419903869897</v>
      </c>
      <c r="J200" s="44"/>
    </row>
    <row r="201" spans="1:10" ht="37.5">
      <c r="A201" s="1">
        <v>190</v>
      </c>
      <c r="B201" s="65" t="s">
        <v>488</v>
      </c>
      <c r="C201" s="55" t="s">
        <v>495</v>
      </c>
      <c r="D201" s="15" t="s">
        <v>15</v>
      </c>
      <c r="E201" s="69" t="s">
        <v>496</v>
      </c>
      <c r="F201" s="20" t="s">
        <v>497</v>
      </c>
      <c r="G201" s="52"/>
      <c r="H201" s="51">
        <v>463326000</v>
      </c>
      <c r="I201" s="16">
        <f>I200+Table142[[#This Row],[مبلغ ورود]]-Table142[[#This Row],[مبلغ خروج]]</f>
        <v>419440543897</v>
      </c>
      <c r="J201" s="44"/>
    </row>
    <row r="202" spans="1:10" ht="37.5">
      <c r="A202" s="1">
        <v>191</v>
      </c>
      <c r="B202" s="65" t="s">
        <v>488</v>
      </c>
      <c r="C202" s="55" t="s">
        <v>498</v>
      </c>
      <c r="D202" s="15" t="s">
        <v>15</v>
      </c>
      <c r="E202" s="69" t="s">
        <v>499</v>
      </c>
      <c r="F202" s="20" t="s">
        <v>500</v>
      </c>
      <c r="G202" s="52"/>
      <c r="H202" s="51">
        <v>18674000000</v>
      </c>
      <c r="I202" s="16">
        <f>I201+Table142[[#This Row],[مبلغ ورود]]-Table142[[#This Row],[مبلغ خروج]]</f>
        <v>400766543897</v>
      </c>
      <c r="J202" s="44"/>
    </row>
    <row r="203" spans="1:10" ht="21">
      <c r="A203" s="1">
        <v>192</v>
      </c>
      <c r="B203" s="65" t="s">
        <v>501</v>
      </c>
      <c r="C203" s="55"/>
      <c r="D203" s="15" t="s">
        <v>15</v>
      </c>
      <c r="E203" s="69"/>
      <c r="F203" s="20" t="s">
        <v>502</v>
      </c>
      <c r="G203" s="51">
        <v>4974940281</v>
      </c>
      <c r="H203" s="51"/>
      <c r="I203" s="16">
        <f>I202+Table142[[#This Row],[مبلغ ورود]]-Table142[[#This Row],[مبلغ خروج]]</f>
        <v>405741484178</v>
      </c>
      <c r="J203" s="44"/>
    </row>
    <row r="204" spans="1:10" ht="21">
      <c r="A204" s="1">
        <v>193</v>
      </c>
      <c r="B204" s="65" t="s">
        <v>501</v>
      </c>
      <c r="C204" s="55"/>
      <c r="D204" s="15" t="s">
        <v>15</v>
      </c>
      <c r="E204" s="69"/>
      <c r="F204" s="20" t="s">
        <v>77</v>
      </c>
      <c r="G204" s="52"/>
      <c r="H204" s="51">
        <v>250000</v>
      </c>
      <c r="I204" s="16">
        <f>I203+Table142[[#This Row],[مبلغ ورود]]-Table142[[#This Row],[مبلغ خروج]]</f>
        <v>405741234178</v>
      </c>
      <c r="J204" s="44"/>
    </row>
    <row r="205" spans="1:10" ht="21">
      <c r="A205" s="1">
        <v>194</v>
      </c>
      <c r="B205" s="65" t="s">
        <v>503</v>
      </c>
      <c r="C205" s="55"/>
      <c r="D205" s="15" t="s">
        <v>15</v>
      </c>
      <c r="E205" s="69"/>
      <c r="F205" s="20" t="s">
        <v>77</v>
      </c>
      <c r="G205" s="52"/>
      <c r="H205" s="51">
        <v>250000</v>
      </c>
      <c r="I205" s="16">
        <f>I204+Table142[[#This Row],[مبلغ ورود]]-Table142[[#This Row],[مبلغ خروج]]</f>
        <v>405740984178</v>
      </c>
      <c r="J205" s="44"/>
    </row>
    <row r="206" spans="1:10" ht="37.5">
      <c r="A206" s="1">
        <v>195</v>
      </c>
      <c r="B206" s="65" t="s">
        <v>504</v>
      </c>
      <c r="C206" s="55" t="s">
        <v>505</v>
      </c>
      <c r="D206" s="15" t="s">
        <v>15</v>
      </c>
      <c r="E206" s="69" t="s">
        <v>506</v>
      </c>
      <c r="F206" s="70" t="s">
        <v>507</v>
      </c>
      <c r="G206" s="52"/>
      <c r="H206" s="51">
        <v>887493200</v>
      </c>
      <c r="I206" s="16">
        <f>I205+Table142[[#This Row],[مبلغ ورود]]-Table142[[#This Row],[مبلغ خروج]]</f>
        <v>404853490978</v>
      </c>
      <c r="J206" s="44"/>
    </row>
    <row r="207" spans="1:10" ht="37.5">
      <c r="A207" s="1">
        <v>196</v>
      </c>
      <c r="B207" s="65" t="s">
        <v>504</v>
      </c>
      <c r="C207" s="55" t="s">
        <v>508</v>
      </c>
      <c r="D207" s="15" t="s">
        <v>15</v>
      </c>
      <c r="E207" s="69" t="s">
        <v>509</v>
      </c>
      <c r="F207" s="20" t="s">
        <v>510</v>
      </c>
      <c r="G207" s="52"/>
      <c r="H207" s="51">
        <v>504980082</v>
      </c>
      <c r="I207" s="16">
        <f>I206+Table142[[#This Row],[مبلغ ورود]]-Table142[[#This Row],[مبلغ خروج]]</f>
        <v>404348510896</v>
      </c>
      <c r="J207" s="44"/>
    </row>
    <row r="208" spans="1:10" ht="37.5">
      <c r="A208" s="1">
        <v>197</v>
      </c>
      <c r="B208" s="65" t="s">
        <v>504</v>
      </c>
      <c r="C208" s="55" t="s">
        <v>511</v>
      </c>
      <c r="D208" s="15" t="s">
        <v>15</v>
      </c>
      <c r="E208" s="69" t="s">
        <v>512</v>
      </c>
      <c r="F208" s="20" t="s">
        <v>513</v>
      </c>
      <c r="G208" s="52"/>
      <c r="H208" s="51">
        <v>1200423422</v>
      </c>
      <c r="I208" s="16">
        <f>I207+Table142[[#This Row],[مبلغ ورود]]-Table142[[#This Row],[مبلغ خروج]]</f>
        <v>403148087474</v>
      </c>
      <c r="J208" s="44"/>
    </row>
    <row r="209" spans="1:10" ht="21">
      <c r="A209" s="1">
        <v>198</v>
      </c>
      <c r="B209" s="65" t="s">
        <v>504</v>
      </c>
      <c r="C209" s="55" t="s">
        <v>514</v>
      </c>
      <c r="D209" s="15" t="s">
        <v>15</v>
      </c>
      <c r="E209" s="69" t="s">
        <v>515</v>
      </c>
      <c r="F209" s="20" t="s">
        <v>483</v>
      </c>
      <c r="G209" s="52"/>
      <c r="H209" s="51">
        <v>20000000000</v>
      </c>
      <c r="I209" s="16">
        <f>I208+Table142[[#This Row],[مبلغ ورود]]-Table142[[#This Row],[مبلغ خروج]]</f>
        <v>383148087474</v>
      </c>
      <c r="J209" s="44"/>
    </row>
    <row r="210" spans="1:10" ht="37.5">
      <c r="A210" s="1">
        <v>199</v>
      </c>
      <c r="B210" s="65" t="s">
        <v>516</v>
      </c>
      <c r="C210" s="55" t="s">
        <v>517</v>
      </c>
      <c r="D210" s="15" t="s">
        <v>15</v>
      </c>
      <c r="E210" s="69" t="s">
        <v>518</v>
      </c>
      <c r="F210" s="20" t="s">
        <v>519</v>
      </c>
      <c r="G210" s="52"/>
      <c r="H210" s="51">
        <v>13000000000</v>
      </c>
      <c r="I210" s="16">
        <f>I209+Table142[[#This Row],[مبلغ ورود]]-Table142[[#This Row],[مبلغ خروج]]</f>
        <v>370148087474</v>
      </c>
      <c r="J210" s="44"/>
    </row>
    <row r="211" spans="1:10" ht="37.5">
      <c r="A211" s="1">
        <v>200</v>
      </c>
      <c r="B211" s="65" t="s">
        <v>516</v>
      </c>
      <c r="C211" s="55" t="s">
        <v>520</v>
      </c>
      <c r="D211" s="15" t="s">
        <v>15</v>
      </c>
      <c r="E211" s="69" t="s">
        <v>521</v>
      </c>
      <c r="F211" s="20" t="s">
        <v>169</v>
      </c>
      <c r="G211" s="52"/>
      <c r="H211" s="51">
        <v>5000000000</v>
      </c>
      <c r="I211" s="16">
        <f>I210+Table142[[#This Row],[مبلغ ورود]]-Table142[[#This Row],[مبلغ خروج]]</f>
        <v>365148087474</v>
      </c>
      <c r="J211" s="44"/>
    </row>
    <row r="212" spans="1:10" ht="21">
      <c r="A212" s="1">
        <v>201</v>
      </c>
      <c r="B212" s="65" t="s">
        <v>516</v>
      </c>
      <c r="C212" s="55"/>
      <c r="D212" s="15" t="s">
        <v>15</v>
      </c>
      <c r="E212" s="69"/>
      <c r="F212" s="20" t="s">
        <v>77</v>
      </c>
      <c r="G212" s="52"/>
      <c r="H212" s="51">
        <v>433730</v>
      </c>
      <c r="I212" s="16">
        <f>I211+Table142[[#This Row],[مبلغ ورود]]-Table142[[#This Row],[مبلغ خروج]]</f>
        <v>365147653744</v>
      </c>
      <c r="J212" s="44"/>
    </row>
    <row r="213" spans="1:10" ht="21">
      <c r="A213" s="1">
        <v>202</v>
      </c>
      <c r="B213" s="65" t="s">
        <v>522</v>
      </c>
      <c r="C213" s="55"/>
      <c r="D213" s="15" t="s">
        <v>15</v>
      </c>
      <c r="E213" s="69"/>
      <c r="F213" s="20" t="s">
        <v>77</v>
      </c>
      <c r="G213" s="52"/>
      <c r="H213" s="51">
        <v>500000</v>
      </c>
      <c r="I213" s="16">
        <f>I212+Table142[[#This Row],[مبلغ ورود]]-Table142[[#This Row],[مبلغ خروج]]</f>
        <v>365147153744</v>
      </c>
      <c r="J213" s="44"/>
    </row>
    <row r="214" spans="1:10" ht="37.5">
      <c r="A214" s="1">
        <v>203</v>
      </c>
      <c r="B214" s="65" t="s">
        <v>523</v>
      </c>
      <c r="C214" s="55" t="s">
        <v>524</v>
      </c>
      <c r="D214" s="15" t="s">
        <v>15</v>
      </c>
      <c r="E214" s="69" t="s">
        <v>525</v>
      </c>
      <c r="F214" s="20" t="s">
        <v>526</v>
      </c>
      <c r="G214" s="52"/>
      <c r="H214" s="51">
        <v>3648200000</v>
      </c>
      <c r="I214" s="16">
        <f>I213+Table142[[#This Row],[مبلغ ورود]]-Table142[[#This Row],[مبلغ خروج]]</f>
        <v>361498953744</v>
      </c>
      <c r="J214" s="44"/>
    </row>
    <row r="215" spans="1:10" ht="37.5">
      <c r="A215" s="1">
        <v>204</v>
      </c>
      <c r="B215" s="65" t="s">
        <v>523</v>
      </c>
      <c r="C215" s="55" t="s">
        <v>527</v>
      </c>
      <c r="D215" s="15" t="s">
        <v>15</v>
      </c>
      <c r="E215" s="69" t="s">
        <v>528</v>
      </c>
      <c r="F215" s="20" t="s">
        <v>529</v>
      </c>
      <c r="G215" s="52"/>
      <c r="H215" s="51">
        <v>38714208</v>
      </c>
      <c r="I215" s="16">
        <f>I214+Table142[[#This Row],[مبلغ ورود]]-Table142[[#This Row],[مبلغ خروج]]</f>
        <v>361460239536</v>
      </c>
      <c r="J215" s="44"/>
    </row>
    <row r="216" spans="1:10" ht="37.5">
      <c r="A216" s="1">
        <v>205</v>
      </c>
      <c r="B216" s="65" t="s">
        <v>523</v>
      </c>
      <c r="C216" s="55" t="s">
        <v>530</v>
      </c>
      <c r="D216" s="15" t="s">
        <v>15</v>
      </c>
      <c r="E216" s="69" t="s">
        <v>531</v>
      </c>
      <c r="F216" s="70" t="s">
        <v>532</v>
      </c>
      <c r="G216" s="52"/>
      <c r="H216" s="51">
        <v>45632850</v>
      </c>
      <c r="I216" s="16">
        <f>I215+Table142[[#This Row],[مبلغ ورود]]-Table142[[#This Row],[مبلغ خروج]]</f>
        <v>361414606686</v>
      </c>
      <c r="J216" s="44"/>
    </row>
    <row r="217" spans="1:10" ht="37.5">
      <c r="A217" s="1">
        <v>206</v>
      </c>
      <c r="B217" s="65" t="s">
        <v>523</v>
      </c>
      <c r="C217" s="55" t="s">
        <v>533</v>
      </c>
      <c r="D217" s="15" t="s">
        <v>15</v>
      </c>
      <c r="E217" s="69" t="s">
        <v>534</v>
      </c>
      <c r="F217" s="70" t="s">
        <v>535</v>
      </c>
      <c r="G217" s="52"/>
      <c r="H217" s="51">
        <v>2755263382</v>
      </c>
      <c r="I217" s="16">
        <f>I216+Table142[[#This Row],[مبلغ ورود]]-Table142[[#This Row],[مبلغ خروج]]</f>
        <v>358659343304</v>
      </c>
      <c r="J217" s="44"/>
    </row>
    <row r="218" spans="1:10" ht="21">
      <c r="A218" s="1">
        <v>207</v>
      </c>
      <c r="B218" s="65" t="s">
        <v>523</v>
      </c>
      <c r="C218" s="55" t="s">
        <v>536</v>
      </c>
      <c r="D218" s="15" t="s">
        <v>15</v>
      </c>
      <c r="E218" s="69" t="s">
        <v>537</v>
      </c>
      <c r="F218" s="20" t="s">
        <v>483</v>
      </c>
      <c r="G218" s="52"/>
      <c r="H218" s="51">
        <v>35000000000</v>
      </c>
      <c r="I218" s="16">
        <f>I217+Table142[[#This Row],[مبلغ ورود]]-Table142[[#This Row],[مبلغ خروج]]</f>
        <v>323659343304</v>
      </c>
      <c r="J218" s="44"/>
    </row>
    <row r="219" spans="1:10" ht="21">
      <c r="A219" s="1">
        <v>208</v>
      </c>
      <c r="B219" s="65" t="s">
        <v>523</v>
      </c>
      <c r="C219" s="55" t="s">
        <v>538</v>
      </c>
      <c r="D219" s="15" t="s">
        <v>15</v>
      </c>
      <c r="E219" s="69" t="s">
        <v>539</v>
      </c>
      <c r="F219" s="70" t="s">
        <v>540</v>
      </c>
      <c r="G219" s="52"/>
      <c r="H219" s="51">
        <v>805949700</v>
      </c>
      <c r="I219" s="16">
        <f>I218+Table142[[#This Row],[مبلغ ورود]]-Table142[[#This Row],[مبلغ خروج]]</f>
        <v>322853393604</v>
      </c>
      <c r="J219" s="44"/>
    </row>
    <row r="220" spans="1:10" ht="37.5">
      <c r="A220" s="1">
        <v>209</v>
      </c>
      <c r="B220" s="65" t="s">
        <v>541</v>
      </c>
      <c r="C220" s="55" t="s">
        <v>542</v>
      </c>
      <c r="D220" s="15" t="s">
        <v>15</v>
      </c>
      <c r="E220" s="69" t="s">
        <v>543</v>
      </c>
      <c r="F220" s="20" t="s">
        <v>544</v>
      </c>
      <c r="G220" s="52"/>
      <c r="H220" s="51">
        <v>310786250</v>
      </c>
      <c r="I220" s="16">
        <f>I219+Table142[[#This Row],[مبلغ ورود]]-Table142[[#This Row],[مبلغ خروج]]</f>
        <v>322542607354</v>
      </c>
      <c r="J220" s="44"/>
    </row>
    <row r="221" spans="1:10" ht="37.5">
      <c r="A221" s="1">
        <v>210</v>
      </c>
      <c r="B221" s="65" t="s">
        <v>541</v>
      </c>
      <c r="C221" s="55" t="s">
        <v>545</v>
      </c>
      <c r="D221" s="15" t="s">
        <v>15</v>
      </c>
      <c r="E221" s="69" t="s">
        <v>546</v>
      </c>
      <c r="F221" s="20" t="s">
        <v>547</v>
      </c>
      <c r="G221" s="52"/>
      <c r="H221" s="51">
        <v>122298000</v>
      </c>
      <c r="I221" s="16">
        <f>I220+Table142[[#This Row],[مبلغ ورود]]-Table142[[#This Row],[مبلغ خروج]]</f>
        <v>322420309354</v>
      </c>
      <c r="J221" s="44"/>
    </row>
    <row r="222" spans="1:10" ht="37.5">
      <c r="A222" s="1">
        <v>211</v>
      </c>
      <c r="B222" s="65" t="s">
        <v>541</v>
      </c>
      <c r="C222" s="55" t="s">
        <v>548</v>
      </c>
      <c r="D222" s="15" t="s">
        <v>15</v>
      </c>
      <c r="E222" s="69" t="s">
        <v>549</v>
      </c>
      <c r="F222" s="70" t="s">
        <v>550</v>
      </c>
      <c r="G222" s="52"/>
      <c r="H222" s="16">
        <v>2507931600</v>
      </c>
      <c r="I222" s="16">
        <f>I221+Table142[[#This Row],[مبلغ ورود]]-Table142[[#This Row],[مبلغ خروج]]</f>
        <v>319912377754</v>
      </c>
      <c r="J222" s="44"/>
    </row>
    <row r="223" spans="1:10" ht="37.5">
      <c r="A223" s="1">
        <v>212</v>
      </c>
      <c r="B223" s="65" t="s">
        <v>541</v>
      </c>
      <c r="C223" s="55" t="s">
        <v>551</v>
      </c>
      <c r="D223" s="15" t="s">
        <v>15</v>
      </c>
      <c r="E223" s="69" t="s">
        <v>552</v>
      </c>
      <c r="F223" s="20" t="s">
        <v>553</v>
      </c>
      <c r="G223" s="52"/>
      <c r="H223" s="51">
        <v>404110500</v>
      </c>
      <c r="I223" s="16">
        <f>I222+Table142[[#This Row],[مبلغ ورود]]-Table142[[#This Row],[مبلغ خروج]]</f>
        <v>319508267254</v>
      </c>
      <c r="J223" s="44"/>
    </row>
    <row r="224" spans="1:10" ht="21">
      <c r="A224" s="1">
        <v>213</v>
      </c>
      <c r="B224" s="65" t="s">
        <v>541</v>
      </c>
      <c r="C224" s="55" t="s">
        <v>554</v>
      </c>
      <c r="D224" s="15" t="s">
        <v>15</v>
      </c>
      <c r="E224" s="69" t="s">
        <v>555</v>
      </c>
      <c r="F224" s="70" t="s">
        <v>556</v>
      </c>
      <c r="G224" s="52"/>
      <c r="H224" s="51">
        <v>89000000</v>
      </c>
      <c r="I224" s="16">
        <f>I223+Table142[[#This Row],[مبلغ ورود]]-Table142[[#This Row],[مبلغ خروج]]</f>
        <v>319419267254</v>
      </c>
      <c r="J224" s="44"/>
    </row>
    <row r="225" spans="1:10" ht="37.5">
      <c r="A225" s="1">
        <v>214</v>
      </c>
      <c r="B225" s="65" t="s">
        <v>541</v>
      </c>
      <c r="C225" s="55" t="s">
        <v>557</v>
      </c>
      <c r="D225" s="15" t="s">
        <v>15</v>
      </c>
      <c r="E225" s="69" t="s">
        <v>558</v>
      </c>
      <c r="F225" s="70" t="s">
        <v>559</v>
      </c>
      <c r="G225" s="52"/>
      <c r="H225" s="51">
        <v>98710400</v>
      </c>
      <c r="I225" s="16">
        <f>I224+Table142[[#This Row],[مبلغ ورود]]-Table142[[#This Row],[مبلغ خروج]]</f>
        <v>319320556854</v>
      </c>
      <c r="J225" s="44"/>
    </row>
    <row r="226" spans="1:10" ht="21">
      <c r="A226" s="1">
        <v>215</v>
      </c>
      <c r="B226" s="65" t="s">
        <v>560</v>
      </c>
      <c r="C226" s="55"/>
      <c r="D226" s="15" t="s">
        <v>15</v>
      </c>
      <c r="F226" s="76" t="s">
        <v>561</v>
      </c>
      <c r="G226" s="52"/>
      <c r="H226" s="16">
        <v>342670</v>
      </c>
      <c r="I226" s="16">
        <f>I225+Table142[[#This Row],[مبلغ ورود]]-Table142[[#This Row],[مبلغ خروج]]</f>
        <v>319320214184</v>
      </c>
      <c r="J226" s="44"/>
    </row>
    <row r="227" spans="1:10" ht="37.5">
      <c r="A227" s="1">
        <v>216</v>
      </c>
      <c r="B227" s="65" t="s">
        <v>560</v>
      </c>
      <c r="C227" s="77" t="s">
        <v>548</v>
      </c>
      <c r="D227" s="15" t="s">
        <v>15</v>
      </c>
      <c r="F227" s="20" t="s">
        <v>562</v>
      </c>
      <c r="G227" s="52">
        <v>2507931600</v>
      </c>
      <c r="I227" s="16">
        <f>I226+Table142[[#This Row],[مبلغ ورود]]-Table142[[#This Row],[مبلغ خروج]]</f>
        <v>321828145784</v>
      </c>
      <c r="J227" s="44"/>
    </row>
    <row r="228" spans="1:10" ht="37.5">
      <c r="A228" s="1">
        <v>217</v>
      </c>
      <c r="B228" s="65" t="s">
        <v>563</v>
      </c>
      <c r="C228" s="55" t="s">
        <v>564</v>
      </c>
      <c r="D228" s="15" t="s">
        <v>15</v>
      </c>
      <c r="E228" s="69" t="s">
        <v>565</v>
      </c>
      <c r="F228" s="70" t="s">
        <v>566</v>
      </c>
      <c r="G228" s="52"/>
      <c r="H228" s="16">
        <v>1744922880</v>
      </c>
      <c r="I228" s="16">
        <f>I227+Table142[[#This Row],[مبلغ ورود]]-Table142[[#This Row],[مبلغ خروج]]</f>
        <v>320083222904</v>
      </c>
      <c r="J228" s="44"/>
    </row>
    <row r="229" spans="1:10" ht="37.5">
      <c r="A229" s="1">
        <v>218</v>
      </c>
      <c r="B229" s="65" t="s">
        <v>567</v>
      </c>
      <c r="C229" s="55" t="s">
        <v>568</v>
      </c>
      <c r="D229" s="15" t="s">
        <v>15</v>
      </c>
      <c r="E229" s="69" t="s">
        <v>569</v>
      </c>
      <c r="F229" s="70" t="s">
        <v>169</v>
      </c>
      <c r="G229" s="52"/>
      <c r="H229" s="51">
        <v>10000000000</v>
      </c>
      <c r="I229" s="16">
        <f>I228+Table142[[#This Row],[مبلغ ورود]]-Table142[[#This Row],[مبلغ خروج]]</f>
        <v>310083222904</v>
      </c>
      <c r="J229" s="44"/>
    </row>
    <row r="230" spans="1:10" ht="37.5">
      <c r="A230" s="1">
        <v>219</v>
      </c>
      <c r="B230" s="65" t="s">
        <v>567</v>
      </c>
      <c r="C230" s="55" t="s">
        <v>570</v>
      </c>
      <c r="D230" s="15" t="s">
        <v>15</v>
      </c>
      <c r="E230" s="69" t="s">
        <v>571</v>
      </c>
      <c r="F230" s="70" t="s">
        <v>572</v>
      </c>
      <c r="G230" s="52"/>
      <c r="H230" s="16">
        <v>4000000000</v>
      </c>
      <c r="I230" s="16">
        <f>I229+Table142[[#This Row],[مبلغ ورود]]-Table142[[#This Row],[مبلغ خروج]]</f>
        <v>306083222904</v>
      </c>
      <c r="J230" s="44"/>
    </row>
    <row r="231" spans="1:10" ht="21">
      <c r="A231" s="1">
        <v>220</v>
      </c>
      <c r="B231" s="65" t="s">
        <v>567</v>
      </c>
      <c r="C231" s="55" t="s">
        <v>573</v>
      </c>
      <c r="D231" s="15" t="s">
        <v>15</v>
      </c>
      <c r="E231" s="69" t="s">
        <v>574</v>
      </c>
      <c r="F231" s="70" t="s">
        <v>483</v>
      </c>
      <c r="G231" s="52"/>
      <c r="H231" s="16">
        <v>3000000000</v>
      </c>
      <c r="I231" s="16">
        <f>I230+Table142[[#This Row],[مبلغ ورود]]-Table142[[#This Row],[مبلغ خروج]]</f>
        <v>303083222904</v>
      </c>
      <c r="J231" s="44"/>
    </row>
    <row r="232" spans="1:10" ht="37.5">
      <c r="A232" s="1">
        <v>221</v>
      </c>
      <c r="B232" s="65" t="s">
        <v>563</v>
      </c>
      <c r="C232" s="77" t="s">
        <v>548</v>
      </c>
      <c r="D232" s="15" t="s">
        <v>15</v>
      </c>
      <c r="F232" s="70" t="s">
        <v>575</v>
      </c>
      <c r="G232" s="52"/>
      <c r="H232" s="16">
        <v>2507931600</v>
      </c>
      <c r="I232" s="16">
        <f>I231+Table142[[#This Row],[مبلغ ورود]]-Table142[[#This Row],[مبلغ خروج]]</f>
        <v>300575291304</v>
      </c>
      <c r="J232" s="44"/>
    </row>
    <row r="233" spans="1:10" ht="21">
      <c r="A233" s="1">
        <v>222</v>
      </c>
      <c r="B233" s="65" t="s">
        <v>563</v>
      </c>
      <c r="C233" s="55"/>
      <c r="D233" s="15" t="s">
        <v>15</v>
      </c>
      <c r="F233" s="70" t="s">
        <v>77</v>
      </c>
      <c r="G233" s="52"/>
      <c r="H233" s="51">
        <v>250000</v>
      </c>
      <c r="I233" s="16">
        <f>I232+Table142[[#This Row],[مبلغ ورود]]-Table142[[#This Row],[مبلغ خروج]]</f>
        <v>300575041304</v>
      </c>
      <c r="J233" s="44"/>
    </row>
    <row r="234" spans="1:10" ht="37.5">
      <c r="A234" s="1">
        <v>223</v>
      </c>
      <c r="B234" s="65" t="s">
        <v>576</v>
      </c>
      <c r="C234" s="55" t="s">
        <v>577</v>
      </c>
      <c r="D234" s="15" t="s">
        <v>15</v>
      </c>
      <c r="E234" s="69" t="s">
        <v>578</v>
      </c>
      <c r="F234" s="70" t="s">
        <v>579</v>
      </c>
      <c r="G234" s="52"/>
      <c r="H234" s="51">
        <v>700000000</v>
      </c>
      <c r="I234" s="16">
        <f>I233+Table142[[#This Row],[مبلغ ورود]]-Table142[[#This Row],[مبلغ خروج]]</f>
        <v>299875041304</v>
      </c>
      <c r="J234" s="44"/>
    </row>
    <row r="235" spans="1:10" ht="21">
      <c r="A235" s="1"/>
      <c r="B235" s="65" t="s">
        <v>576</v>
      </c>
      <c r="C235" s="55"/>
      <c r="D235" s="15" t="s">
        <v>15</v>
      </c>
      <c r="E235" s="69"/>
      <c r="F235" s="20" t="s">
        <v>77</v>
      </c>
      <c r="G235" s="52"/>
      <c r="H235" s="51">
        <v>720000</v>
      </c>
      <c r="I235" s="16">
        <f>I234+Table142[[#This Row],[مبلغ ورود]]-Table142[[#This Row],[مبلغ خروج]]</f>
        <v>299874321304</v>
      </c>
      <c r="J235" s="44"/>
    </row>
    <row r="236" spans="1:10" ht="21">
      <c r="A236" s="1">
        <v>224</v>
      </c>
      <c r="B236" s="65"/>
      <c r="C236" s="55" t="s">
        <v>580</v>
      </c>
      <c r="D236" s="15" t="s">
        <v>15</v>
      </c>
      <c r="E236" s="69" t="s">
        <v>581</v>
      </c>
      <c r="F236" s="70" t="s">
        <v>159</v>
      </c>
      <c r="G236" s="52"/>
      <c r="H236" s="51">
        <v>0</v>
      </c>
      <c r="I236" s="16">
        <f>I235+Table142[[#This Row],[مبلغ ورود]]-Table142[[#This Row],[مبلغ خروج]]</f>
        <v>299874321304</v>
      </c>
      <c r="J236" s="44"/>
    </row>
    <row r="237" spans="1:10" ht="37.5">
      <c r="A237" s="1">
        <v>225</v>
      </c>
      <c r="B237" s="65" t="s">
        <v>582</v>
      </c>
      <c r="C237" s="55" t="s">
        <v>583</v>
      </c>
      <c r="D237" s="15" t="s">
        <v>15</v>
      </c>
      <c r="E237" s="69" t="s">
        <v>584</v>
      </c>
      <c r="F237" s="70" t="s">
        <v>169</v>
      </c>
      <c r="G237" s="52"/>
      <c r="H237" s="51">
        <v>12000000000</v>
      </c>
      <c r="I237" s="16">
        <f>I236+Table142[[#This Row],[مبلغ ورود]]-Table142[[#This Row],[مبلغ خروج]]</f>
        <v>287874321304</v>
      </c>
      <c r="J237" s="44"/>
    </row>
    <row r="238" spans="1:10" ht="37.5">
      <c r="A238" s="1">
        <v>226</v>
      </c>
      <c r="B238" s="65" t="s">
        <v>582</v>
      </c>
      <c r="C238" s="55" t="s">
        <v>585</v>
      </c>
      <c r="D238" s="15" t="s">
        <v>15</v>
      </c>
      <c r="E238" s="69" t="s">
        <v>586</v>
      </c>
      <c r="F238" s="70" t="s">
        <v>572</v>
      </c>
      <c r="G238" s="52"/>
      <c r="H238" s="51">
        <v>20000000000</v>
      </c>
      <c r="I238" s="16">
        <f>I237+Table142[[#This Row],[مبلغ ورود]]-Table142[[#This Row],[مبلغ خروج]]</f>
        <v>267874321304</v>
      </c>
      <c r="J238" s="44"/>
    </row>
    <row r="239" spans="1:10" ht="21">
      <c r="A239" s="1">
        <v>227</v>
      </c>
      <c r="B239" s="65" t="s">
        <v>582</v>
      </c>
      <c r="C239" s="55" t="s">
        <v>587</v>
      </c>
      <c r="D239" s="15" t="s">
        <v>15</v>
      </c>
      <c r="E239" s="69" t="s">
        <v>588</v>
      </c>
      <c r="F239" s="20" t="s">
        <v>483</v>
      </c>
      <c r="G239" s="52"/>
      <c r="H239" s="51">
        <v>15000000000</v>
      </c>
      <c r="I239" s="16">
        <f>I238+Table142[[#This Row],[مبلغ ورود]]-Table142[[#This Row],[مبلغ خروج]]</f>
        <v>252874321304</v>
      </c>
      <c r="J239" s="44"/>
    </row>
    <row r="240" spans="1:10" ht="37.5">
      <c r="A240" s="1">
        <v>228</v>
      </c>
      <c r="B240" s="65" t="s">
        <v>582</v>
      </c>
      <c r="C240" s="55" t="s">
        <v>589</v>
      </c>
      <c r="D240" s="15" t="s">
        <v>15</v>
      </c>
      <c r="E240" s="69" t="s">
        <v>590</v>
      </c>
      <c r="F240" s="20" t="s">
        <v>591</v>
      </c>
      <c r="G240" s="52"/>
      <c r="H240" s="16">
        <v>368814161</v>
      </c>
      <c r="I240" s="16">
        <f>I239+Table142[[#This Row],[مبلغ ورود]]-Table142[[#This Row],[مبلغ خروج]]</f>
        <v>252505507143</v>
      </c>
      <c r="J240" s="44"/>
    </row>
    <row r="241" spans="1:10" ht="37.5">
      <c r="A241" s="1">
        <v>229</v>
      </c>
      <c r="B241" s="65" t="s">
        <v>582</v>
      </c>
      <c r="C241" s="55" t="s">
        <v>592</v>
      </c>
      <c r="D241" s="15" t="s">
        <v>15</v>
      </c>
      <c r="E241" s="69" t="s">
        <v>593</v>
      </c>
      <c r="F241" s="20" t="s">
        <v>594</v>
      </c>
      <c r="G241" s="52"/>
      <c r="H241" s="51">
        <v>73993416</v>
      </c>
      <c r="I241" s="16">
        <f>I240+Table142[[#This Row],[مبلغ ورود]]-Table142[[#This Row],[مبلغ خروج]]</f>
        <v>252431513727</v>
      </c>
      <c r="J241" s="44"/>
    </row>
    <row r="242" spans="1:10" ht="37.5">
      <c r="A242" s="1">
        <v>230</v>
      </c>
      <c r="B242" s="65" t="s">
        <v>582</v>
      </c>
      <c r="C242" s="55" t="s">
        <v>595</v>
      </c>
      <c r="D242" s="15" t="s">
        <v>15</v>
      </c>
      <c r="E242" s="69" t="s">
        <v>596</v>
      </c>
      <c r="F242" s="20" t="s">
        <v>597</v>
      </c>
      <c r="G242" s="52"/>
      <c r="H242" s="51">
        <v>60107684</v>
      </c>
      <c r="I242" s="16">
        <f>I241+Table142[[#This Row],[مبلغ ورود]]-Table142[[#This Row],[مبلغ خروج]]</f>
        <v>252371406043</v>
      </c>
      <c r="J242" s="44"/>
    </row>
    <row r="243" spans="1:10" ht="37.5">
      <c r="A243" s="1">
        <v>231</v>
      </c>
      <c r="B243" s="65" t="s">
        <v>582</v>
      </c>
      <c r="C243" s="55" t="s">
        <v>598</v>
      </c>
      <c r="D243" s="15" t="s">
        <v>15</v>
      </c>
      <c r="E243" s="69" t="s">
        <v>599</v>
      </c>
      <c r="F243" s="20" t="s">
        <v>600</v>
      </c>
      <c r="G243" s="52"/>
      <c r="H243" s="51">
        <v>54252104</v>
      </c>
      <c r="I243" s="16">
        <f>I242+Table142[[#This Row],[مبلغ ورود]]-Table142[[#This Row],[مبلغ خروج]]</f>
        <v>252317153939</v>
      </c>
      <c r="J243" s="44"/>
    </row>
    <row r="244" spans="1:10" ht="21">
      <c r="A244" s="1"/>
      <c r="B244" s="65" t="s">
        <v>601</v>
      </c>
      <c r="C244" s="55"/>
      <c r="D244" s="15" t="s">
        <v>15</v>
      </c>
      <c r="E244" s="69"/>
      <c r="F244" s="20" t="s">
        <v>298</v>
      </c>
      <c r="G244" s="52"/>
      <c r="H244" s="51">
        <v>511430</v>
      </c>
      <c r="I244" s="16">
        <f>I243+Table142[[#This Row],[مبلغ ورود]]-Table142[[#This Row],[مبلغ خروج]]</f>
        <v>252316642509</v>
      </c>
      <c r="J244" s="44"/>
    </row>
    <row r="245" spans="1:10" ht="37.5">
      <c r="A245" s="1">
        <v>232</v>
      </c>
      <c r="B245" s="65" t="s">
        <v>602</v>
      </c>
      <c r="C245" s="55" t="s">
        <v>603</v>
      </c>
      <c r="D245" s="15" t="s">
        <v>15</v>
      </c>
      <c r="E245" s="69" t="s">
        <v>604</v>
      </c>
      <c r="F245" s="70" t="s">
        <v>605</v>
      </c>
      <c r="G245" s="52"/>
      <c r="H245" s="51">
        <v>40000000</v>
      </c>
      <c r="I245" s="16">
        <f>I244+Table142[[#This Row],[مبلغ ورود]]-Table142[[#This Row],[مبلغ خروج]]</f>
        <v>252276642509</v>
      </c>
      <c r="J245" s="44"/>
    </row>
    <row r="246" spans="1:10" ht="37.5">
      <c r="A246" s="1">
        <v>233</v>
      </c>
      <c r="B246" s="65" t="s">
        <v>602</v>
      </c>
      <c r="C246" s="55" t="s">
        <v>606</v>
      </c>
      <c r="D246" s="15" t="s">
        <v>15</v>
      </c>
      <c r="E246" s="69" t="s">
        <v>607</v>
      </c>
      <c r="F246" s="20" t="s">
        <v>608</v>
      </c>
      <c r="G246" s="52"/>
      <c r="H246" s="51">
        <v>27250000</v>
      </c>
      <c r="I246" s="16">
        <f>I245+Table142[[#This Row],[مبلغ ورود]]-Table142[[#This Row],[مبلغ خروج]]</f>
        <v>252249392509</v>
      </c>
      <c r="J246" s="44"/>
    </row>
    <row r="247" spans="1:10" ht="37.5">
      <c r="A247" s="1">
        <v>234</v>
      </c>
      <c r="B247" s="65" t="s">
        <v>602</v>
      </c>
      <c r="C247" s="55" t="s">
        <v>609</v>
      </c>
      <c r="D247" s="15" t="s">
        <v>15</v>
      </c>
      <c r="E247" s="69" t="s">
        <v>610</v>
      </c>
      <c r="F247" s="20" t="s">
        <v>611</v>
      </c>
      <c r="G247" s="52"/>
      <c r="H247" s="51">
        <v>3455744720</v>
      </c>
      <c r="I247" s="16">
        <f>I246+Table142[[#This Row],[مبلغ ورود]]-Table142[[#This Row],[مبلغ خروج]]</f>
        <v>248793647789</v>
      </c>
      <c r="J247" s="44"/>
    </row>
    <row r="248" spans="1:10" ht="37.5">
      <c r="A248" s="1">
        <v>235</v>
      </c>
      <c r="B248" s="65" t="s">
        <v>602</v>
      </c>
      <c r="C248" s="55" t="s">
        <v>612</v>
      </c>
      <c r="D248" s="15" t="s">
        <v>15</v>
      </c>
      <c r="E248" s="69" t="s">
        <v>613</v>
      </c>
      <c r="F248" s="20" t="s">
        <v>614</v>
      </c>
      <c r="G248" s="52"/>
      <c r="H248" s="51">
        <v>15023633500</v>
      </c>
      <c r="I248" s="16">
        <f>I247+Table142[[#This Row],[مبلغ ورود]]-Table142[[#This Row],[مبلغ خروج]]</f>
        <v>233770014289</v>
      </c>
      <c r="J248" s="44"/>
    </row>
    <row r="249" spans="1:10" ht="21">
      <c r="A249" s="1">
        <v>236</v>
      </c>
      <c r="B249" s="65" t="s">
        <v>602</v>
      </c>
      <c r="C249" s="55" t="s">
        <v>615</v>
      </c>
      <c r="D249" s="15" t="s">
        <v>15</v>
      </c>
      <c r="E249" s="69" t="s">
        <v>616</v>
      </c>
      <c r="F249" s="20" t="s">
        <v>159</v>
      </c>
      <c r="G249" s="52"/>
      <c r="H249" s="51">
        <v>0</v>
      </c>
      <c r="I249" s="16">
        <f>I248+Table142[[#This Row],[مبلغ ورود]]-Table142[[#This Row],[مبلغ خروج]]</f>
        <v>233770014289</v>
      </c>
      <c r="J249" s="44"/>
    </row>
    <row r="250" spans="1:10" ht="37.5">
      <c r="A250" s="1">
        <v>237</v>
      </c>
      <c r="B250" s="65" t="s">
        <v>602</v>
      </c>
      <c r="C250" s="55" t="s">
        <v>617</v>
      </c>
      <c r="D250" s="15" t="s">
        <v>15</v>
      </c>
      <c r="E250" s="69" t="s">
        <v>618</v>
      </c>
      <c r="F250" s="70" t="s">
        <v>579</v>
      </c>
      <c r="G250" s="52"/>
      <c r="H250" s="51">
        <v>1261784000</v>
      </c>
      <c r="I250" s="16">
        <f>I249+Table142[[#This Row],[مبلغ ورود]]-Table142[[#This Row],[مبلغ خروج]]</f>
        <v>232508230289</v>
      </c>
      <c r="J250" s="44"/>
    </row>
    <row r="251" spans="1:10" ht="37.5">
      <c r="A251" s="1">
        <v>238</v>
      </c>
      <c r="B251" s="65" t="s">
        <v>602</v>
      </c>
      <c r="C251" s="55" t="s">
        <v>619</v>
      </c>
      <c r="D251" s="15" t="s">
        <v>15</v>
      </c>
      <c r="E251" s="69" t="s">
        <v>620</v>
      </c>
      <c r="F251" s="20" t="s">
        <v>621</v>
      </c>
      <c r="G251" s="52"/>
      <c r="H251" s="51">
        <v>4592388000</v>
      </c>
      <c r="I251" s="16">
        <f>I250+Table142[[#This Row],[مبلغ ورود]]-Table142[[#This Row],[مبلغ خروج]]</f>
        <v>227915842289</v>
      </c>
      <c r="J251" s="44"/>
    </row>
    <row r="252" spans="1:10" ht="37.5">
      <c r="A252" s="1">
        <v>239</v>
      </c>
      <c r="B252" s="65" t="s">
        <v>602</v>
      </c>
      <c r="C252" s="55" t="s">
        <v>622</v>
      </c>
      <c r="D252" s="15" t="s">
        <v>15</v>
      </c>
      <c r="E252" s="69" t="s">
        <v>623</v>
      </c>
      <c r="F252" s="20" t="s">
        <v>385</v>
      </c>
      <c r="G252" s="52"/>
      <c r="H252" s="51">
        <v>1735770141</v>
      </c>
      <c r="I252" s="16">
        <f>I251+Table142[[#This Row],[مبلغ ورود]]-Table142[[#This Row],[مبلغ خروج]]</f>
        <v>226180072148</v>
      </c>
      <c r="J252" s="44"/>
    </row>
    <row r="253" spans="1:10" ht="37.5">
      <c r="A253" s="1">
        <v>240</v>
      </c>
      <c r="B253" s="65" t="s">
        <v>602</v>
      </c>
      <c r="C253" s="55" t="s">
        <v>624</v>
      </c>
      <c r="D253" s="15" t="s">
        <v>15</v>
      </c>
      <c r="E253" s="69" t="s">
        <v>625</v>
      </c>
      <c r="F253" s="20" t="s">
        <v>626</v>
      </c>
      <c r="G253" s="52"/>
      <c r="H253" s="51">
        <v>160000000</v>
      </c>
      <c r="I253" s="16">
        <f>I252+Table142[[#This Row],[مبلغ ورود]]-Table142[[#This Row],[مبلغ خروج]]</f>
        <v>226020072148</v>
      </c>
      <c r="J253" s="44"/>
    </row>
    <row r="254" spans="1:10" ht="37.5">
      <c r="A254" s="1">
        <v>241</v>
      </c>
      <c r="B254" s="65" t="s">
        <v>602</v>
      </c>
      <c r="C254" s="55" t="s">
        <v>627</v>
      </c>
      <c r="D254" s="15" t="s">
        <v>15</v>
      </c>
      <c r="E254" s="69" t="s">
        <v>628</v>
      </c>
      <c r="F254" s="20" t="s">
        <v>629</v>
      </c>
      <c r="G254" s="52"/>
      <c r="H254" s="51">
        <v>1420000000</v>
      </c>
      <c r="I254" s="16">
        <f>I253+Table142[[#This Row],[مبلغ ورود]]-Table142[[#This Row],[مبلغ خروج]]</f>
        <v>224600072148</v>
      </c>
      <c r="J254" s="44"/>
    </row>
    <row r="255" spans="1:10" ht="37.5">
      <c r="A255" s="1">
        <v>242</v>
      </c>
      <c r="B255" s="65" t="s">
        <v>630</v>
      </c>
      <c r="C255" s="55" t="s">
        <v>631</v>
      </c>
      <c r="D255" s="15" t="s">
        <v>15</v>
      </c>
      <c r="E255" s="69" t="s">
        <v>632</v>
      </c>
      <c r="F255" s="20" t="s">
        <v>633</v>
      </c>
      <c r="G255" s="52"/>
      <c r="H255" s="51">
        <v>294963898</v>
      </c>
      <c r="I255" s="16">
        <f>I254+Table142[[#This Row],[مبلغ ورود]]-Table142[[#This Row],[مبلغ خروج]]</f>
        <v>224305108250</v>
      </c>
      <c r="J255" s="44"/>
    </row>
    <row r="256" spans="1:10" ht="37.5">
      <c r="A256" s="1">
        <v>243</v>
      </c>
      <c r="B256" s="65" t="s">
        <v>630</v>
      </c>
      <c r="C256" s="55" t="s">
        <v>634</v>
      </c>
      <c r="D256" s="15" t="s">
        <v>15</v>
      </c>
      <c r="E256" s="69" t="s">
        <v>635</v>
      </c>
      <c r="F256" s="20" t="s">
        <v>636</v>
      </c>
      <c r="G256" s="52"/>
      <c r="H256" s="51">
        <v>428146400</v>
      </c>
      <c r="I256" s="16">
        <f>I255+Table142[[#This Row],[مبلغ ورود]]-Table142[[#This Row],[مبلغ خروج]]</f>
        <v>223876961850</v>
      </c>
      <c r="J256" s="44"/>
    </row>
    <row r="257" spans="1:10" ht="21">
      <c r="A257" s="1">
        <v>244</v>
      </c>
      <c r="B257" s="65" t="s">
        <v>630</v>
      </c>
      <c r="C257" s="55"/>
      <c r="D257" s="15" t="s">
        <v>15</v>
      </c>
      <c r="E257" s="69"/>
      <c r="F257" s="20" t="s">
        <v>414</v>
      </c>
      <c r="G257" s="52">
        <v>1831079188</v>
      </c>
      <c r="H257" s="51"/>
      <c r="I257" s="16">
        <f>I256+Table142[[#This Row],[مبلغ ورود]]-Table142[[#This Row],[مبلغ خروج]]</f>
        <v>225708041038</v>
      </c>
      <c r="J257" s="44"/>
    </row>
    <row r="258" spans="1:10" ht="21">
      <c r="A258" s="1">
        <v>245</v>
      </c>
      <c r="B258" s="65" t="s">
        <v>630</v>
      </c>
      <c r="C258" s="55"/>
      <c r="D258" s="15" t="s">
        <v>15</v>
      </c>
      <c r="E258" s="69"/>
      <c r="F258" s="20" t="s">
        <v>77</v>
      </c>
      <c r="G258" s="52"/>
      <c r="H258" s="51">
        <v>1270920</v>
      </c>
      <c r="I258" s="16">
        <f>I257+Table142[[#This Row],[مبلغ ورود]]-Table142[[#This Row],[مبلغ خروج]]</f>
        <v>225706770118</v>
      </c>
      <c r="J258" s="44"/>
    </row>
    <row r="259" spans="1:10" ht="37.5">
      <c r="A259" s="1">
        <v>246</v>
      </c>
      <c r="B259" s="65" t="s">
        <v>637</v>
      </c>
      <c r="C259" s="55" t="s">
        <v>638</v>
      </c>
      <c r="D259" s="15" t="s">
        <v>15</v>
      </c>
      <c r="E259" s="69" t="s">
        <v>639</v>
      </c>
      <c r="F259" s="20" t="s">
        <v>640</v>
      </c>
      <c r="G259" s="52"/>
      <c r="H259" s="51">
        <v>120000000</v>
      </c>
      <c r="I259" s="16">
        <f>I258+Table142[[#This Row],[مبلغ ورود]]-Table142[[#This Row],[مبلغ خروج]]</f>
        <v>225586770118</v>
      </c>
      <c r="J259" s="44"/>
    </row>
    <row r="260" spans="1:10" ht="37.5">
      <c r="A260" s="1">
        <v>247</v>
      </c>
      <c r="B260" s="65" t="s">
        <v>641</v>
      </c>
      <c r="C260" s="55" t="s">
        <v>642</v>
      </c>
      <c r="D260" s="15" t="s">
        <v>15</v>
      </c>
      <c r="E260" s="69" t="s">
        <v>643</v>
      </c>
      <c r="F260" s="20" t="s">
        <v>644</v>
      </c>
      <c r="G260" s="52"/>
      <c r="H260" s="51">
        <v>5316876597</v>
      </c>
      <c r="I260" s="16">
        <f>I259+Table142[[#This Row],[مبلغ ورود]]-Table142[[#This Row],[مبلغ خروج]]</f>
        <v>220269893521</v>
      </c>
      <c r="J260" s="44"/>
    </row>
    <row r="261" spans="1:10" ht="21">
      <c r="A261" s="1">
        <v>248</v>
      </c>
      <c r="B261" s="65" t="s">
        <v>641</v>
      </c>
      <c r="C261" s="55" t="s">
        <v>645</v>
      </c>
      <c r="D261" s="15" t="s">
        <v>15</v>
      </c>
      <c r="E261" s="69" t="s">
        <v>646</v>
      </c>
      <c r="F261" s="20" t="s">
        <v>483</v>
      </c>
      <c r="G261" s="52"/>
      <c r="H261" s="51">
        <v>50000000000</v>
      </c>
      <c r="I261" s="16">
        <f>I260+Table142[[#This Row],[مبلغ ورود]]-Table142[[#This Row],[مبلغ خروج]]</f>
        <v>170269893521</v>
      </c>
      <c r="J261" s="44"/>
    </row>
    <row r="262" spans="1:10" ht="37.5">
      <c r="A262" s="1">
        <v>249</v>
      </c>
      <c r="B262" s="65" t="s">
        <v>647</v>
      </c>
      <c r="C262" s="55" t="s">
        <v>648</v>
      </c>
      <c r="D262" s="15" t="s">
        <v>15</v>
      </c>
      <c r="E262" s="69" t="s">
        <v>649</v>
      </c>
      <c r="F262" s="20" t="s">
        <v>457</v>
      </c>
      <c r="G262" s="52"/>
      <c r="H262" s="51">
        <v>1065923999</v>
      </c>
      <c r="I262" s="16">
        <f>I261+Table142[[#This Row],[مبلغ ورود]]-Table142[[#This Row],[مبلغ خروج]]</f>
        <v>169203969522</v>
      </c>
      <c r="J262" s="44"/>
    </row>
    <row r="263" spans="1:10" ht="21">
      <c r="A263" s="1">
        <v>250</v>
      </c>
      <c r="B263" s="65" t="s">
        <v>647</v>
      </c>
      <c r="C263" s="55" t="s">
        <v>650</v>
      </c>
      <c r="D263" s="15" t="s">
        <v>15</v>
      </c>
      <c r="E263" s="69" t="s">
        <v>651</v>
      </c>
      <c r="F263" s="20" t="s">
        <v>652</v>
      </c>
      <c r="G263" s="52"/>
      <c r="H263" s="51">
        <v>0</v>
      </c>
      <c r="I263" s="16">
        <f>I262+Table142[[#This Row],[مبلغ ورود]]-Table142[[#This Row],[مبلغ خروج]]</f>
        <v>169203969522</v>
      </c>
      <c r="J263" s="44"/>
    </row>
    <row r="264" spans="1:10" ht="37.5">
      <c r="A264" s="1">
        <v>251</v>
      </c>
      <c r="B264" s="65" t="s">
        <v>647</v>
      </c>
      <c r="C264" s="55" t="s">
        <v>653</v>
      </c>
      <c r="D264" s="15" t="s">
        <v>15</v>
      </c>
      <c r="E264" s="69" t="s">
        <v>654</v>
      </c>
      <c r="F264" s="20" t="s">
        <v>655</v>
      </c>
      <c r="G264" s="52"/>
      <c r="H264" s="51">
        <v>136250000</v>
      </c>
      <c r="I264" s="16">
        <f>I263+Table142[[#This Row],[مبلغ ورود]]-Table142[[#This Row],[مبلغ خروج]]</f>
        <v>169067719522</v>
      </c>
      <c r="J264" s="44"/>
    </row>
    <row r="265" spans="1:10" ht="21">
      <c r="A265" s="1">
        <v>252</v>
      </c>
      <c r="B265" s="65" t="s">
        <v>647</v>
      </c>
      <c r="C265" s="55" t="s">
        <v>656</v>
      </c>
      <c r="D265" s="15" t="s">
        <v>15</v>
      </c>
      <c r="E265" s="69" t="s">
        <v>657</v>
      </c>
      <c r="F265" s="20" t="s">
        <v>159</v>
      </c>
      <c r="G265" s="52"/>
      <c r="H265" s="51">
        <v>0</v>
      </c>
      <c r="I265" s="16">
        <f>I264+Table142[[#This Row],[مبلغ ورود]]-Table142[[#This Row],[مبلغ خروج]]</f>
        <v>169067719522</v>
      </c>
      <c r="J265" s="44"/>
    </row>
    <row r="266" spans="1:10" ht="37.5">
      <c r="A266" s="1">
        <v>253</v>
      </c>
      <c r="B266" s="65" t="s">
        <v>647</v>
      </c>
      <c r="C266" s="55" t="s">
        <v>658</v>
      </c>
      <c r="D266" s="15" t="s">
        <v>15</v>
      </c>
      <c r="E266" s="69" t="s">
        <v>659</v>
      </c>
      <c r="F266" s="20" t="s">
        <v>660</v>
      </c>
      <c r="G266" s="52"/>
      <c r="H266" s="51">
        <v>660540000</v>
      </c>
      <c r="I266" s="16">
        <f>I265+Table142[[#This Row],[مبلغ ورود]]-Table142[[#This Row],[مبلغ خروج]]</f>
        <v>168407179522</v>
      </c>
      <c r="J266" s="44"/>
    </row>
    <row r="267" spans="1:10" ht="21">
      <c r="A267" s="1"/>
      <c r="B267" s="65" t="s">
        <v>647</v>
      </c>
      <c r="C267" s="55"/>
      <c r="E267" s="69"/>
      <c r="F267" s="20" t="s">
        <v>77</v>
      </c>
      <c r="G267" s="52"/>
      <c r="H267" s="51">
        <v>250000</v>
      </c>
      <c r="I267" s="16">
        <f>I266+Table142[[#This Row],[مبلغ ورود]]-Table142[[#This Row],[مبلغ خروج]]</f>
        <v>168406929522</v>
      </c>
      <c r="J267" s="44"/>
    </row>
    <row r="268" spans="1:10" ht="21">
      <c r="A268" s="1"/>
      <c r="B268" s="65" t="s">
        <v>661</v>
      </c>
      <c r="C268" s="55"/>
      <c r="E268" s="69"/>
      <c r="F268" s="20" t="s">
        <v>77</v>
      </c>
      <c r="G268" s="52"/>
      <c r="H268" s="51">
        <v>32000</v>
      </c>
      <c r="I268" s="16">
        <f>I267+Table142[[#This Row],[مبلغ ورود]]-Table142[[#This Row],[مبلغ خروج]]</f>
        <v>168406897522</v>
      </c>
      <c r="J268" s="44"/>
    </row>
    <row r="269" spans="1:10" ht="37.5">
      <c r="A269" s="1">
        <v>254</v>
      </c>
      <c r="B269" s="65" t="s">
        <v>661</v>
      </c>
      <c r="C269" s="55" t="s">
        <v>662</v>
      </c>
      <c r="D269" s="15" t="s">
        <v>15</v>
      </c>
      <c r="E269" s="69" t="s">
        <v>663</v>
      </c>
      <c r="F269" s="20" t="s">
        <v>664</v>
      </c>
      <c r="G269" s="52"/>
      <c r="H269" s="51">
        <v>22215607</v>
      </c>
      <c r="I269" s="16">
        <f>I268+Table142[[#This Row],[مبلغ ورود]]-Table142[[#This Row],[مبلغ خروج]]</f>
        <v>168384681915</v>
      </c>
      <c r="J269" s="44"/>
    </row>
    <row r="270" spans="1:10" ht="56.25">
      <c r="A270" s="1">
        <v>255</v>
      </c>
      <c r="B270" s="65" t="s">
        <v>661</v>
      </c>
      <c r="C270" s="55" t="s">
        <v>665</v>
      </c>
      <c r="D270" s="15" t="s">
        <v>15</v>
      </c>
      <c r="E270" s="69" t="s">
        <v>666</v>
      </c>
      <c r="F270" s="20" t="s">
        <v>667</v>
      </c>
      <c r="G270" s="52"/>
      <c r="H270" s="51">
        <v>2010358800</v>
      </c>
      <c r="I270" s="16">
        <f>I269+Table142[[#This Row],[مبلغ ورود]]-Table142[[#This Row],[مبلغ خروج]]</f>
        <v>166374323115</v>
      </c>
      <c r="J270" s="44"/>
    </row>
    <row r="271" spans="1:10" ht="37.5">
      <c r="A271" s="1">
        <v>256</v>
      </c>
      <c r="B271" s="65" t="s">
        <v>668</v>
      </c>
      <c r="C271" s="55" t="s">
        <v>669</v>
      </c>
      <c r="D271" s="15" t="s">
        <v>15</v>
      </c>
      <c r="E271" s="69"/>
      <c r="F271" s="20" t="s">
        <v>670</v>
      </c>
      <c r="G271" s="52"/>
      <c r="H271" s="51">
        <v>816028500</v>
      </c>
      <c r="I271" s="16">
        <f>I270+Table142[[#This Row],[مبلغ ورود]]-Table142[[#This Row],[مبلغ خروج]]</f>
        <v>165558294615</v>
      </c>
      <c r="J271" s="44"/>
    </row>
    <row r="272" spans="1:10" ht="37.5">
      <c r="A272" s="1">
        <v>257</v>
      </c>
      <c r="B272" s="65" t="s">
        <v>668</v>
      </c>
      <c r="C272" s="55" t="s">
        <v>671</v>
      </c>
      <c r="D272" s="15" t="s">
        <v>15</v>
      </c>
      <c r="E272" s="69"/>
      <c r="F272" s="20" t="s">
        <v>672</v>
      </c>
      <c r="G272" s="52"/>
      <c r="H272" s="51">
        <v>4067601900</v>
      </c>
      <c r="I272" s="16">
        <f>I271+Table142[[#This Row],[مبلغ ورود]]-Table142[[#This Row],[مبلغ خروج]]</f>
        <v>161490692715</v>
      </c>
      <c r="J272" s="44"/>
    </row>
    <row r="273" spans="1:10" ht="37.5">
      <c r="A273" s="1">
        <v>258</v>
      </c>
      <c r="B273" s="65" t="s">
        <v>668</v>
      </c>
      <c r="C273" s="55" t="s">
        <v>673</v>
      </c>
      <c r="D273" s="15" t="s">
        <v>15</v>
      </c>
      <c r="E273" s="69"/>
      <c r="F273" s="20" t="s">
        <v>674</v>
      </c>
      <c r="G273" s="52"/>
      <c r="H273" s="51">
        <v>1125805200</v>
      </c>
      <c r="I273" s="16">
        <f>I272+Table142[[#This Row],[مبلغ ورود]]-Table142[[#This Row],[مبلغ خروج]]</f>
        <v>160364887515</v>
      </c>
      <c r="J273" s="44"/>
    </row>
    <row r="274" spans="1:10" ht="21">
      <c r="A274" s="1">
        <v>259</v>
      </c>
      <c r="B274" s="65" t="s">
        <v>668</v>
      </c>
      <c r="C274" s="55" t="s">
        <v>675</v>
      </c>
      <c r="D274" s="15" t="s">
        <v>15</v>
      </c>
      <c r="E274" s="69"/>
      <c r="F274" s="20" t="s">
        <v>676</v>
      </c>
      <c r="G274" s="52"/>
      <c r="H274" s="51">
        <v>140710100</v>
      </c>
      <c r="I274" s="16">
        <f>I273+Table142[[#This Row],[مبلغ ورود]]-Table142[[#This Row],[مبلغ خروج]]</f>
        <v>160224177415</v>
      </c>
      <c r="J274" s="44"/>
    </row>
    <row r="275" spans="1:10" ht="37.5">
      <c r="A275" s="1">
        <v>260</v>
      </c>
      <c r="B275" s="65" t="s">
        <v>668</v>
      </c>
      <c r="C275" s="55" t="s">
        <v>677</v>
      </c>
      <c r="D275" s="15" t="s">
        <v>15</v>
      </c>
      <c r="E275" s="69"/>
      <c r="F275" s="20" t="s">
        <v>678</v>
      </c>
      <c r="G275" s="52"/>
      <c r="H275" s="51">
        <v>70588400</v>
      </c>
      <c r="I275" s="16">
        <f>I274+Table142[[#This Row],[مبلغ ورود]]-Table142[[#This Row],[مبلغ خروج]]</f>
        <v>160153589015</v>
      </c>
      <c r="J275" s="44"/>
    </row>
    <row r="276" spans="1:10" ht="37.5">
      <c r="A276" s="1">
        <v>261</v>
      </c>
      <c r="B276" s="65" t="s">
        <v>668</v>
      </c>
      <c r="C276" s="55" t="s">
        <v>679</v>
      </c>
      <c r="D276" s="15" t="s">
        <v>15</v>
      </c>
      <c r="E276" s="69"/>
      <c r="F276" s="20" t="s">
        <v>680</v>
      </c>
      <c r="G276" s="52"/>
      <c r="H276" s="51">
        <v>20000000</v>
      </c>
      <c r="I276" s="16">
        <f>I275+Table142[[#This Row],[مبلغ ورود]]-Table142[[#This Row],[مبلغ خروج]]</f>
        <v>160133589015</v>
      </c>
      <c r="J276" s="44"/>
    </row>
    <row r="277" spans="1:10" ht="37.5">
      <c r="A277" s="1">
        <v>262</v>
      </c>
      <c r="B277" s="65" t="s">
        <v>668</v>
      </c>
      <c r="C277" s="55" t="s">
        <v>681</v>
      </c>
      <c r="D277" s="15" t="s">
        <v>15</v>
      </c>
      <c r="E277" s="69"/>
      <c r="F277" s="20" t="s">
        <v>682</v>
      </c>
      <c r="G277" s="52"/>
      <c r="H277" s="51">
        <v>111872000</v>
      </c>
      <c r="I277" s="16">
        <f>I276+Table142[[#This Row],[مبلغ ورود]]-Table142[[#This Row],[مبلغ خروج]]</f>
        <v>160021717015</v>
      </c>
      <c r="J277" s="44"/>
    </row>
    <row r="278" spans="1:10" ht="37.5">
      <c r="A278" s="1">
        <v>263</v>
      </c>
      <c r="B278" s="65" t="s">
        <v>668</v>
      </c>
      <c r="C278" s="55" t="s">
        <v>683</v>
      </c>
      <c r="D278" s="15" t="s">
        <v>15</v>
      </c>
      <c r="E278" s="69" t="s">
        <v>684</v>
      </c>
      <c r="F278" s="20" t="s">
        <v>169</v>
      </c>
      <c r="H278" s="51">
        <v>1500000000</v>
      </c>
      <c r="I278" s="16">
        <f>I277+Table142[[#This Row],[مبلغ ورود]]-Table142[[#This Row],[مبلغ خروج]]</f>
        <v>158521717015</v>
      </c>
      <c r="J278" s="44"/>
    </row>
    <row r="279" spans="1:10" ht="37.5">
      <c r="A279" s="1">
        <v>264</v>
      </c>
      <c r="B279" s="65" t="s">
        <v>685</v>
      </c>
      <c r="C279" s="55" t="s">
        <v>686</v>
      </c>
      <c r="D279" s="15" t="s">
        <v>15</v>
      </c>
      <c r="E279" s="69" t="s">
        <v>687</v>
      </c>
      <c r="F279" s="20" t="s">
        <v>678</v>
      </c>
      <c r="G279" s="52"/>
      <c r="H279" s="51">
        <v>13298000</v>
      </c>
      <c r="I279" s="16">
        <f>I278+Table142[[#This Row],[مبلغ ورود]]-Table142[[#This Row],[مبلغ خروج]]</f>
        <v>158508419015</v>
      </c>
      <c r="J279" s="44"/>
    </row>
    <row r="280" spans="1:10" ht="37.5">
      <c r="A280" s="1">
        <v>265</v>
      </c>
      <c r="B280" s="65" t="s">
        <v>685</v>
      </c>
      <c r="C280" s="55" t="s">
        <v>688</v>
      </c>
      <c r="D280" s="15" t="s">
        <v>15</v>
      </c>
      <c r="E280" s="69" t="s">
        <v>689</v>
      </c>
      <c r="F280" s="70" t="s">
        <v>690</v>
      </c>
      <c r="G280" s="52"/>
      <c r="H280" s="51">
        <v>606000000</v>
      </c>
      <c r="I280" s="16">
        <f>I279+Table142[[#This Row],[مبلغ ورود]]-Table142[[#This Row],[مبلغ خروج]]</f>
        <v>157902419015</v>
      </c>
      <c r="J280" s="44"/>
    </row>
    <row r="281" spans="1:10" ht="21">
      <c r="A281" s="1">
        <v>266</v>
      </c>
      <c r="B281" s="65" t="s">
        <v>685</v>
      </c>
      <c r="C281" s="55"/>
      <c r="D281" s="15" t="s">
        <v>15</v>
      </c>
      <c r="E281" s="69"/>
      <c r="F281" s="20" t="s">
        <v>272</v>
      </c>
      <c r="G281" s="52"/>
      <c r="H281" s="51">
        <v>788520</v>
      </c>
      <c r="I281" s="16">
        <f>I280+Table142[[#This Row],[مبلغ ورود]]-Table142[[#This Row],[مبلغ خروج]]</f>
        <v>157901630495</v>
      </c>
      <c r="J281" s="44"/>
    </row>
    <row r="282" spans="1:10" ht="37.5">
      <c r="A282" s="1">
        <v>267</v>
      </c>
      <c r="B282" s="65" t="s">
        <v>691</v>
      </c>
      <c r="C282" s="55" t="s">
        <v>692</v>
      </c>
      <c r="D282" s="15" t="s">
        <v>15</v>
      </c>
      <c r="E282" s="69" t="s">
        <v>693</v>
      </c>
      <c r="F282" s="20" t="s">
        <v>694</v>
      </c>
      <c r="G282" s="52"/>
      <c r="H282" s="51">
        <v>112020000</v>
      </c>
      <c r="I282" s="16">
        <f>I281+Table142[[#This Row],[مبلغ ورود]]-Table142[[#This Row],[مبلغ خروج]]</f>
        <v>157789610495</v>
      </c>
      <c r="J282" s="44"/>
    </row>
    <row r="283" spans="1:10" ht="37.5">
      <c r="A283" s="1">
        <v>268</v>
      </c>
      <c r="B283" s="65" t="s">
        <v>691</v>
      </c>
      <c r="C283" s="55" t="s">
        <v>695</v>
      </c>
      <c r="D283" s="15" t="s">
        <v>15</v>
      </c>
      <c r="E283" s="69" t="s">
        <v>696</v>
      </c>
      <c r="F283" s="20" t="s">
        <v>697</v>
      </c>
      <c r="G283" s="52"/>
      <c r="H283" s="51">
        <v>30000000</v>
      </c>
      <c r="I283" s="16">
        <f>I282+Table142[[#This Row],[مبلغ ورود]]-Table142[[#This Row],[مبلغ خروج]]</f>
        <v>157759610495</v>
      </c>
      <c r="J283" s="44"/>
    </row>
    <row r="284" spans="1:10" ht="21">
      <c r="A284" s="1">
        <v>269</v>
      </c>
      <c r="B284" s="65" t="s">
        <v>691</v>
      </c>
      <c r="C284" s="55"/>
      <c r="D284" s="15" t="s">
        <v>15</v>
      </c>
      <c r="E284" s="69"/>
      <c r="F284" s="20" t="s">
        <v>101</v>
      </c>
      <c r="G284" s="52">
        <v>300000000000</v>
      </c>
      <c r="H284" s="51"/>
      <c r="I284" s="16">
        <f>I283+Table142[[#This Row],[مبلغ ورود]]-Table142[[#This Row],[مبلغ خروج]]</f>
        <v>457759610495</v>
      </c>
      <c r="J284" s="44"/>
    </row>
    <row r="285" spans="1:10" ht="37.5">
      <c r="A285" s="1">
        <v>270</v>
      </c>
      <c r="B285" s="65" t="s">
        <v>698</v>
      </c>
      <c r="C285" s="55" t="s">
        <v>699</v>
      </c>
      <c r="D285" s="15" t="s">
        <v>15</v>
      </c>
      <c r="E285" s="69" t="s">
        <v>700</v>
      </c>
      <c r="F285" s="70" t="s">
        <v>342</v>
      </c>
      <c r="G285" s="52"/>
      <c r="H285" s="51">
        <v>86364500</v>
      </c>
      <c r="I285" s="16">
        <f>I284+Table142[[#This Row],[مبلغ ورود]]-Table142[[#This Row],[مبلغ خروج]]</f>
        <v>457673245995</v>
      </c>
      <c r="J285" s="44"/>
    </row>
    <row r="286" spans="1:10" ht="56.25">
      <c r="A286" s="1">
        <v>271</v>
      </c>
      <c r="B286" s="65" t="s">
        <v>698</v>
      </c>
      <c r="C286" s="55" t="s">
        <v>701</v>
      </c>
      <c r="D286" s="15" t="s">
        <v>15</v>
      </c>
      <c r="E286" s="69" t="s">
        <v>702</v>
      </c>
      <c r="F286" s="20" t="s">
        <v>703</v>
      </c>
      <c r="G286" s="52"/>
      <c r="H286" s="51">
        <v>2775000000</v>
      </c>
      <c r="I286" s="16">
        <f>I285+Table142[[#This Row],[مبلغ ورود]]-Table142[[#This Row],[مبلغ خروج]]</f>
        <v>454898245995</v>
      </c>
      <c r="J286" s="44"/>
    </row>
    <row r="287" spans="1:10" ht="56.25">
      <c r="A287" s="1">
        <v>272</v>
      </c>
      <c r="B287" s="65" t="s">
        <v>698</v>
      </c>
      <c r="C287" s="55" t="s">
        <v>704</v>
      </c>
      <c r="D287" s="15" t="s">
        <v>15</v>
      </c>
      <c r="E287" s="69" t="s">
        <v>705</v>
      </c>
      <c r="F287" s="20" t="s">
        <v>706</v>
      </c>
      <c r="G287" s="52"/>
      <c r="H287" s="51">
        <v>625000000</v>
      </c>
      <c r="I287" s="16">
        <f>I286+Table142[[#This Row],[مبلغ ورود]]-Table142[[#This Row],[مبلغ خروج]]</f>
        <v>454273245995</v>
      </c>
      <c r="J287" s="44"/>
    </row>
    <row r="288" spans="1:10" ht="21">
      <c r="A288" s="1">
        <v>273</v>
      </c>
      <c r="B288" s="65" t="s">
        <v>698</v>
      </c>
      <c r="C288" s="55"/>
      <c r="D288" s="15" t="s">
        <v>15</v>
      </c>
      <c r="E288" s="69"/>
      <c r="F288" s="20" t="s">
        <v>272</v>
      </c>
      <c r="G288" s="52"/>
      <c r="H288" s="51">
        <v>22830</v>
      </c>
      <c r="I288" s="16">
        <f>I287+Table142[[#This Row],[مبلغ ورود]]-Table142[[#This Row],[مبلغ خروج]]</f>
        <v>454273223165</v>
      </c>
      <c r="J288" s="44"/>
    </row>
    <row r="289" spans="1:10" ht="37.5">
      <c r="A289" s="1">
        <v>274</v>
      </c>
      <c r="B289" s="65" t="s">
        <v>707</v>
      </c>
      <c r="C289" s="55" t="s">
        <v>708</v>
      </c>
      <c r="D289" s="15" t="s">
        <v>15</v>
      </c>
      <c r="E289" s="69" t="s">
        <v>709</v>
      </c>
      <c r="F289" s="20" t="s">
        <v>710</v>
      </c>
      <c r="G289" s="52"/>
      <c r="H289" s="51">
        <v>50000000000</v>
      </c>
      <c r="I289" s="16">
        <f>I288+Table142[[#This Row],[مبلغ ورود]]-Table142[[#This Row],[مبلغ خروج]]</f>
        <v>404273223165</v>
      </c>
      <c r="J289" s="44"/>
    </row>
    <row r="290" spans="1:10" ht="37.5">
      <c r="A290" s="1">
        <v>275</v>
      </c>
      <c r="B290" s="65" t="s">
        <v>707</v>
      </c>
      <c r="C290" s="55" t="s">
        <v>711</v>
      </c>
      <c r="D290" s="15" t="s">
        <v>15</v>
      </c>
      <c r="E290" s="69" t="s">
        <v>712</v>
      </c>
      <c r="F290" s="20" t="s">
        <v>713</v>
      </c>
      <c r="G290" s="52"/>
      <c r="H290" s="51">
        <v>1215727800</v>
      </c>
      <c r="I290" s="16">
        <f>I289+Table142[[#This Row],[مبلغ ورود]]-Table142[[#This Row],[مبلغ خروج]]</f>
        <v>403057495365</v>
      </c>
      <c r="J290" s="44"/>
    </row>
    <row r="291" spans="1:10" ht="37.5">
      <c r="A291" s="1">
        <v>276</v>
      </c>
      <c r="B291" s="65" t="s">
        <v>707</v>
      </c>
      <c r="C291" s="55" t="s">
        <v>714</v>
      </c>
      <c r="D291" s="15" t="s">
        <v>15</v>
      </c>
      <c r="E291" s="69" t="s">
        <v>715</v>
      </c>
      <c r="F291" s="20" t="s">
        <v>716</v>
      </c>
      <c r="G291" s="52"/>
      <c r="H291" s="51">
        <v>1092500000</v>
      </c>
      <c r="I291" s="16">
        <f>I290+Table142[[#This Row],[مبلغ ورود]]-Table142[[#This Row],[مبلغ خروج]]</f>
        <v>401964995365</v>
      </c>
      <c r="J291" s="44"/>
    </row>
    <row r="292" spans="1:10" ht="37.5">
      <c r="A292" s="1">
        <v>277</v>
      </c>
      <c r="B292" s="65" t="s">
        <v>707</v>
      </c>
      <c r="C292" s="55" t="s">
        <v>717</v>
      </c>
      <c r="D292" s="15" t="s">
        <v>15</v>
      </c>
      <c r="E292" s="69" t="s">
        <v>718</v>
      </c>
      <c r="F292" s="20" t="s">
        <v>719</v>
      </c>
      <c r="G292" s="52"/>
      <c r="H292" s="51">
        <v>2433735000</v>
      </c>
      <c r="I292" s="16">
        <f>I291+Table142[[#This Row],[مبلغ ورود]]-Table142[[#This Row],[مبلغ خروج]]</f>
        <v>399531260365</v>
      </c>
      <c r="J292" s="44"/>
    </row>
    <row r="293" spans="1:10" ht="37.5">
      <c r="A293" s="1">
        <v>278</v>
      </c>
      <c r="B293" s="65" t="s">
        <v>707</v>
      </c>
      <c r="C293" s="55" t="s">
        <v>720</v>
      </c>
      <c r="D293" s="15" t="s">
        <v>15</v>
      </c>
      <c r="E293" s="69" t="s">
        <v>721</v>
      </c>
      <c r="F293" s="20" t="s">
        <v>722</v>
      </c>
      <c r="G293" s="52"/>
      <c r="H293" s="51">
        <v>388630000</v>
      </c>
      <c r="I293" s="16">
        <f>I292+Table142[[#This Row],[مبلغ ورود]]-Table142[[#This Row],[مبلغ خروج]]</f>
        <v>399142630365</v>
      </c>
      <c r="J293" s="44"/>
    </row>
    <row r="294" spans="1:10" ht="37.5">
      <c r="A294" s="1">
        <v>279</v>
      </c>
      <c r="B294" s="65" t="s">
        <v>707</v>
      </c>
      <c r="C294" s="55" t="s">
        <v>723</v>
      </c>
      <c r="D294" s="15" t="s">
        <v>15</v>
      </c>
      <c r="E294" s="69" t="s">
        <v>724</v>
      </c>
      <c r="F294" s="20" t="s">
        <v>725</v>
      </c>
      <c r="G294" s="52"/>
      <c r="H294" s="51">
        <v>112129200</v>
      </c>
      <c r="I294" s="16">
        <f>I293+Table142[[#This Row],[مبلغ ورود]]-Table142[[#This Row],[مبلغ خروج]]</f>
        <v>399030501165</v>
      </c>
      <c r="J294" s="44"/>
    </row>
    <row r="295" spans="1:10" ht="37.5">
      <c r="A295" s="1">
        <v>280</v>
      </c>
      <c r="B295" s="65" t="s">
        <v>707</v>
      </c>
      <c r="C295" s="55" t="s">
        <v>726</v>
      </c>
      <c r="D295" s="15" t="s">
        <v>15</v>
      </c>
      <c r="E295" s="69" t="s">
        <v>727</v>
      </c>
      <c r="F295" s="20" t="s">
        <v>728</v>
      </c>
      <c r="G295" s="52"/>
      <c r="H295" s="51">
        <v>32500000</v>
      </c>
      <c r="I295" s="16">
        <f>I294+Table142[[#This Row],[مبلغ ورود]]-Table142[[#This Row],[مبلغ خروج]]</f>
        <v>398998001165</v>
      </c>
      <c r="J295" s="44"/>
    </row>
    <row r="296" spans="1:10" ht="37.5">
      <c r="A296" s="1">
        <v>281</v>
      </c>
      <c r="B296" s="65" t="s">
        <v>707</v>
      </c>
      <c r="C296" s="55" t="s">
        <v>729</v>
      </c>
      <c r="D296" s="15" t="s">
        <v>15</v>
      </c>
      <c r="E296" s="69" t="s">
        <v>730</v>
      </c>
      <c r="F296" s="70" t="s">
        <v>731</v>
      </c>
      <c r="G296" s="52"/>
      <c r="H296" s="51">
        <v>377501000</v>
      </c>
      <c r="I296" s="16">
        <f>I295+Table142[[#This Row],[مبلغ ورود]]-Table142[[#This Row],[مبلغ خروج]]</f>
        <v>398620500165</v>
      </c>
      <c r="J296" s="44"/>
    </row>
    <row r="297" spans="1:10" ht="21">
      <c r="A297" s="1">
        <v>282</v>
      </c>
      <c r="B297" s="65" t="s">
        <v>707</v>
      </c>
      <c r="C297" s="55" t="s">
        <v>732</v>
      </c>
      <c r="D297" s="15" t="s">
        <v>15</v>
      </c>
      <c r="E297" s="69" t="s">
        <v>733</v>
      </c>
      <c r="F297" s="20" t="s">
        <v>483</v>
      </c>
      <c r="G297" s="52"/>
      <c r="H297" s="51">
        <v>65000000000</v>
      </c>
      <c r="I297" s="16">
        <f>I296+Table142[[#This Row],[مبلغ ورود]]-Table142[[#This Row],[مبلغ خروج]]</f>
        <v>333620500165</v>
      </c>
      <c r="J297" s="44"/>
    </row>
    <row r="298" spans="1:10" ht="21">
      <c r="A298" s="1">
        <v>283</v>
      </c>
      <c r="B298" s="65" t="s">
        <v>734</v>
      </c>
      <c r="C298" s="55" t="s">
        <v>735</v>
      </c>
      <c r="D298" s="15" t="s">
        <v>15</v>
      </c>
      <c r="E298" s="69" t="s">
        <v>736</v>
      </c>
      <c r="F298" s="70" t="s">
        <v>737</v>
      </c>
      <c r="G298" s="52"/>
      <c r="H298" s="51">
        <v>11492000</v>
      </c>
      <c r="I298" s="16">
        <f>I297+Table142[[#This Row],[مبلغ ورود]]-Table142[[#This Row],[مبلغ خروج]]</f>
        <v>333609008165</v>
      </c>
      <c r="J298" s="44"/>
    </row>
    <row r="299" spans="1:10" ht="56.25">
      <c r="A299" s="1">
        <v>284</v>
      </c>
      <c r="B299" s="65" t="s">
        <v>734</v>
      </c>
      <c r="C299" s="55" t="s">
        <v>738</v>
      </c>
      <c r="D299" s="15" t="s">
        <v>15</v>
      </c>
      <c r="E299" s="69" t="s">
        <v>739</v>
      </c>
      <c r="F299" s="20" t="s">
        <v>740</v>
      </c>
      <c r="G299" s="52"/>
      <c r="H299" s="51">
        <v>3074904800</v>
      </c>
      <c r="I299" s="16">
        <f>I298+Table142[[#This Row],[مبلغ ورود]]-Table142[[#This Row],[مبلغ خروج]]</f>
        <v>330534103365</v>
      </c>
      <c r="J299" s="44"/>
    </row>
    <row r="300" spans="1:10" ht="37.5">
      <c r="A300" s="1">
        <v>285</v>
      </c>
      <c r="B300" s="65" t="s">
        <v>734</v>
      </c>
      <c r="C300" s="55" t="s">
        <v>741</v>
      </c>
      <c r="D300" s="15" t="s">
        <v>15</v>
      </c>
      <c r="E300" s="69" t="s">
        <v>742</v>
      </c>
      <c r="F300" s="70" t="s">
        <v>169</v>
      </c>
      <c r="G300" s="52"/>
      <c r="H300" s="51">
        <v>20000000000</v>
      </c>
      <c r="I300" s="16">
        <f>I299+Table142[[#This Row],[مبلغ ورود]]-Table142[[#This Row],[مبلغ خروج]]</f>
        <v>310534103365</v>
      </c>
      <c r="J300" s="44"/>
    </row>
    <row r="301" spans="1:10" ht="21">
      <c r="A301" s="1">
        <v>286</v>
      </c>
      <c r="B301" s="65" t="s">
        <v>734</v>
      </c>
      <c r="C301" s="55"/>
      <c r="D301" s="15" t="s">
        <v>15</v>
      </c>
      <c r="F301" s="20" t="s">
        <v>743</v>
      </c>
      <c r="G301" s="52"/>
      <c r="H301" s="51">
        <v>1101100</v>
      </c>
      <c r="I301" s="16">
        <f>I300+Table142[[#This Row],[مبلغ ورود]]-Table142[[#This Row],[مبلغ خروج]]</f>
        <v>310533002265</v>
      </c>
      <c r="J301" s="44"/>
    </row>
    <row r="302" spans="1:10" ht="37.5">
      <c r="A302" s="1">
        <v>287</v>
      </c>
      <c r="B302" s="65" t="s">
        <v>744</v>
      </c>
      <c r="C302" s="55" t="s">
        <v>745</v>
      </c>
      <c r="D302" s="15" t="s">
        <v>15</v>
      </c>
      <c r="E302" s="69" t="s">
        <v>746</v>
      </c>
      <c r="F302" s="70" t="s">
        <v>747</v>
      </c>
      <c r="G302" s="52"/>
      <c r="H302" s="51">
        <v>978614343</v>
      </c>
      <c r="I302" s="16">
        <f>I301+Table142[[#This Row],[مبلغ ورود]]-Table142[[#This Row],[مبلغ خروج]]</f>
        <v>309554387922</v>
      </c>
      <c r="J302" s="44"/>
    </row>
    <row r="303" spans="1:10" ht="37.5">
      <c r="A303" s="1">
        <v>288</v>
      </c>
      <c r="B303" s="65" t="s">
        <v>748</v>
      </c>
      <c r="C303" s="55" t="s">
        <v>749</v>
      </c>
      <c r="D303" s="15" t="s">
        <v>15</v>
      </c>
      <c r="E303" s="69" t="s">
        <v>750</v>
      </c>
      <c r="F303" s="70" t="s">
        <v>751</v>
      </c>
      <c r="G303" s="52"/>
      <c r="H303" s="51">
        <v>163500000</v>
      </c>
      <c r="I303" s="16">
        <f>I302+Table142[[#This Row],[مبلغ ورود]]-Table142[[#This Row],[مبلغ خروج]]</f>
        <v>309390887922</v>
      </c>
      <c r="J303" s="44"/>
    </row>
    <row r="304" spans="1:10" ht="37.5">
      <c r="A304" s="1">
        <v>289</v>
      </c>
      <c r="B304" s="65" t="s">
        <v>748</v>
      </c>
      <c r="C304" s="55" t="s">
        <v>752</v>
      </c>
      <c r="D304" s="15" t="s">
        <v>15</v>
      </c>
      <c r="E304" s="69" t="s">
        <v>753</v>
      </c>
      <c r="F304" s="20" t="s">
        <v>754</v>
      </c>
      <c r="G304" s="52"/>
      <c r="H304" s="51">
        <v>436602000</v>
      </c>
      <c r="I304" s="16">
        <f>I303+Table142[[#This Row],[مبلغ ورود]]-Table142[[#This Row],[مبلغ خروج]]</f>
        <v>308954285922</v>
      </c>
      <c r="J304" s="44"/>
    </row>
    <row r="305" spans="1:10" ht="37.5">
      <c r="A305" s="1">
        <v>290</v>
      </c>
      <c r="B305" s="65" t="s">
        <v>748</v>
      </c>
      <c r="C305" s="55" t="s">
        <v>755</v>
      </c>
      <c r="D305" s="15" t="s">
        <v>15</v>
      </c>
      <c r="E305" s="69" t="s">
        <v>756</v>
      </c>
      <c r="F305" s="20" t="s">
        <v>757</v>
      </c>
      <c r="G305" s="52"/>
      <c r="H305" s="51">
        <v>133525000</v>
      </c>
      <c r="I305" s="16">
        <f>I304+Table142[[#This Row],[مبلغ ورود]]-Table142[[#This Row],[مبلغ خروج]]</f>
        <v>308820760922</v>
      </c>
      <c r="J305" s="44"/>
    </row>
    <row r="306" spans="1:10" ht="37.5">
      <c r="A306" s="1">
        <v>291</v>
      </c>
      <c r="B306" s="65" t="s">
        <v>748</v>
      </c>
      <c r="C306" s="55" t="s">
        <v>758</v>
      </c>
      <c r="D306" s="15" t="s">
        <v>15</v>
      </c>
      <c r="E306" s="69" t="s">
        <v>759</v>
      </c>
      <c r="F306" s="70" t="s">
        <v>760</v>
      </c>
      <c r="G306" s="52"/>
      <c r="H306" s="51">
        <v>25900000</v>
      </c>
      <c r="I306" s="16">
        <f>I305+Table142[[#This Row],[مبلغ ورود]]-Table142[[#This Row],[مبلغ خروج]]</f>
        <v>308794860922</v>
      </c>
      <c r="J306" s="44"/>
    </row>
    <row r="307" spans="1:10" ht="37.5">
      <c r="A307" s="1">
        <v>292</v>
      </c>
      <c r="B307" s="65" t="s">
        <v>748</v>
      </c>
      <c r="C307" s="55" t="s">
        <v>761</v>
      </c>
      <c r="D307" s="15" t="s">
        <v>15</v>
      </c>
      <c r="E307" s="69" t="s">
        <v>762</v>
      </c>
      <c r="F307" s="70" t="s">
        <v>763</v>
      </c>
      <c r="G307" s="52"/>
      <c r="H307" s="51">
        <v>208400000</v>
      </c>
      <c r="I307" s="16">
        <f>I306+Table142[[#This Row],[مبلغ ورود]]-Table142[[#This Row],[مبلغ خروج]]</f>
        <v>308586460922</v>
      </c>
      <c r="J307" s="44"/>
    </row>
    <row r="308" spans="1:10" ht="37.5">
      <c r="A308" s="1">
        <v>293</v>
      </c>
      <c r="B308" s="65" t="s">
        <v>764</v>
      </c>
      <c r="C308" s="55" t="s">
        <v>765</v>
      </c>
      <c r="D308" s="15" t="s">
        <v>15</v>
      </c>
      <c r="E308" s="69" t="s">
        <v>766</v>
      </c>
      <c r="F308" s="70" t="s">
        <v>767</v>
      </c>
      <c r="G308" s="52"/>
      <c r="H308" s="51">
        <v>245000000</v>
      </c>
      <c r="I308" s="16">
        <f>I307+Table142[[#This Row],[مبلغ ورود]]-Table142[[#This Row],[مبلغ خروج]]</f>
        <v>308341460922</v>
      </c>
      <c r="J308" s="44"/>
    </row>
    <row r="309" spans="1:10" ht="37.5">
      <c r="A309" s="1">
        <v>294</v>
      </c>
      <c r="B309" s="65" t="s">
        <v>764</v>
      </c>
      <c r="C309" s="55" t="s">
        <v>768</v>
      </c>
      <c r="D309" s="15" t="s">
        <v>15</v>
      </c>
      <c r="E309" s="69" t="s">
        <v>769</v>
      </c>
      <c r="F309" s="70" t="s">
        <v>770</v>
      </c>
      <c r="G309" s="52"/>
      <c r="H309" s="51">
        <v>806600000</v>
      </c>
      <c r="I309" s="16">
        <f>I308+Table142[[#This Row],[مبلغ ورود]]-Table142[[#This Row],[مبلغ خروج]]</f>
        <v>307534860922</v>
      </c>
      <c r="J309" s="44"/>
    </row>
    <row r="310" spans="1:10" ht="37.5">
      <c r="A310" s="1">
        <v>295</v>
      </c>
      <c r="B310" s="65" t="s">
        <v>764</v>
      </c>
      <c r="C310" s="55" t="s">
        <v>771</v>
      </c>
      <c r="D310" s="15" t="s">
        <v>15</v>
      </c>
      <c r="E310" s="69" t="s">
        <v>772</v>
      </c>
      <c r="F310" s="70" t="s">
        <v>773</v>
      </c>
      <c r="G310" s="52"/>
      <c r="H310" s="51">
        <v>19990000</v>
      </c>
      <c r="I310" s="16">
        <f>I309+Table142[[#This Row],[مبلغ ورود]]-Table142[[#This Row],[مبلغ خروج]]</f>
        <v>307514870922</v>
      </c>
      <c r="J310" s="44"/>
    </row>
    <row r="311" spans="1:10" ht="37.5">
      <c r="A311" s="1">
        <v>296</v>
      </c>
      <c r="B311" s="65" t="s">
        <v>764</v>
      </c>
      <c r="C311" s="55" t="s">
        <v>774</v>
      </c>
      <c r="D311" s="15" t="s">
        <v>15</v>
      </c>
      <c r="E311" s="69" t="s">
        <v>775</v>
      </c>
      <c r="F311" s="70" t="s">
        <v>776</v>
      </c>
      <c r="G311" s="52"/>
      <c r="H311" s="51">
        <v>1148587500</v>
      </c>
      <c r="I311" s="16">
        <f>I310+Table142[[#This Row],[مبلغ ورود]]-Table142[[#This Row],[مبلغ خروج]]</f>
        <v>306366283422</v>
      </c>
      <c r="J311" s="44"/>
    </row>
    <row r="312" spans="1:10" ht="37.5">
      <c r="A312" s="1">
        <v>297</v>
      </c>
      <c r="B312" s="65" t="s">
        <v>764</v>
      </c>
      <c r="C312" s="55" t="s">
        <v>777</v>
      </c>
      <c r="D312" s="15" t="s">
        <v>15</v>
      </c>
      <c r="E312" s="69" t="s">
        <v>778</v>
      </c>
      <c r="F312" s="70" t="s">
        <v>779</v>
      </c>
      <c r="G312" s="52"/>
      <c r="H312" s="51">
        <v>3000000000</v>
      </c>
      <c r="I312" s="16">
        <f>I311+Table142[[#This Row],[مبلغ ورود]]-Table142[[#This Row],[مبلغ خروج]]</f>
        <v>303366283422</v>
      </c>
      <c r="J312" s="44"/>
    </row>
    <row r="313" spans="1:10" ht="21">
      <c r="A313" s="1">
        <v>298</v>
      </c>
      <c r="B313" s="65" t="s">
        <v>744</v>
      </c>
      <c r="C313" s="55"/>
      <c r="D313" s="15" t="s">
        <v>15</v>
      </c>
      <c r="E313" s="69"/>
      <c r="F313" s="70" t="s">
        <v>77</v>
      </c>
      <c r="G313" s="52"/>
      <c r="H313" s="51">
        <v>697720</v>
      </c>
      <c r="I313" s="16">
        <f>I312+Table142[[#This Row],[مبلغ ورود]]-Table142[[#This Row],[مبلغ خروج]]</f>
        <v>303365585702</v>
      </c>
      <c r="J313" s="44"/>
    </row>
    <row r="314" spans="1:10" ht="37.5">
      <c r="A314" s="1">
        <v>299</v>
      </c>
      <c r="B314" s="65" t="s">
        <v>764</v>
      </c>
      <c r="C314" s="55" t="s">
        <v>780</v>
      </c>
      <c r="D314" s="15" t="s">
        <v>15</v>
      </c>
      <c r="E314" s="69" t="s">
        <v>781</v>
      </c>
      <c r="F314" s="70" t="s">
        <v>782</v>
      </c>
      <c r="G314" s="51"/>
      <c r="H314" s="51">
        <v>190000000</v>
      </c>
      <c r="I314" s="16">
        <f>I313+Table142[[#This Row],[مبلغ ورود]]-Table142[[#This Row],[مبلغ خروج]]</f>
        <v>303175585702</v>
      </c>
      <c r="J314" s="44"/>
    </row>
    <row r="315" spans="1:10" ht="37.5">
      <c r="A315" s="1">
        <v>300</v>
      </c>
      <c r="B315" s="65" t="s">
        <v>764</v>
      </c>
      <c r="C315" s="55" t="s">
        <v>783</v>
      </c>
      <c r="D315" s="15" t="s">
        <v>15</v>
      </c>
      <c r="E315" s="69" t="s">
        <v>784</v>
      </c>
      <c r="F315" s="70" t="s">
        <v>785</v>
      </c>
      <c r="G315" s="52"/>
      <c r="H315" s="51">
        <v>52035309000</v>
      </c>
      <c r="I315" s="16">
        <f>I314+Table142[[#This Row],[مبلغ ورود]]-Table142[[#This Row],[مبلغ خروج]]</f>
        <v>251140276702</v>
      </c>
      <c r="J315" s="44"/>
    </row>
    <row r="316" spans="1:10" ht="37.5">
      <c r="A316" s="1">
        <v>301</v>
      </c>
      <c r="B316" s="65" t="s">
        <v>764</v>
      </c>
      <c r="C316" s="55" t="s">
        <v>786</v>
      </c>
      <c r="D316" s="15" t="s">
        <v>15</v>
      </c>
      <c r="E316" s="69" t="s">
        <v>787</v>
      </c>
      <c r="F316" s="20" t="s">
        <v>788</v>
      </c>
      <c r="G316" s="52"/>
      <c r="H316" s="51">
        <v>18895726828</v>
      </c>
      <c r="I316" s="16">
        <f>I315+Table142[[#This Row],[مبلغ ورود]]-Table142[[#This Row],[مبلغ خروج]]</f>
        <v>232244549874</v>
      </c>
      <c r="J316" s="44"/>
    </row>
    <row r="317" spans="1:10" ht="21">
      <c r="A317" s="1">
        <v>302</v>
      </c>
      <c r="B317" s="65" t="s">
        <v>764</v>
      </c>
      <c r="C317" s="55"/>
      <c r="D317" s="15" t="s">
        <v>15</v>
      </c>
      <c r="E317" s="69"/>
      <c r="F317" s="70" t="s">
        <v>77</v>
      </c>
      <c r="G317" s="52"/>
      <c r="H317" s="51">
        <v>271210</v>
      </c>
      <c r="I317" s="16">
        <f>I316+Table142[[#This Row],[مبلغ ورود]]-Table142[[#This Row],[مبلغ خروج]]</f>
        <v>232244278664</v>
      </c>
      <c r="J317" s="44"/>
    </row>
    <row r="318" spans="1:10" ht="37.5">
      <c r="A318" s="1">
        <v>303</v>
      </c>
      <c r="B318" s="65" t="s">
        <v>789</v>
      </c>
      <c r="C318" s="55" t="s">
        <v>790</v>
      </c>
      <c r="D318" s="15" t="s">
        <v>15</v>
      </c>
      <c r="E318" s="69" t="s">
        <v>791</v>
      </c>
      <c r="F318" s="20" t="s">
        <v>792</v>
      </c>
      <c r="G318" s="52"/>
      <c r="H318" s="51">
        <v>5925000000</v>
      </c>
      <c r="I318" s="16">
        <f>I317+Table142[[#This Row],[مبلغ ورود]]-Table142[[#This Row],[مبلغ خروج]]</f>
        <v>226319278664</v>
      </c>
      <c r="J318" s="44"/>
    </row>
    <row r="319" spans="1:10" ht="37.5">
      <c r="A319" s="1">
        <v>304</v>
      </c>
      <c r="B319" s="65" t="s">
        <v>793</v>
      </c>
      <c r="C319" s="55" t="s">
        <v>794</v>
      </c>
      <c r="D319" s="15" t="s">
        <v>15</v>
      </c>
      <c r="E319" s="69" t="s">
        <v>795</v>
      </c>
      <c r="F319" s="20" t="s">
        <v>796</v>
      </c>
      <c r="G319" s="52"/>
      <c r="H319" s="51">
        <v>178334492</v>
      </c>
      <c r="I319" s="16">
        <f>I318+Table142[[#This Row],[مبلغ ورود]]-Table142[[#This Row],[مبلغ خروج]]</f>
        <v>226140944172</v>
      </c>
      <c r="J319" s="44"/>
    </row>
    <row r="320" spans="1:10" ht="21">
      <c r="A320" s="1">
        <v>305</v>
      </c>
      <c r="B320" s="65" t="s">
        <v>789</v>
      </c>
      <c r="C320" s="55"/>
      <c r="D320" s="15" t="s">
        <v>15</v>
      </c>
      <c r="E320" s="69"/>
      <c r="F320" s="70" t="s">
        <v>77</v>
      </c>
      <c r="G320" s="52"/>
      <c r="H320" s="51">
        <v>519710</v>
      </c>
      <c r="I320" s="16">
        <f>I319+Table142[[#This Row],[مبلغ ورود]]-Table142[[#This Row],[مبلغ خروج]]</f>
        <v>226140424462</v>
      </c>
      <c r="J320" s="44"/>
    </row>
    <row r="321" spans="1:10" ht="21">
      <c r="A321" s="1">
        <v>306</v>
      </c>
      <c r="B321" s="65" t="s">
        <v>797</v>
      </c>
      <c r="C321" s="55"/>
      <c r="D321" s="15" t="s">
        <v>15</v>
      </c>
      <c r="E321" s="69"/>
      <c r="F321" s="70" t="s">
        <v>77</v>
      </c>
      <c r="G321" s="52"/>
      <c r="H321" s="51">
        <v>49000</v>
      </c>
      <c r="I321" s="16">
        <f>I320+Table142[[#This Row],[مبلغ ورود]]-Table142[[#This Row],[مبلغ خروج]]</f>
        <v>226140375462</v>
      </c>
      <c r="J321" s="44"/>
    </row>
    <row r="322" spans="1:10" ht="37.5">
      <c r="A322" s="1">
        <v>307</v>
      </c>
      <c r="B322" s="65" t="s">
        <v>798</v>
      </c>
      <c r="C322" s="55" t="s">
        <v>799</v>
      </c>
      <c r="D322" s="15" t="s">
        <v>15</v>
      </c>
      <c r="E322" s="69" t="s">
        <v>800</v>
      </c>
      <c r="F322" s="70" t="s">
        <v>801</v>
      </c>
      <c r="G322" s="52"/>
      <c r="H322" s="51">
        <v>806800000</v>
      </c>
      <c r="I322" s="16">
        <f>I321+Table142[[#This Row],[مبلغ ورود]]-Table142[[#This Row],[مبلغ خروج]]</f>
        <v>225333575462</v>
      </c>
      <c r="J322" s="44"/>
    </row>
    <row r="323" spans="1:10" ht="37.5">
      <c r="A323" s="1">
        <v>308</v>
      </c>
      <c r="B323" s="65" t="s">
        <v>798</v>
      </c>
      <c r="C323" s="55" t="s">
        <v>802</v>
      </c>
      <c r="D323" s="15" t="s">
        <v>15</v>
      </c>
      <c r="E323" s="69" t="s">
        <v>803</v>
      </c>
      <c r="F323" s="70" t="s">
        <v>804</v>
      </c>
      <c r="G323" s="52"/>
      <c r="H323" s="51">
        <v>1276600000</v>
      </c>
      <c r="I323" s="16">
        <f>I322+Table142[[#This Row],[مبلغ ورود]]-Table142[[#This Row],[مبلغ خروج]]</f>
        <v>224056975462</v>
      </c>
      <c r="J323" s="44"/>
    </row>
    <row r="324" spans="1:10" ht="21">
      <c r="A324" s="1"/>
      <c r="B324" s="65"/>
      <c r="C324" s="55"/>
      <c r="E324" s="69"/>
      <c r="F324" s="70" t="s">
        <v>805</v>
      </c>
      <c r="G324" s="51">
        <v>1276600000</v>
      </c>
      <c r="H324" s="51"/>
      <c r="I324" s="16">
        <f>I323+Table142[[#This Row],[مبلغ ورود]]-Table142[[#This Row],[مبلغ خروج]]</f>
        <v>225333575462</v>
      </c>
      <c r="J324" s="44"/>
    </row>
    <row r="325" spans="1:10" ht="37.5">
      <c r="A325" s="1"/>
      <c r="B325" s="65"/>
      <c r="C325" s="55"/>
      <c r="E325" s="69"/>
      <c r="F325" s="70" t="s">
        <v>804</v>
      </c>
      <c r="G325" s="52"/>
      <c r="H325" s="51">
        <v>1276600000</v>
      </c>
      <c r="I325" s="16">
        <f>I324+Table142[[#This Row],[مبلغ ورود]]-Table142[[#This Row],[مبلغ خروج]]</f>
        <v>224056975462</v>
      </c>
      <c r="J325" s="44"/>
    </row>
    <row r="326" spans="1:10" ht="37.5">
      <c r="A326" s="1">
        <v>311</v>
      </c>
      <c r="B326" s="65" t="s">
        <v>798</v>
      </c>
      <c r="C326" s="55" t="s">
        <v>806</v>
      </c>
      <c r="D326" s="15" t="s">
        <v>15</v>
      </c>
      <c r="E326" s="69" t="s">
        <v>807</v>
      </c>
      <c r="F326" s="70" t="s">
        <v>808</v>
      </c>
      <c r="G326" s="52"/>
      <c r="H326" s="51">
        <v>117175000</v>
      </c>
      <c r="I326" s="16">
        <f>I325+Table142[[#This Row],[مبلغ ورود]]-Table142[[#This Row],[مبلغ خروج]]</f>
        <v>223939800462</v>
      </c>
      <c r="J326" s="44"/>
    </row>
    <row r="327" spans="1:10" ht="37.5">
      <c r="A327" s="1">
        <v>312</v>
      </c>
      <c r="B327" s="65" t="s">
        <v>798</v>
      </c>
      <c r="C327" s="55" t="s">
        <v>809</v>
      </c>
      <c r="D327" s="15" t="s">
        <v>15</v>
      </c>
      <c r="E327" s="69" t="s">
        <v>810</v>
      </c>
      <c r="F327" s="20" t="s">
        <v>811</v>
      </c>
      <c r="G327" s="52"/>
      <c r="H327" s="51">
        <v>39131000</v>
      </c>
      <c r="I327" s="16">
        <f>I326+Table142[[#This Row],[مبلغ ورود]]-Table142[[#This Row],[مبلغ خروج]]</f>
        <v>223900669462</v>
      </c>
      <c r="J327" s="44"/>
    </row>
    <row r="328" spans="1:10" ht="37.5">
      <c r="A328" s="1">
        <v>313</v>
      </c>
      <c r="B328" s="65" t="s">
        <v>798</v>
      </c>
      <c r="C328" s="55" t="s">
        <v>812</v>
      </c>
      <c r="D328" s="15" t="s">
        <v>15</v>
      </c>
      <c r="E328" s="69" t="s">
        <v>813</v>
      </c>
      <c r="F328" s="70" t="s">
        <v>814</v>
      </c>
      <c r="G328" s="52"/>
      <c r="H328" s="51">
        <v>2997451500</v>
      </c>
      <c r="I328" s="16">
        <f>I327+Table142[[#This Row],[مبلغ ورود]]-Table142[[#This Row],[مبلغ خروج]]</f>
        <v>220903217962</v>
      </c>
      <c r="J328" s="44"/>
    </row>
    <row r="329" spans="1:10" ht="37.5">
      <c r="A329" s="1">
        <v>314</v>
      </c>
      <c r="B329" s="65" t="s">
        <v>798</v>
      </c>
      <c r="C329" s="55" t="s">
        <v>815</v>
      </c>
      <c r="D329" s="15" t="s">
        <v>15</v>
      </c>
      <c r="E329" s="69" t="s">
        <v>816</v>
      </c>
      <c r="F329" s="70" t="s">
        <v>817</v>
      </c>
      <c r="G329" s="52"/>
      <c r="H329" s="51">
        <v>1735770141</v>
      </c>
      <c r="I329" s="16">
        <f>I328+Table142[[#This Row],[مبلغ ورود]]-Table142[[#This Row],[مبلغ خروج]]</f>
        <v>219167447821</v>
      </c>
      <c r="J329" s="44"/>
    </row>
    <row r="330" spans="1:10" ht="37.5">
      <c r="A330" s="1">
        <v>315</v>
      </c>
      <c r="B330" s="65" t="s">
        <v>798</v>
      </c>
      <c r="C330" s="55" t="s">
        <v>818</v>
      </c>
      <c r="D330" s="15" t="s">
        <v>15</v>
      </c>
      <c r="E330" s="69" t="s">
        <v>819</v>
      </c>
      <c r="F330" s="70" t="s">
        <v>820</v>
      </c>
      <c r="G330" s="52"/>
      <c r="H330" s="51">
        <v>160000000</v>
      </c>
      <c r="I330" s="16">
        <f>I329+Table142[[#This Row],[مبلغ ورود]]-Table142[[#This Row],[مبلغ خروج]]</f>
        <v>219007447821</v>
      </c>
      <c r="J330" s="44"/>
    </row>
    <row r="331" spans="1:10" ht="37.5">
      <c r="A331" s="1">
        <v>316</v>
      </c>
      <c r="B331" s="65" t="s">
        <v>798</v>
      </c>
      <c r="C331" s="55" t="s">
        <v>821</v>
      </c>
      <c r="D331" s="15" t="s">
        <v>15</v>
      </c>
      <c r="E331" s="69" t="s">
        <v>822</v>
      </c>
      <c r="F331" s="20" t="s">
        <v>823</v>
      </c>
      <c r="G331" s="52"/>
      <c r="H331" s="51">
        <v>320550367</v>
      </c>
      <c r="I331" s="16">
        <f>I330+Table142[[#This Row],[مبلغ ورود]]-Table142[[#This Row],[مبلغ خروج]]</f>
        <v>218686897454</v>
      </c>
      <c r="J331" s="44"/>
    </row>
    <row r="332" spans="1:10" ht="37.5">
      <c r="A332" s="1">
        <v>317</v>
      </c>
      <c r="B332" s="65" t="s">
        <v>798</v>
      </c>
      <c r="C332" s="55" t="s">
        <v>824</v>
      </c>
      <c r="D332" s="15" t="s">
        <v>15</v>
      </c>
      <c r="E332" s="69" t="s">
        <v>825</v>
      </c>
      <c r="F332" s="20" t="s">
        <v>826</v>
      </c>
      <c r="G332" s="52"/>
      <c r="H332" s="51">
        <v>73993416</v>
      </c>
      <c r="I332" s="16">
        <f>I331+Table142[[#This Row],[مبلغ ورود]]-Table142[[#This Row],[مبلغ خروج]]</f>
        <v>218612904038</v>
      </c>
      <c r="J332" s="44"/>
    </row>
    <row r="333" spans="1:10" ht="37.5">
      <c r="A333" s="1">
        <v>318</v>
      </c>
      <c r="B333" s="65" t="s">
        <v>798</v>
      </c>
      <c r="C333" s="55" t="s">
        <v>827</v>
      </c>
      <c r="D333" s="15" t="s">
        <v>15</v>
      </c>
      <c r="E333" s="69" t="s">
        <v>828</v>
      </c>
      <c r="F333" s="20" t="s">
        <v>829</v>
      </c>
      <c r="G333" s="52"/>
      <c r="H333" s="51">
        <v>47868467</v>
      </c>
      <c r="I333" s="16">
        <f>I332+Table142[[#This Row],[مبلغ ورود]]-Table142[[#This Row],[مبلغ خروج]]</f>
        <v>218565035571</v>
      </c>
      <c r="J333" s="44"/>
    </row>
    <row r="334" spans="1:10" ht="37.5">
      <c r="A334" s="1">
        <v>319</v>
      </c>
      <c r="B334" s="65" t="s">
        <v>798</v>
      </c>
      <c r="C334" s="55" t="s">
        <v>830</v>
      </c>
      <c r="D334" s="15" t="s">
        <v>15</v>
      </c>
      <c r="E334" s="69" t="s">
        <v>831</v>
      </c>
      <c r="F334" s="20" t="s">
        <v>832</v>
      </c>
      <c r="G334" s="52"/>
      <c r="H334" s="51">
        <v>44047077</v>
      </c>
      <c r="I334" s="16">
        <f>I333+Table142[[#This Row],[مبلغ ورود]]-Table142[[#This Row],[مبلغ خروج]]</f>
        <v>218520988494</v>
      </c>
      <c r="J334" s="44"/>
    </row>
    <row r="335" spans="1:10" ht="37.5">
      <c r="A335" s="1">
        <v>320</v>
      </c>
      <c r="B335" s="65" t="s">
        <v>798</v>
      </c>
      <c r="C335" s="55" t="s">
        <v>833</v>
      </c>
      <c r="D335" s="15" t="s">
        <v>15</v>
      </c>
      <c r="E335" s="69" t="s">
        <v>834</v>
      </c>
      <c r="F335" s="70" t="s">
        <v>835</v>
      </c>
      <c r="G335" s="52"/>
      <c r="H335" s="51">
        <v>20000000000</v>
      </c>
      <c r="I335" s="16">
        <f>I334+Table142[[#This Row],[مبلغ ورود]]-Table142[[#This Row],[مبلغ خروج]]</f>
        <v>198520988494</v>
      </c>
      <c r="J335" s="44"/>
    </row>
    <row r="336" spans="1:10" ht="21">
      <c r="A336" s="1">
        <v>321</v>
      </c>
      <c r="B336" s="65" t="s">
        <v>798</v>
      </c>
      <c r="C336" s="55"/>
      <c r="D336" s="15" t="s">
        <v>15</v>
      </c>
      <c r="E336" s="69"/>
      <c r="F336" s="70" t="s">
        <v>77</v>
      </c>
      <c r="G336" s="52"/>
      <c r="H336" s="51">
        <v>267830</v>
      </c>
      <c r="I336" s="16">
        <f>I335+Table142[[#This Row],[مبلغ ورود]]-Table142[[#This Row],[مبلغ خروج]]</f>
        <v>198520720664</v>
      </c>
      <c r="J336" s="44"/>
    </row>
    <row r="337" spans="1:10" ht="37.5">
      <c r="A337" s="1">
        <v>322</v>
      </c>
      <c r="B337" s="65" t="s">
        <v>836</v>
      </c>
      <c r="C337" s="55" t="s">
        <v>837</v>
      </c>
      <c r="D337" s="15" t="s">
        <v>15</v>
      </c>
      <c r="E337" s="69" t="s">
        <v>838</v>
      </c>
      <c r="F337" s="70" t="s">
        <v>839</v>
      </c>
      <c r="G337" s="52"/>
      <c r="H337" s="51">
        <v>2509350000</v>
      </c>
      <c r="I337" s="16">
        <f>I336+Table142[[#This Row],[مبلغ ورود]]-Table142[[#This Row],[مبلغ خروج]]</f>
        <v>196011370664</v>
      </c>
      <c r="J337" s="44"/>
    </row>
    <row r="338" spans="1:10" ht="37.5">
      <c r="A338" s="1">
        <v>323</v>
      </c>
      <c r="B338" s="65" t="s">
        <v>836</v>
      </c>
      <c r="C338" s="55" t="s">
        <v>840</v>
      </c>
      <c r="D338" s="15" t="s">
        <v>15</v>
      </c>
      <c r="E338" s="69" t="s">
        <v>841</v>
      </c>
      <c r="F338" s="70" t="s">
        <v>842</v>
      </c>
      <c r="G338" s="52"/>
      <c r="H338" s="51">
        <v>587025000</v>
      </c>
      <c r="I338" s="16">
        <f>I337+Table142[[#This Row],[مبلغ ورود]]-Table142[[#This Row],[مبلغ خروج]]</f>
        <v>195424345664</v>
      </c>
      <c r="J338" s="44"/>
    </row>
    <row r="339" spans="1:10" ht="37.5">
      <c r="A339" s="1">
        <v>324</v>
      </c>
      <c r="B339" s="65" t="s">
        <v>843</v>
      </c>
      <c r="C339" s="55" t="s">
        <v>844</v>
      </c>
      <c r="D339" s="15" t="s">
        <v>15</v>
      </c>
      <c r="E339" s="69" t="s">
        <v>845</v>
      </c>
      <c r="F339" s="20" t="s">
        <v>846</v>
      </c>
      <c r="G339" s="52"/>
      <c r="H339" s="51">
        <v>114549408</v>
      </c>
      <c r="I339" s="16">
        <f>I338+Table142[[#This Row],[مبلغ ورود]]-Table142[[#This Row],[مبلغ خروج]]</f>
        <v>195309796256</v>
      </c>
      <c r="J339" s="44"/>
    </row>
    <row r="340" spans="1:10" ht="37.5">
      <c r="A340" s="1">
        <v>325</v>
      </c>
      <c r="B340" s="65" t="s">
        <v>843</v>
      </c>
      <c r="C340" s="55" t="s">
        <v>847</v>
      </c>
      <c r="D340" s="15" t="s">
        <v>15</v>
      </c>
      <c r="E340" s="69" t="s">
        <v>848</v>
      </c>
      <c r="F340" s="70" t="s">
        <v>849</v>
      </c>
      <c r="G340" s="52"/>
      <c r="H340" s="51">
        <v>1650376000</v>
      </c>
      <c r="I340" s="16">
        <f>I339+Table142[[#This Row],[مبلغ ورود]]-Table142[[#This Row],[مبلغ خروج]]</f>
        <v>193659420256</v>
      </c>
      <c r="J340" s="44"/>
    </row>
    <row r="341" spans="1:10" ht="37.5">
      <c r="A341" s="1">
        <v>326</v>
      </c>
      <c r="B341" s="65" t="s">
        <v>850</v>
      </c>
      <c r="C341" s="55" t="s">
        <v>851</v>
      </c>
      <c r="D341" s="15" t="s">
        <v>15</v>
      </c>
      <c r="E341" s="69" t="s">
        <v>852</v>
      </c>
      <c r="F341" s="20" t="s">
        <v>572</v>
      </c>
      <c r="G341" s="52"/>
      <c r="H341" s="51">
        <v>20000000000</v>
      </c>
      <c r="I341" s="16">
        <f>I340+Table142[[#This Row],[مبلغ ورود]]-Table142[[#This Row],[مبلغ خروج]]</f>
        <v>173659420256</v>
      </c>
      <c r="J341" s="44"/>
    </row>
    <row r="342" spans="1:10" ht="21">
      <c r="A342" s="1">
        <v>327</v>
      </c>
      <c r="B342" s="65" t="s">
        <v>836</v>
      </c>
      <c r="C342" s="55"/>
      <c r="D342" s="15" t="s">
        <v>15</v>
      </c>
      <c r="E342" s="69"/>
      <c r="F342" s="20" t="s">
        <v>77</v>
      </c>
      <c r="G342" s="52"/>
      <c r="H342" s="51">
        <v>272280</v>
      </c>
      <c r="I342" s="16">
        <f>I341+Table142[[#This Row],[مبلغ ورود]]-Table142[[#This Row],[مبلغ خروج]]</f>
        <v>173659147976</v>
      </c>
      <c r="J342" s="44"/>
    </row>
    <row r="343" spans="1:10" ht="21">
      <c r="A343" s="1">
        <v>328</v>
      </c>
      <c r="B343" s="65" t="s">
        <v>843</v>
      </c>
      <c r="C343" s="55"/>
      <c r="D343" s="15" t="s">
        <v>15</v>
      </c>
      <c r="E343" s="69"/>
      <c r="F343" s="20" t="s">
        <v>272</v>
      </c>
      <c r="G343" s="52"/>
      <c r="H343" s="51">
        <v>777710</v>
      </c>
      <c r="I343" s="16">
        <f>I342+Table142[[#This Row],[مبلغ ورود]]-Table142[[#This Row],[مبلغ خروج]]</f>
        <v>173658370266</v>
      </c>
      <c r="J343" s="44"/>
    </row>
    <row r="344" spans="1:10" ht="37.5">
      <c r="A344" s="1">
        <v>329</v>
      </c>
      <c r="B344" s="65" t="s">
        <v>853</v>
      </c>
      <c r="C344" s="55" t="s">
        <v>854</v>
      </c>
      <c r="D344" s="15" t="s">
        <v>15</v>
      </c>
      <c r="E344" s="69" t="s">
        <v>855</v>
      </c>
      <c r="F344" s="20" t="s">
        <v>1383</v>
      </c>
      <c r="G344" s="52"/>
      <c r="H344" s="51">
        <v>746469000</v>
      </c>
      <c r="I344" s="16">
        <f>I343+Table142[[#This Row],[مبلغ ورود]]-Table142[[#This Row],[مبلغ خروج]]</f>
        <v>172911901266</v>
      </c>
      <c r="J344" s="44"/>
    </row>
    <row r="345" spans="1:10" ht="37.5">
      <c r="A345" s="1">
        <v>330</v>
      </c>
      <c r="B345" s="65" t="s">
        <v>853</v>
      </c>
      <c r="C345" s="55" t="s">
        <v>857</v>
      </c>
      <c r="D345" s="15" t="s">
        <v>15</v>
      </c>
      <c r="E345" s="69" t="s">
        <v>858</v>
      </c>
      <c r="F345" s="70" t="s">
        <v>859</v>
      </c>
      <c r="G345" s="52"/>
      <c r="H345" s="51">
        <v>1297799500</v>
      </c>
      <c r="I345" s="16">
        <f>I344+Table142[[#This Row],[مبلغ ورود]]-Table142[[#This Row],[مبلغ خروج]]</f>
        <v>171614101766</v>
      </c>
      <c r="J345" s="44"/>
    </row>
    <row r="346" spans="1:10" ht="37.5">
      <c r="A346" s="1">
        <v>331</v>
      </c>
      <c r="B346" s="65" t="s">
        <v>853</v>
      </c>
      <c r="C346" s="55" t="s">
        <v>860</v>
      </c>
      <c r="D346" s="15" t="s">
        <v>15</v>
      </c>
      <c r="E346" s="69" t="s">
        <v>861</v>
      </c>
      <c r="F346" s="20" t="s">
        <v>862</v>
      </c>
      <c r="G346" s="52"/>
      <c r="H346" s="51">
        <v>50685000</v>
      </c>
      <c r="I346" s="16">
        <f>I345+Table142[[#This Row],[مبلغ ورود]]-Table142[[#This Row],[مبلغ خروج]]</f>
        <v>171563416766</v>
      </c>
      <c r="J346" s="44"/>
    </row>
    <row r="347" spans="1:10" ht="37.5">
      <c r="A347" s="1">
        <v>332</v>
      </c>
      <c r="B347" s="65" t="s">
        <v>853</v>
      </c>
      <c r="C347" s="55" t="s">
        <v>863</v>
      </c>
      <c r="D347" s="15" t="s">
        <v>15</v>
      </c>
      <c r="E347" s="69" t="s">
        <v>864</v>
      </c>
      <c r="F347" s="20" t="s">
        <v>865</v>
      </c>
      <c r="G347" s="52"/>
      <c r="H347" s="51">
        <v>1731100000</v>
      </c>
      <c r="I347" s="16">
        <f>I346+Table142[[#This Row],[مبلغ ورود]]-Table142[[#This Row],[مبلغ خروج]]</f>
        <v>169832316766</v>
      </c>
      <c r="J347" s="44"/>
    </row>
    <row r="348" spans="1:10" ht="37.5">
      <c r="A348" s="1">
        <v>333</v>
      </c>
      <c r="B348" s="65" t="s">
        <v>853</v>
      </c>
      <c r="C348" s="55" t="s">
        <v>866</v>
      </c>
      <c r="D348" s="15" t="s">
        <v>15</v>
      </c>
      <c r="E348" s="69" t="s">
        <v>867</v>
      </c>
      <c r="F348" s="20" t="s">
        <v>868</v>
      </c>
      <c r="G348" s="52"/>
      <c r="H348" s="51">
        <v>454121904</v>
      </c>
      <c r="I348" s="16">
        <f>I347+Table142[[#This Row],[مبلغ ورود]]-Table142[[#This Row],[مبلغ خروج]]</f>
        <v>169378194862</v>
      </c>
      <c r="J348" s="44"/>
    </row>
    <row r="349" spans="1:10" ht="21">
      <c r="A349" s="1">
        <v>334</v>
      </c>
      <c r="B349" s="65" t="s">
        <v>869</v>
      </c>
      <c r="C349" s="55"/>
      <c r="D349" s="15" t="s">
        <v>15</v>
      </c>
      <c r="E349" s="69"/>
      <c r="F349" s="20" t="s">
        <v>414</v>
      </c>
      <c r="G349" s="51">
        <v>1302953459</v>
      </c>
      <c r="H349" s="51"/>
      <c r="I349" s="16">
        <f>I348+Table142[[#This Row],[مبلغ ورود]]-Table142[[#This Row],[مبلغ خروج]]</f>
        <v>170681148321</v>
      </c>
      <c r="J349" s="44"/>
    </row>
    <row r="350" spans="1:10" ht="39.75">
      <c r="A350" s="1">
        <v>335</v>
      </c>
      <c r="B350" s="65" t="s">
        <v>843</v>
      </c>
      <c r="C350" s="55"/>
      <c r="D350" s="15" t="s">
        <v>15</v>
      </c>
      <c r="E350" s="69"/>
      <c r="F350" s="20" t="s">
        <v>870</v>
      </c>
      <c r="G350" s="52">
        <v>160000000</v>
      </c>
      <c r="H350" s="51"/>
      <c r="I350" s="16">
        <f>I349+Table142[[#This Row],[مبلغ ورود]]-Table142[[#This Row],[مبلغ خروج]]</f>
        <v>170841148321</v>
      </c>
      <c r="J350" s="44"/>
    </row>
    <row r="351" spans="1:10" ht="21">
      <c r="A351" s="1">
        <v>336</v>
      </c>
      <c r="B351" s="65" t="s">
        <v>850</v>
      </c>
      <c r="C351" s="55"/>
      <c r="D351" s="15" t="s">
        <v>15</v>
      </c>
      <c r="E351" s="69"/>
      <c r="F351" s="20" t="s">
        <v>272</v>
      </c>
      <c r="G351" s="52"/>
      <c r="H351" s="51">
        <v>11450</v>
      </c>
      <c r="I351" s="16">
        <f>I350+Table142[[#This Row],[مبلغ ورود]]-Table142[[#This Row],[مبلغ خروج]]</f>
        <v>170841136871</v>
      </c>
      <c r="J351" s="44"/>
    </row>
    <row r="352" spans="1:10" ht="21">
      <c r="A352" s="1">
        <v>337</v>
      </c>
      <c r="B352" s="65" t="s">
        <v>853</v>
      </c>
      <c r="C352" s="55"/>
      <c r="D352" s="15" t="s">
        <v>15</v>
      </c>
      <c r="E352" s="69"/>
      <c r="F352" s="20" t="s">
        <v>77</v>
      </c>
      <c r="G352" s="52"/>
      <c r="H352" s="51">
        <v>250000</v>
      </c>
      <c r="I352" s="16">
        <f>I351+Table142[[#This Row],[مبلغ ورود]]-Table142[[#This Row],[مبلغ خروج]]</f>
        <v>170840886871</v>
      </c>
      <c r="J352" s="44"/>
    </row>
    <row r="353" spans="1:10" ht="21">
      <c r="A353" s="1">
        <v>338</v>
      </c>
      <c r="B353" s="65" t="s">
        <v>869</v>
      </c>
      <c r="C353" s="55"/>
      <c r="D353" s="15" t="s">
        <v>15</v>
      </c>
      <c r="E353" s="69"/>
      <c r="F353" s="20" t="s">
        <v>77</v>
      </c>
      <c r="G353" s="52"/>
      <c r="H353" s="51">
        <v>284982</v>
      </c>
      <c r="I353" s="16">
        <f>I352+Table142[[#This Row],[مبلغ ورود]]-Table142[[#This Row],[مبلغ خروج]]</f>
        <v>170840601889</v>
      </c>
      <c r="J353" s="44"/>
    </row>
    <row r="354" spans="1:10" ht="21">
      <c r="A354" s="1">
        <v>339</v>
      </c>
      <c r="B354" s="65" t="s">
        <v>869</v>
      </c>
      <c r="C354" s="55"/>
      <c r="D354" s="15" t="s">
        <v>15</v>
      </c>
      <c r="E354" s="69"/>
      <c r="F354" s="20" t="s">
        <v>871</v>
      </c>
      <c r="G354" s="52">
        <v>2</v>
      </c>
      <c r="H354" s="51"/>
      <c r="I354" s="16">
        <f>I353+Table142[[#This Row],[مبلغ ورود]]-Table142[[#This Row],[مبلغ خروج]]</f>
        <v>170840601891</v>
      </c>
      <c r="J354" s="44"/>
    </row>
    <row r="355" spans="1:10" ht="37.5">
      <c r="A355" s="1">
        <v>340</v>
      </c>
      <c r="B355" s="65" t="s">
        <v>872</v>
      </c>
      <c r="C355" s="55" t="s">
        <v>873</v>
      </c>
      <c r="D355" s="15" t="s">
        <v>15</v>
      </c>
      <c r="E355" s="69" t="s">
        <v>874</v>
      </c>
      <c r="F355" s="70" t="s">
        <v>820</v>
      </c>
      <c r="G355" s="52"/>
      <c r="H355" s="51">
        <v>160000000</v>
      </c>
      <c r="I355" s="16">
        <f>I354+Table142[[#This Row],[مبلغ ورود]]-Table142[[#This Row],[مبلغ خروج]]</f>
        <v>170680601891</v>
      </c>
      <c r="J355" s="44"/>
    </row>
    <row r="356" spans="1:10" ht="37.5">
      <c r="A356" s="1">
        <v>341</v>
      </c>
      <c r="B356" s="65" t="s">
        <v>875</v>
      </c>
      <c r="C356" s="55" t="s">
        <v>876</v>
      </c>
      <c r="D356" s="15" t="s">
        <v>15</v>
      </c>
      <c r="E356" s="69" t="s">
        <v>877</v>
      </c>
      <c r="F356" s="70" t="s">
        <v>878</v>
      </c>
      <c r="G356" s="52"/>
      <c r="H356" s="51">
        <v>1040460000</v>
      </c>
      <c r="I356" s="16">
        <f>I355+Table142[[#This Row],[مبلغ ورود]]-Table142[[#This Row],[مبلغ خروج]]</f>
        <v>169640141891</v>
      </c>
      <c r="J356" s="44"/>
    </row>
    <row r="357" spans="1:10" ht="21">
      <c r="A357" s="1">
        <v>342</v>
      </c>
      <c r="B357" s="65" t="s">
        <v>879</v>
      </c>
      <c r="C357" s="55" t="s">
        <v>880</v>
      </c>
      <c r="D357" s="15" t="s">
        <v>15</v>
      </c>
      <c r="E357" s="69" t="s">
        <v>881</v>
      </c>
      <c r="F357" s="20" t="s">
        <v>483</v>
      </c>
      <c r="G357" s="52"/>
      <c r="H357" s="51">
        <v>50000000000</v>
      </c>
      <c r="I357" s="16">
        <f>I356+Table142[[#This Row],[مبلغ ورود]]-Table142[[#This Row],[مبلغ خروج]]</f>
        <v>119640141891</v>
      </c>
      <c r="J357" s="44"/>
    </row>
    <row r="358" spans="1:10" ht="37.5">
      <c r="A358" s="1">
        <v>343</v>
      </c>
      <c r="B358" s="65" t="s">
        <v>882</v>
      </c>
      <c r="C358" s="55" t="s">
        <v>883</v>
      </c>
      <c r="D358" s="15" t="s">
        <v>15</v>
      </c>
      <c r="E358" s="69" t="s">
        <v>884</v>
      </c>
      <c r="F358" s="70" t="s">
        <v>885</v>
      </c>
      <c r="G358" s="52"/>
      <c r="H358" s="51">
        <v>848243346</v>
      </c>
      <c r="I358" s="16">
        <f>I357+Table142[[#This Row],[مبلغ ورود]]-Table142[[#This Row],[مبلغ خروج]]</f>
        <v>118791898545</v>
      </c>
      <c r="J358" s="44"/>
    </row>
    <row r="359" spans="1:10" ht="37.5">
      <c r="A359" s="1">
        <v>344</v>
      </c>
      <c r="B359" s="65" t="s">
        <v>882</v>
      </c>
      <c r="C359" s="55" t="s">
        <v>886</v>
      </c>
      <c r="D359" s="15" t="s">
        <v>15</v>
      </c>
      <c r="E359" s="69" t="s">
        <v>887</v>
      </c>
      <c r="F359" s="70" t="s">
        <v>888</v>
      </c>
      <c r="G359" s="52"/>
      <c r="H359" s="51">
        <v>2397648880</v>
      </c>
      <c r="I359" s="16">
        <f>I358+Table142[[#This Row],[مبلغ ورود]]-Table142[[#This Row],[مبلغ خروج]]</f>
        <v>116394249665</v>
      </c>
      <c r="J359" s="44"/>
    </row>
    <row r="360" spans="1:10" ht="21">
      <c r="A360" s="1">
        <v>345</v>
      </c>
      <c r="B360" s="65" t="s">
        <v>882</v>
      </c>
      <c r="C360" s="55" t="s">
        <v>889</v>
      </c>
      <c r="D360" s="15" t="s">
        <v>15</v>
      </c>
      <c r="E360" s="69" t="s">
        <v>890</v>
      </c>
      <c r="F360" s="20" t="s">
        <v>891</v>
      </c>
      <c r="G360" s="52"/>
      <c r="H360" s="51">
        <v>0</v>
      </c>
      <c r="I360" s="16">
        <f>I359+Table142[[#This Row],[مبلغ ورود]]-Table142[[#This Row],[مبلغ خروج]]</f>
        <v>116394249665</v>
      </c>
      <c r="J360" s="44"/>
    </row>
    <row r="361" spans="1:10" ht="21">
      <c r="A361" s="1">
        <v>346</v>
      </c>
      <c r="B361" s="65" t="s">
        <v>882</v>
      </c>
      <c r="C361" s="55" t="s">
        <v>892</v>
      </c>
      <c r="D361" s="15" t="s">
        <v>15</v>
      </c>
      <c r="E361" s="69" t="s">
        <v>893</v>
      </c>
      <c r="F361" s="20" t="s">
        <v>891</v>
      </c>
      <c r="G361" s="52"/>
      <c r="H361" s="51">
        <v>0</v>
      </c>
      <c r="I361" s="16">
        <f>I360+Table142[[#This Row],[مبلغ ورود]]-Table142[[#This Row],[مبلغ خروج]]</f>
        <v>116394249665</v>
      </c>
      <c r="J361" s="44"/>
    </row>
    <row r="362" spans="1:10" ht="37.5">
      <c r="A362" s="1">
        <v>347</v>
      </c>
      <c r="B362" s="65" t="s">
        <v>894</v>
      </c>
      <c r="C362" s="55" t="s">
        <v>895</v>
      </c>
      <c r="D362" s="15" t="s">
        <v>15</v>
      </c>
      <c r="E362" s="69" t="s">
        <v>896</v>
      </c>
      <c r="F362" s="20" t="s">
        <v>897</v>
      </c>
      <c r="G362" s="52"/>
      <c r="H362" s="51">
        <v>1000000000</v>
      </c>
      <c r="I362" s="16">
        <f>I361+Table142[[#This Row],[مبلغ ورود]]-Table142[[#This Row],[مبلغ خروج]]</f>
        <v>115394249665</v>
      </c>
      <c r="J362" s="44"/>
    </row>
    <row r="363" spans="1:10" ht="37.5">
      <c r="A363" s="1">
        <v>348</v>
      </c>
      <c r="B363" s="65" t="s">
        <v>894</v>
      </c>
      <c r="C363" s="55" t="s">
        <v>898</v>
      </c>
      <c r="D363" s="15" t="s">
        <v>15</v>
      </c>
      <c r="E363" s="69" t="s">
        <v>899</v>
      </c>
      <c r="F363" s="20" t="s">
        <v>900</v>
      </c>
      <c r="G363" s="52"/>
      <c r="H363" s="51">
        <v>462038000</v>
      </c>
      <c r="I363" s="16">
        <f>I362+Table142[[#This Row],[مبلغ ورود]]-Table142[[#This Row],[مبلغ خروج]]</f>
        <v>114932211665</v>
      </c>
      <c r="J363" s="44"/>
    </row>
    <row r="364" spans="1:10" ht="37.5">
      <c r="A364" s="1">
        <v>349</v>
      </c>
      <c r="B364" s="65" t="s">
        <v>894</v>
      </c>
      <c r="C364" s="55" t="s">
        <v>901</v>
      </c>
      <c r="D364" s="15" t="s">
        <v>15</v>
      </c>
      <c r="E364" s="69" t="s">
        <v>902</v>
      </c>
      <c r="F364" s="20" t="s">
        <v>903</v>
      </c>
      <c r="G364" s="52"/>
      <c r="H364" s="51">
        <v>336000000</v>
      </c>
      <c r="I364" s="16">
        <f>I363+Table142[[#This Row],[مبلغ ورود]]-Table142[[#This Row],[مبلغ خروج]]</f>
        <v>114596211665</v>
      </c>
      <c r="J364" s="44"/>
    </row>
    <row r="365" spans="1:10" ht="21">
      <c r="A365" s="1">
        <v>350</v>
      </c>
      <c r="B365" s="65" t="s">
        <v>894</v>
      </c>
      <c r="C365" s="55" t="s">
        <v>904</v>
      </c>
      <c r="D365" s="15" t="s">
        <v>15</v>
      </c>
      <c r="E365" s="69" t="s">
        <v>905</v>
      </c>
      <c r="F365" s="20" t="s">
        <v>906</v>
      </c>
      <c r="G365" s="52"/>
      <c r="H365" s="51">
        <v>2884832000</v>
      </c>
      <c r="I365" s="16">
        <f>I364+Table142[[#This Row],[مبلغ ورود]]-Table142[[#This Row],[مبلغ خروج]]</f>
        <v>111711379665</v>
      </c>
      <c r="J365" s="44"/>
    </row>
    <row r="366" spans="1:10" ht="37.5">
      <c r="A366" s="1">
        <v>351</v>
      </c>
      <c r="B366" s="65" t="s">
        <v>894</v>
      </c>
      <c r="C366" s="55" t="s">
        <v>907</v>
      </c>
      <c r="D366" s="15" t="s">
        <v>15</v>
      </c>
      <c r="E366" s="69" t="s">
        <v>908</v>
      </c>
      <c r="F366" s="20" t="s">
        <v>909</v>
      </c>
      <c r="G366" s="52"/>
      <c r="H366" s="51">
        <v>2237740864</v>
      </c>
      <c r="I366" s="16">
        <f>I365+Table142[[#This Row],[مبلغ ورود]]-Table142[[#This Row],[مبلغ خروج]]</f>
        <v>109473638801</v>
      </c>
      <c r="J366" s="44"/>
    </row>
    <row r="367" spans="1:10" ht="37.5">
      <c r="A367" s="1">
        <v>352</v>
      </c>
      <c r="B367" s="65" t="s">
        <v>894</v>
      </c>
      <c r="C367" s="55" t="s">
        <v>910</v>
      </c>
      <c r="D367" s="15" t="s">
        <v>15</v>
      </c>
      <c r="E367" s="69" t="s">
        <v>911</v>
      </c>
      <c r="F367" s="20" t="s">
        <v>912</v>
      </c>
      <c r="G367" s="52"/>
      <c r="H367" s="51">
        <v>5771717000</v>
      </c>
      <c r="I367" s="16">
        <f>I366+Table142[[#This Row],[مبلغ ورود]]-Table142[[#This Row],[مبلغ خروج]]</f>
        <v>103701921801</v>
      </c>
      <c r="J367" s="44"/>
    </row>
    <row r="368" spans="1:10" ht="37.5">
      <c r="A368" s="1">
        <v>353</v>
      </c>
      <c r="B368" s="65" t="s">
        <v>894</v>
      </c>
      <c r="C368" s="55" t="s">
        <v>913</v>
      </c>
      <c r="D368" s="15" t="s">
        <v>15</v>
      </c>
      <c r="E368" s="69" t="s">
        <v>914</v>
      </c>
      <c r="F368" s="20" t="s">
        <v>915</v>
      </c>
      <c r="G368" s="52"/>
      <c r="H368" s="51">
        <v>212500000</v>
      </c>
      <c r="I368" s="16">
        <f>I367+Table142[[#This Row],[مبلغ ورود]]-Table142[[#This Row],[مبلغ خروج]]</f>
        <v>103489421801</v>
      </c>
      <c r="J368" s="44"/>
    </row>
    <row r="369" spans="1:10" ht="37.5">
      <c r="A369" s="1">
        <v>354</v>
      </c>
      <c r="B369" s="65" t="s">
        <v>916</v>
      </c>
      <c r="C369" s="55" t="s">
        <v>917</v>
      </c>
      <c r="D369" s="15" t="s">
        <v>15</v>
      </c>
      <c r="E369" s="69" t="s">
        <v>918</v>
      </c>
      <c r="F369" s="20" t="s">
        <v>919</v>
      </c>
      <c r="G369" s="52"/>
      <c r="H369" s="51">
        <v>59850000</v>
      </c>
      <c r="I369" s="16">
        <f>I368+Table142[[#This Row],[مبلغ ورود]]-Table142[[#This Row],[مبلغ خروج]]</f>
        <v>103429571801</v>
      </c>
      <c r="J369" s="44"/>
    </row>
    <row r="370" spans="1:10" ht="21">
      <c r="A370" s="1">
        <v>355</v>
      </c>
      <c r="B370" s="65" t="s">
        <v>875</v>
      </c>
      <c r="C370" s="55" t="s">
        <v>920</v>
      </c>
      <c r="D370" s="15" t="s">
        <v>15</v>
      </c>
      <c r="E370" s="69"/>
      <c r="F370" s="20" t="s">
        <v>272</v>
      </c>
      <c r="G370" s="52"/>
      <c r="H370" s="51">
        <v>369290</v>
      </c>
      <c r="I370" s="16">
        <f>I369+Table142[[#This Row],[مبلغ ورود]]-Table142[[#This Row],[مبلغ خروج]]</f>
        <v>103429202511</v>
      </c>
      <c r="J370" s="44"/>
    </row>
    <row r="371" spans="1:10" ht="21">
      <c r="A371" s="1">
        <v>356</v>
      </c>
      <c r="B371" s="65" t="s">
        <v>882</v>
      </c>
      <c r="C371" s="55" t="s">
        <v>921</v>
      </c>
      <c r="D371" s="15" t="s">
        <v>15</v>
      </c>
      <c r="E371" s="69"/>
      <c r="F371" s="20" t="s">
        <v>272</v>
      </c>
      <c r="G371" s="52"/>
      <c r="H371" s="51">
        <v>16000</v>
      </c>
      <c r="I371" s="16">
        <f>I370+Table142[[#This Row],[مبلغ ورود]]-Table142[[#This Row],[مبلغ خروج]]</f>
        <v>103429186511</v>
      </c>
      <c r="J371" s="44"/>
    </row>
    <row r="372" spans="1:10" ht="21">
      <c r="A372" s="1">
        <v>357</v>
      </c>
      <c r="B372" s="65" t="s">
        <v>894</v>
      </c>
      <c r="C372" s="55"/>
      <c r="D372" s="15" t="s">
        <v>15</v>
      </c>
      <c r="E372" s="69"/>
      <c r="F372" s="20" t="s">
        <v>77</v>
      </c>
      <c r="G372" s="52"/>
      <c r="H372" s="51">
        <v>419640</v>
      </c>
      <c r="I372" s="16">
        <f>I371+Table142[[#This Row],[مبلغ ورود]]-Table142[[#This Row],[مبلغ خروج]]</f>
        <v>103428766871</v>
      </c>
      <c r="J372" s="44"/>
    </row>
    <row r="373" spans="1:10" ht="37.5">
      <c r="A373" s="1">
        <v>358</v>
      </c>
      <c r="B373" s="65" t="s">
        <v>922</v>
      </c>
      <c r="C373" s="55" t="s">
        <v>923</v>
      </c>
      <c r="D373" s="15" t="s">
        <v>15</v>
      </c>
      <c r="E373" s="69" t="s">
        <v>924</v>
      </c>
      <c r="F373" s="20" t="s">
        <v>925</v>
      </c>
      <c r="G373" s="52"/>
      <c r="H373" s="51">
        <v>16132000</v>
      </c>
      <c r="I373" s="16">
        <f>I372+Table142[[#This Row],[مبلغ ورود]]-Table142[[#This Row],[مبلغ خروج]]</f>
        <v>103412634871</v>
      </c>
      <c r="J373" s="44"/>
    </row>
    <row r="374" spans="1:10" ht="37.5">
      <c r="A374" s="1">
        <v>359</v>
      </c>
      <c r="B374" s="65" t="s">
        <v>922</v>
      </c>
      <c r="C374" s="55" t="s">
        <v>926</v>
      </c>
      <c r="D374" s="15" t="s">
        <v>15</v>
      </c>
      <c r="E374" s="69" t="s">
        <v>927</v>
      </c>
      <c r="F374" s="20" t="s">
        <v>928</v>
      </c>
      <c r="G374" s="52"/>
      <c r="H374" s="51">
        <v>404620000</v>
      </c>
      <c r="I374" s="16">
        <f>I373+Table142[[#This Row],[مبلغ ورود]]-Table142[[#This Row],[مبلغ خروج]]</f>
        <v>103008014871</v>
      </c>
      <c r="J374" s="44"/>
    </row>
    <row r="375" spans="1:10" ht="37.5">
      <c r="A375" s="1">
        <v>360</v>
      </c>
      <c r="B375" s="65" t="s">
        <v>922</v>
      </c>
      <c r="C375" s="55" t="s">
        <v>929</v>
      </c>
      <c r="D375" s="15" t="s">
        <v>15</v>
      </c>
      <c r="E375" s="69" t="s">
        <v>930</v>
      </c>
      <c r="F375" s="20" t="s">
        <v>931</v>
      </c>
      <c r="G375" s="52"/>
      <c r="H375" s="51">
        <v>2646528000</v>
      </c>
      <c r="I375" s="16">
        <f>I374+Table142[[#This Row],[مبلغ ورود]]-Table142[[#This Row],[مبلغ خروج]]</f>
        <v>100361486871</v>
      </c>
      <c r="J375" s="44"/>
    </row>
    <row r="376" spans="1:10" ht="37.5">
      <c r="A376" s="1">
        <v>361</v>
      </c>
      <c r="B376" s="65" t="s">
        <v>922</v>
      </c>
      <c r="C376" s="55" t="s">
        <v>932</v>
      </c>
      <c r="D376" s="15" t="s">
        <v>15</v>
      </c>
      <c r="E376" s="69" t="s">
        <v>933</v>
      </c>
      <c r="F376" s="70" t="s">
        <v>934</v>
      </c>
      <c r="G376" s="52"/>
      <c r="H376" s="51">
        <v>1250467000</v>
      </c>
      <c r="I376" s="16">
        <f>I375+Table142[[#This Row],[مبلغ ورود]]-Table142[[#This Row],[مبلغ خروج]]</f>
        <v>99111019871</v>
      </c>
      <c r="J376" s="44"/>
    </row>
    <row r="377" spans="1:10" ht="21">
      <c r="A377" s="1">
        <v>362</v>
      </c>
      <c r="B377" s="65" t="s">
        <v>935</v>
      </c>
      <c r="C377" s="55" t="s">
        <v>936</v>
      </c>
      <c r="D377" s="15" t="s">
        <v>15</v>
      </c>
      <c r="E377" s="69" t="s">
        <v>937</v>
      </c>
      <c r="F377" s="20" t="s">
        <v>483</v>
      </c>
      <c r="G377" s="52"/>
      <c r="H377" s="51">
        <v>70000000000</v>
      </c>
      <c r="I377" s="16">
        <f>I376+Table142[[#This Row],[مبلغ ورود]]-Table142[[#This Row],[مبلغ خروج]]</f>
        <v>29111019871</v>
      </c>
      <c r="J377" s="44"/>
    </row>
    <row r="378" spans="1:10" ht="37.5">
      <c r="A378" s="1">
        <v>363</v>
      </c>
      <c r="B378" s="65" t="s">
        <v>935</v>
      </c>
      <c r="C378" s="55" t="s">
        <v>938</v>
      </c>
      <c r="D378" s="15" t="s">
        <v>15</v>
      </c>
      <c r="E378" s="69" t="s">
        <v>939</v>
      </c>
      <c r="F378" s="20" t="s">
        <v>940</v>
      </c>
      <c r="G378" s="52"/>
      <c r="H378" s="51">
        <v>250161292</v>
      </c>
      <c r="I378" s="16">
        <f>I377+Table142[[#This Row],[مبلغ ورود]]-Table142[[#This Row],[مبلغ خروج]]</f>
        <v>28860858579</v>
      </c>
      <c r="J378" s="44"/>
    </row>
    <row r="379" spans="1:10" ht="37.5">
      <c r="A379" s="1">
        <v>364</v>
      </c>
      <c r="B379" s="65" t="s">
        <v>935</v>
      </c>
      <c r="C379" s="55" t="s">
        <v>941</v>
      </c>
      <c r="D379" s="15" t="s">
        <v>15</v>
      </c>
      <c r="E379" s="69" t="s">
        <v>942</v>
      </c>
      <c r="F379" s="20" t="s">
        <v>943</v>
      </c>
      <c r="G379" s="52"/>
      <c r="H379" s="51">
        <v>82654297</v>
      </c>
      <c r="I379" s="16">
        <f>I378+Table142[[#This Row],[مبلغ ورود]]-Table142[[#This Row],[مبلغ خروج]]</f>
        <v>28778204282</v>
      </c>
      <c r="J379" s="44"/>
    </row>
    <row r="380" spans="1:10" ht="37.5">
      <c r="A380" s="1">
        <v>365</v>
      </c>
      <c r="B380" s="65" t="s">
        <v>935</v>
      </c>
      <c r="C380" s="55" t="s">
        <v>944</v>
      </c>
      <c r="D380" s="15" t="s">
        <v>15</v>
      </c>
      <c r="E380" s="69" t="s">
        <v>945</v>
      </c>
      <c r="F380" s="20" t="s">
        <v>946</v>
      </c>
      <c r="G380" s="52"/>
      <c r="H380" s="51">
        <v>46979000</v>
      </c>
      <c r="I380" s="16">
        <f>I379+Table142[[#This Row],[مبلغ ورود]]-Table142[[#This Row],[مبلغ خروج]]</f>
        <v>28731225282</v>
      </c>
      <c r="J380" s="44"/>
    </row>
    <row r="381" spans="1:10" ht="21">
      <c r="A381" s="1">
        <v>366</v>
      </c>
      <c r="B381" s="65" t="s">
        <v>916</v>
      </c>
      <c r="C381" s="55"/>
      <c r="D381" s="15" t="s">
        <v>15</v>
      </c>
      <c r="E381" s="69"/>
      <c r="F381" s="20" t="s">
        <v>334</v>
      </c>
      <c r="G381" s="52"/>
      <c r="H381" s="51">
        <v>25000</v>
      </c>
      <c r="I381" s="16">
        <f>I380+Table142[[#This Row],[مبلغ ورود]]-Table142[[#This Row],[مبلغ خروج]]</f>
        <v>28731200282</v>
      </c>
      <c r="J381" s="44"/>
    </row>
    <row r="382" spans="1:10" ht="21">
      <c r="A382" s="1">
        <v>367</v>
      </c>
      <c r="B382" s="65" t="s">
        <v>947</v>
      </c>
      <c r="C382" s="55"/>
      <c r="D382" s="15" t="s">
        <v>15</v>
      </c>
      <c r="E382" s="69"/>
      <c r="F382" s="20" t="s">
        <v>352</v>
      </c>
      <c r="G382" s="52"/>
      <c r="H382" s="51">
        <v>252000</v>
      </c>
      <c r="I382" s="16">
        <f>I381+Table142[[#This Row],[مبلغ ورود]]-Table142[[#This Row],[مبلغ خروج]]</f>
        <v>28730948282</v>
      </c>
      <c r="J382" s="44"/>
    </row>
    <row r="383" spans="1:10" ht="21">
      <c r="A383" s="1">
        <v>368</v>
      </c>
      <c r="B383" s="65" t="s">
        <v>948</v>
      </c>
      <c r="C383" s="55"/>
      <c r="D383" s="15" t="s">
        <v>15</v>
      </c>
      <c r="E383" s="69"/>
      <c r="F383" s="20" t="s">
        <v>334</v>
      </c>
      <c r="G383" s="52"/>
      <c r="H383" s="51">
        <v>37950</v>
      </c>
      <c r="I383" s="16">
        <f>I382+Table142[[#This Row],[مبلغ ورود]]-Table142[[#This Row],[مبلغ خروج]]</f>
        <v>28730910332</v>
      </c>
      <c r="J383" s="44"/>
    </row>
    <row r="384" spans="1:10" ht="21">
      <c r="A384" s="1">
        <v>369</v>
      </c>
      <c r="B384" s="65" t="s">
        <v>949</v>
      </c>
      <c r="C384" s="55"/>
      <c r="D384" s="15" t="s">
        <v>15</v>
      </c>
      <c r="E384" s="69"/>
      <c r="F384" s="20" t="s">
        <v>101</v>
      </c>
      <c r="G384" s="52">
        <v>300000000000</v>
      </c>
      <c r="H384" s="51"/>
      <c r="I384" s="16">
        <f>I383+Table142[[#This Row],[مبلغ ورود]]-Table142[[#This Row],[مبلغ خروج]]</f>
        <v>328730910332</v>
      </c>
      <c r="J384" s="44"/>
    </row>
    <row r="385" spans="1:10" ht="21">
      <c r="A385" s="1">
        <v>370</v>
      </c>
      <c r="B385" s="65" t="s">
        <v>949</v>
      </c>
      <c r="C385" s="55" t="s">
        <v>950</v>
      </c>
      <c r="D385" s="15" t="s">
        <v>15</v>
      </c>
      <c r="E385" s="69" t="s">
        <v>951</v>
      </c>
      <c r="F385" s="20" t="s">
        <v>483</v>
      </c>
      <c r="G385" s="52"/>
      <c r="H385" s="51">
        <v>30000000000</v>
      </c>
      <c r="I385" s="16">
        <f>I384+Table142[[#This Row],[مبلغ ورود]]-Table142[[#This Row],[مبلغ خروج]]</f>
        <v>298730910332</v>
      </c>
      <c r="J385" s="44"/>
    </row>
    <row r="386" spans="1:10" ht="37.5">
      <c r="A386" s="1">
        <v>371</v>
      </c>
      <c r="B386" s="65" t="s">
        <v>952</v>
      </c>
      <c r="C386" s="55" t="s">
        <v>953</v>
      </c>
      <c r="D386" s="15" t="s">
        <v>15</v>
      </c>
      <c r="E386" s="69" t="s">
        <v>954</v>
      </c>
      <c r="F386" s="20" t="s">
        <v>955</v>
      </c>
      <c r="G386" s="52"/>
      <c r="H386" s="51">
        <v>7816240000</v>
      </c>
      <c r="I386" s="16">
        <f>I385+Table142[[#This Row],[مبلغ ورود]]-Table142[[#This Row],[مبلغ خروج]]</f>
        <v>290914670332</v>
      </c>
      <c r="J386" s="44"/>
    </row>
    <row r="387" spans="1:10" ht="37.5">
      <c r="A387" s="1">
        <v>372</v>
      </c>
      <c r="B387" s="65" t="s">
        <v>956</v>
      </c>
      <c r="C387" s="55" t="s">
        <v>957</v>
      </c>
      <c r="D387" s="15" t="s">
        <v>15</v>
      </c>
      <c r="E387" s="69" t="s">
        <v>958</v>
      </c>
      <c r="F387" s="20" t="s">
        <v>959</v>
      </c>
      <c r="G387" s="52"/>
      <c r="H387" s="51">
        <v>41312925992</v>
      </c>
      <c r="I387" s="16">
        <f>I386+Table142[[#This Row],[مبلغ ورود]]-Table142[[#This Row],[مبلغ خروج]]</f>
        <v>249601744340</v>
      </c>
      <c r="J387" s="44"/>
    </row>
    <row r="388" spans="1:10" ht="37.5">
      <c r="A388" s="1">
        <v>373</v>
      </c>
      <c r="B388" s="65" t="s">
        <v>956</v>
      </c>
      <c r="C388" s="55" t="s">
        <v>960</v>
      </c>
      <c r="D388" s="15" t="s">
        <v>15</v>
      </c>
      <c r="E388" s="69" t="s">
        <v>961</v>
      </c>
      <c r="F388" s="20" t="s">
        <v>962</v>
      </c>
      <c r="G388" s="52"/>
      <c r="H388" s="51">
        <v>50000000000</v>
      </c>
      <c r="I388" s="16">
        <f>I387+Table142[[#This Row],[مبلغ ورود]]-Table142[[#This Row],[مبلغ خروج]]</f>
        <v>199601744340</v>
      </c>
      <c r="J388" s="44"/>
    </row>
    <row r="389" spans="1:10" ht="37.5">
      <c r="A389" s="1">
        <v>374</v>
      </c>
      <c r="B389" s="65" t="s">
        <v>956</v>
      </c>
      <c r="C389" s="55" t="s">
        <v>963</v>
      </c>
      <c r="D389" s="15" t="s">
        <v>15</v>
      </c>
      <c r="E389" s="69" t="s">
        <v>964</v>
      </c>
      <c r="F389" s="70" t="s">
        <v>965</v>
      </c>
      <c r="G389" s="52"/>
      <c r="H389" s="51">
        <v>412373000</v>
      </c>
      <c r="I389" s="16">
        <f>I388+Table142[[#This Row],[مبلغ ورود]]-Table142[[#This Row],[مبلغ خروج]]</f>
        <v>199189371340</v>
      </c>
      <c r="J389" s="44"/>
    </row>
    <row r="390" spans="1:10" ht="37.5">
      <c r="A390" s="1">
        <v>375</v>
      </c>
      <c r="B390" s="65" t="s">
        <v>956</v>
      </c>
      <c r="C390" s="55" t="s">
        <v>966</v>
      </c>
      <c r="D390" s="15" t="s">
        <v>15</v>
      </c>
      <c r="E390" s="69" t="s">
        <v>967</v>
      </c>
      <c r="F390" s="20" t="s">
        <v>968</v>
      </c>
      <c r="G390" s="52"/>
      <c r="H390" s="51">
        <v>64030000</v>
      </c>
      <c r="I390" s="16">
        <f>I389+Table142[[#This Row],[مبلغ ورود]]-Table142[[#This Row],[مبلغ خروج]]</f>
        <v>199125341340</v>
      </c>
      <c r="J390" s="44"/>
    </row>
    <row r="391" spans="1:10" ht="37.5">
      <c r="A391" s="1">
        <v>376</v>
      </c>
      <c r="B391" s="65" t="s">
        <v>956</v>
      </c>
      <c r="C391" s="55" t="s">
        <v>969</v>
      </c>
      <c r="D391" s="15" t="s">
        <v>15</v>
      </c>
      <c r="E391" s="69" t="s">
        <v>970</v>
      </c>
      <c r="F391" s="20" t="s">
        <v>971</v>
      </c>
      <c r="G391" s="52"/>
      <c r="H391" s="51">
        <v>201396679</v>
      </c>
      <c r="I391" s="16">
        <f>I390+Table142[[#This Row],[مبلغ ورود]]-Table142[[#This Row],[مبلغ خروج]]</f>
        <v>198923944661</v>
      </c>
      <c r="J391" s="44"/>
    </row>
    <row r="392" spans="1:10" ht="37.5">
      <c r="A392" s="1">
        <v>377</v>
      </c>
      <c r="B392" s="65" t="s">
        <v>956</v>
      </c>
      <c r="C392" s="55" t="s">
        <v>972</v>
      </c>
      <c r="D392" s="15" t="s">
        <v>15</v>
      </c>
      <c r="E392" s="69" t="s">
        <v>973</v>
      </c>
      <c r="F392" s="20" t="s">
        <v>974</v>
      </c>
      <c r="G392" s="52"/>
      <c r="H392" s="51">
        <v>1435094000</v>
      </c>
      <c r="I392" s="16">
        <f>I391+Table142[[#This Row],[مبلغ ورود]]-Table142[[#This Row],[مبلغ خروج]]</f>
        <v>197488850661</v>
      </c>
      <c r="J392" s="44"/>
    </row>
    <row r="393" spans="1:10" ht="21">
      <c r="A393" s="1">
        <v>378</v>
      </c>
      <c r="B393" s="65" t="s">
        <v>956</v>
      </c>
      <c r="C393" s="55" t="s">
        <v>975</v>
      </c>
      <c r="D393" s="15" t="s">
        <v>15</v>
      </c>
      <c r="E393" s="69" t="s">
        <v>976</v>
      </c>
      <c r="F393" s="20" t="s">
        <v>977</v>
      </c>
      <c r="G393" s="52"/>
      <c r="H393" s="51">
        <v>1730103262</v>
      </c>
      <c r="I393" s="16">
        <f>I392+Table142[[#This Row],[مبلغ ورود]]-Table142[[#This Row],[مبلغ خروج]]</f>
        <v>195758747399</v>
      </c>
      <c r="J393" s="44"/>
    </row>
    <row r="394" spans="1:10" ht="37.5">
      <c r="A394" s="1">
        <v>379</v>
      </c>
      <c r="B394" s="65" t="s">
        <v>978</v>
      </c>
      <c r="C394" s="55" t="s">
        <v>979</v>
      </c>
      <c r="D394" s="15" t="s">
        <v>15</v>
      </c>
      <c r="E394" s="69" t="s">
        <v>980</v>
      </c>
      <c r="F394" s="70" t="s">
        <v>981</v>
      </c>
      <c r="G394" s="52"/>
      <c r="H394" s="51">
        <v>474000000</v>
      </c>
      <c r="I394" s="16">
        <f>I393+Table142[[#This Row],[مبلغ ورود]]-Table142[[#This Row],[مبلغ خروج]]</f>
        <v>195284747399</v>
      </c>
      <c r="J394" s="44"/>
    </row>
    <row r="395" spans="1:10" ht="37.5">
      <c r="A395" s="1">
        <v>380</v>
      </c>
      <c r="B395" s="65" t="s">
        <v>978</v>
      </c>
      <c r="C395" s="55" t="s">
        <v>982</v>
      </c>
      <c r="D395" s="15" t="s">
        <v>15</v>
      </c>
      <c r="E395" s="69" t="s">
        <v>983</v>
      </c>
      <c r="F395" s="20" t="s">
        <v>984</v>
      </c>
      <c r="G395" s="52"/>
      <c r="H395" s="51">
        <v>51380000</v>
      </c>
      <c r="I395" s="16">
        <f>I394+Table142[[#This Row],[مبلغ ورود]]-Table142[[#This Row],[مبلغ خروج]]</f>
        <v>195233367399</v>
      </c>
      <c r="J395" s="44"/>
    </row>
    <row r="396" spans="1:10" ht="37.5">
      <c r="A396" s="1">
        <v>381</v>
      </c>
      <c r="B396" s="65" t="s">
        <v>978</v>
      </c>
      <c r="C396" s="55" t="s">
        <v>985</v>
      </c>
      <c r="D396" s="15" t="s">
        <v>15</v>
      </c>
      <c r="E396" s="69" t="s">
        <v>986</v>
      </c>
      <c r="F396" s="20" t="s">
        <v>987</v>
      </c>
      <c r="G396" s="52"/>
      <c r="H396" s="51">
        <v>36500000000</v>
      </c>
      <c r="I396" s="16">
        <f>I395+Table142[[#This Row],[مبلغ ورود]]-Table142[[#This Row],[مبلغ خروج]]</f>
        <v>158733367399</v>
      </c>
      <c r="J396" s="44"/>
    </row>
    <row r="397" spans="1:10" ht="37.5">
      <c r="A397" s="1">
        <v>382</v>
      </c>
      <c r="B397" s="65" t="s">
        <v>978</v>
      </c>
      <c r="C397" s="55" t="s">
        <v>988</v>
      </c>
      <c r="D397" s="15" t="s">
        <v>15</v>
      </c>
      <c r="E397" s="69" t="s">
        <v>989</v>
      </c>
      <c r="F397" s="20" t="s">
        <v>990</v>
      </c>
      <c r="G397" s="52"/>
      <c r="H397" s="51">
        <v>270684000</v>
      </c>
      <c r="I397" s="16">
        <f>I396+Table142[[#This Row],[مبلغ ورود]]-Table142[[#This Row],[مبلغ خروج]]</f>
        <v>158462683399</v>
      </c>
      <c r="J397" s="44"/>
    </row>
    <row r="398" spans="1:10" ht="37.5">
      <c r="A398" s="1">
        <v>383</v>
      </c>
      <c r="B398" s="65" t="s">
        <v>978</v>
      </c>
      <c r="C398" s="55" t="s">
        <v>991</v>
      </c>
      <c r="D398" s="15" t="s">
        <v>15</v>
      </c>
      <c r="E398" s="69" t="s">
        <v>992</v>
      </c>
      <c r="F398" s="20" t="s">
        <v>993</v>
      </c>
      <c r="G398" s="52"/>
      <c r="H398" s="51">
        <v>11014000</v>
      </c>
      <c r="I398" s="16">
        <f>I397+Table142[[#This Row],[مبلغ ورود]]-Table142[[#This Row],[مبلغ خروج]]</f>
        <v>158451669399</v>
      </c>
      <c r="J398" s="44"/>
    </row>
    <row r="399" spans="1:10" ht="21">
      <c r="A399" s="1">
        <v>384</v>
      </c>
      <c r="B399" s="65" t="s">
        <v>978</v>
      </c>
      <c r="C399" s="55"/>
      <c r="D399" s="15" t="s">
        <v>15</v>
      </c>
      <c r="E399" s="69"/>
      <c r="F399" s="20" t="s">
        <v>743</v>
      </c>
      <c r="G399" s="52"/>
      <c r="H399" s="51">
        <v>256400</v>
      </c>
      <c r="I399" s="16">
        <f>I398+Table142[[#This Row],[مبلغ ورود]]-Table142[[#This Row],[مبلغ خروج]]</f>
        <v>158451412999</v>
      </c>
      <c r="J399" s="44"/>
    </row>
    <row r="400" spans="1:10" ht="37.5">
      <c r="A400" s="1">
        <v>385</v>
      </c>
      <c r="B400" s="65" t="s">
        <v>994</v>
      </c>
      <c r="C400" s="55" t="s">
        <v>995</v>
      </c>
      <c r="D400" s="15" t="s">
        <v>15</v>
      </c>
      <c r="E400" s="69" t="s">
        <v>996</v>
      </c>
      <c r="F400" s="20" t="s">
        <v>997</v>
      </c>
      <c r="G400" s="52"/>
      <c r="H400" s="51">
        <v>2853577585</v>
      </c>
      <c r="I400" s="16">
        <f>I399+Table142[[#This Row],[مبلغ ورود]]-Table142[[#This Row],[مبلغ خروج]]</f>
        <v>155597835414</v>
      </c>
      <c r="J400" s="44"/>
    </row>
    <row r="401" spans="1:10" ht="37.5">
      <c r="A401" s="1">
        <v>386</v>
      </c>
      <c r="B401" s="65" t="s">
        <v>994</v>
      </c>
      <c r="C401" s="55" t="s">
        <v>998</v>
      </c>
      <c r="D401" s="15" t="s">
        <v>15</v>
      </c>
      <c r="E401" s="69" t="s">
        <v>999</v>
      </c>
      <c r="F401" s="20" t="s">
        <v>1000</v>
      </c>
      <c r="G401" s="52"/>
      <c r="H401" s="51">
        <v>15883478800</v>
      </c>
      <c r="I401" s="16">
        <f>I400+Table142[[#This Row],[مبلغ ورود]]-Table142[[#This Row],[مبلغ خروج]]</f>
        <v>139714356614</v>
      </c>
      <c r="J401" s="44"/>
    </row>
    <row r="402" spans="1:10" ht="21">
      <c r="A402" s="1">
        <v>387</v>
      </c>
      <c r="B402" s="65" t="s">
        <v>994</v>
      </c>
      <c r="C402" s="55" t="s">
        <v>1001</v>
      </c>
      <c r="D402" s="15" t="s">
        <v>15</v>
      </c>
      <c r="E402" s="69" t="s">
        <v>1002</v>
      </c>
      <c r="F402" s="20" t="s">
        <v>1003</v>
      </c>
      <c r="G402" s="52"/>
      <c r="H402" s="52">
        <v>11506378256</v>
      </c>
      <c r="I402" s="16">
        <f>I401+Table142[[#This Row],[مبلغ ورود]]-Table142[[#This Row],[مبلغ خروج]]</f>
        <v>128207978358</v>
      </c>
      <c r="J402" s="44"/>
    </row>
    <row r="403" spans="1:10" ht="37.5">
      <c r="A403" s="1">
        <v>388</v>
      </c>
      <c r="B403" s="65" t="s">
        <v>994</v>
      </c>
      <c r="C403" s="55" t="s">
        <v>1004</v>
      </c>
      <c r="D403" s="15" t="s">
        <v>15</v>
      </c>
      <c r="E403" s="69" t="s">
        <v>1005</v>
      </c>
      <c r="F403" s="20" t="s">
        <v>1006</v>
      </c>
      <c r="G403" s="52"/>
      <c r="H403" s="51">
        <v>5625000000</v>
      </c>
      <c r="I403" s="16">
        <f>I402+Table142[[#This Row],[مبلغ ورود]]-Table142[[#This Row],[مبلغ خروج]]</f>
        <v>122582978358</v>
      </c>
      <c r="J403" s="44"/>
    </row>
    <row r="404" spans="1:10" ht="37.5">
      <c r="A404" s="1">
        <v>389</v>
      </c>
      <c r="B404" s="65" t="s">
        <v>994</v>
      </c>
      <c r="C404" s="55" t="s">
        <v>1007</v>
      </c>
      <c r="D404" s="15" t="s">
        <v>15</v>
      </c>
      <c r="E404" s="69" t="s">
        <v>1008</v>
      </c>
      <c r="F404" s="20" t="s">
        <v>1009</v>
      </c>
      <c r="G404" s="52"/>
      <c r="H404" s="51">
        <v>1821369800</v>
      </c>
      <c r="I404" s="16">
        <f>I403+Table142[[#This Row],[مبلغ ورود]]-Table142[[#This Row],[مبلغ خروج]]</f>
        <v>120761608558</v>
      </c>
      <c r="J404" s="44"/>
    </row>
    <row r="405" spans="1:10" ht="39.75">
      <c r="A405" s="1"/>
      <c r="B405" s="65" t="s">
        <v>994</v>
      </c>
      <c r="C405" s="55"/>
      <c r="E405" s="69"/>
      <c r="F405" s="20" t="s">
        <v>1010</v>
      </c>
      <c r="G405" s="51">
        <v>1821369800</v>
      </c>
      <c r="H405" s="51"/>
      <c r="I405" s="16">
        <f>I404+Table142[[#This Row],[مبلغ ورود]]-Table142[[#This Row],[مبلغ خروج]]</f>
        <v>122582978358</v>
      </c>
      <c r="J405" s="44"/>
    </row>
    <row r="406" spans="1:10" ht="21">
      <c r="A406" s="1">
        <v>390</v>
      </c>
      <c r="B406" s="65" t="s">
        <v>994</v>
      </c>
      <c r="C406" s="55" t="s">
        <v>1011</v>
      </c>
      <c r="D406" s="15" t="s">
        <v>15</v>
      </c>
      <c r="E406" s="69" t="s">
        <v>1012</v>
      </c>
      <c r="F406" s="20" t="s">
        <v>483</v>
      </c>
      <c r="G406" s="52"/>
      <c r="H406" s="51">
        <v>20000000000</v>
      </c>
      <c r="I406" s="16">
        <f>I405+Table142[[#This Row],[مبلغ ورود]]-Table142[[#This Row],[مبلغ خروج]]</f>
        <v>102582978358</v>
      </c>
      <c r="J406" s="44"/>
    </row>
    <row r="407" spans="1:10" ht="37.5">
      <c r="A407" s="1">
        <v>391</v>
      </c>
      <c r="B407" s="65" t="s">
        <v>994</v>
      </c>
      <c r="C407" s="55" t="s">
        <v>1013</v>
      </c>
      <c r="D407" s="15" t="s">
        <v>15</v>
      </c>
      <c r="E407" s="69" t="s">
        <v>1014</v>
      </c>
      <c r="F407" s="20" t="s">
        <v>1015</v>
      </c>
      <c r="G407" s="52"/>
      <c r="H407" s="51">
        <v>141217500</v>
      </c>
      <c r="I407" s="16">
        <f>I406+Table142[[#This Row],[مبلغ ورود]]-Table142[[#This Row],[مبلغ خروج]]</f>
        <v>102441760858</v>
      </c>
      <c r="J407" s="44"/>
    </row>
    <row r="408" spans="1:10" ht="37.5">
      <c r="A408" s="1">
        <v>392</v>
      </c>
      <c r="B408" s="65" t="s">
        <v>1016</v>
      </c>
      <c r="C408" s="55" t="s">
        <v>1017</v>
      </c>
      <c r="D408" s="15" t="s">
        <v>15</v>
      </c>
      <c r="E408" s="69" t="s">
        <v>1018</v>
      </c>
      <c r="F408" s="20" t="s">
        <v>1019</v>
      </c>
      <c r="G408" s="52"/>
      <c r="H408" s="51">
        <v>1898818500</v>
      </c>
      <c r="I408" s="16">
        <f>I407+Table142[[#This Row],[مبلغ ورود]]-Table142[[#This Row],[مبلغ خروج]]</f>
        <v>100542942358</v>
      </c>
      <c r="J408" s="44"/>
    </row>
    <row r="409" spans="1:10" ht="37.5">
      <c r="A409" s="1">
        <v>393</v>
      </c>
      <c r="B409" s="65" t="s">
        <v>1016</v>
      </c>
      <c r="C409" s="55" t="s">
        <v>1020</v>
      </c>
      <c r="D409" s="15" t="s">
        <v>15</v>
      </c>
      <c r="E409" s="69" t="s">
        <v>1021</v>
      </c>
      <c r="F409" s="20" t="s">
        <v>1022</v>
      </c>
      <c r="G409" s="52"/>
      <c r="H409" s="51">
        <v>46711703</v>
      </c>
      <c r="I409" s="16">
        <f>I408+Table142[[#This Row],[مبلغ ورود]]-Table142[[#This Row],[مبلغ خروج]]</f>
        <v>100496230655</v>
      </c>
      <c r="J409" s="44"/>
    </row>
    <row r="410" spans="1:10" ht="37.5">
      <c r="A410" s="1">
        <v>394</v>
      </c>
      <c r="B410" s="65" t="s">
        <v>1016</v>
      </c>
      <c r="C410" s="55" t="s">
        <v>1023</v>
      </c>
      <c r="D410" s="15" t="s">
        <v>15</v>
      </c>
      <c r="E410" s="69" t="s">
        <v>1024</v>
      </c>
      <c r="F410" s="20" t="s">
        <v>1025</v>
      </c>
      <c r="G410" s="52"/>
      <c r="H410" s="51">
        <v>136000000</v>
      </c>
      <c r="I410" s="16">
        <f>I409+Table142[[#This Row],[مبلغ ورود]]-Table142[[#This Row],[مبلغ خروج]]</f>
        <v>100360230655</v>
      </c>
      <c r="J410" s="44"/>
    </row>
    <row r="411" spans="1:10" ht="37.5">
      <c r="A411" s="1">
        <v>395</v>
      </c>
      <c r="B411" s="65" t="s">
        <v>1016</v>
      </c>
      <c r="C411" s="55" t="s">
        <v>1026</v>
      </c>
      <c r="D411" s="15" t="s">
        <v>15</v>
      </c>
      <c r="E411" s="69" t="s">
        <v>1027</v>
      </c>
      <c r="F411" s="20" t="s">
        <v>1028</v>
      </c>
      <c r="G411" s="52"/>
      <c r="H411" s="51">
        <v>149657000</v>
      </c>
      <c r="I411" s="16">
        <f>I410+Table142[[#This Row],[مبلغ ورود]]-Table142[[#This Row],[مبلغ خروج]]</f>
        <v>100210573655</v>
      </c>
      <c r="J411" s="44"/>
    </row>
    <row r="412" spans="1:10" ht="37.5">
      <c r="A412" s="1">
        <v>396</v>
      </c>
      <c r="B412" s="65" t="s">
        <v>1016</v>
      </c>
      <c r="C412" s="55" t="s">
        <v>1029</v>
      </c>
      <c r="D412" s="15" t="s">
        <v>15</v>
      </c>
      <c r="E412" s="69" t="s">
        <v>1030</v>
      </c>
      <c r="F412" s="70" t="s">
        <v>1031</v>
      </c>
      <c r="G412" s="52"/>
      <c r="H412" s="51">
        <v>640000000</v>
      </c>
      <c r="I412" s="16">
        <f>I411+Table142[[#This Row],[مبلغ ورود]]-Table142[[#This Row],[مبلغ خروج]]</f>
        <v>99570573655</v>
      </c>
      <c r="J412" s="44"/>
    </row>
    <row r="413" spans="1:10" ht="37.5">
      <c r="A413" s="1">
        <v>397</v>
      </c>
      <c r="B413" s="65" t="s">
        <v>1016</v>
      </c>
      <c r="C413" s="55" t="s">
        <v>1032</v>
      </c>
      <c r="D413" s="15" t="s">
        <v>15</v>
      </c>
      <c r="E413" s="69" t="s">
        <v>1033</v>
      </c>
      <c r="F413" s="20" t="s">
        <v>1034</v>
      </c>
      <c r="G413" s="52"/>
      <c r="H413" s="51">
        <v>2628638353</v>
      </c>
      <c r="I413" s="16">
        <f>I412+Table142[[#This Row],[مبلغ ورود]]-Table142[[#This Row],[مبلغ خروج]]</f>
        <v>96941935302</v>
      </c>
      <c r="J413" s="44"/>
    </row>
    <row r="414" spans="1:10" ht="37.5">
      <c r="A414" s="1">
        <v>398</v>
      </c>
      <c r="B414" s="65" t="s">
        <v>1016</v>
      </c>
      <c r="C414" s="55" t="s">
        <v>1035</v>
      </c>
      <c r="D414" s="15" t="s">
        <v>15</v>
      </c>
      <c r="E414" s="69" t="s">
        <v>1036</v>
      </c>
      <c r="F414" s="20" t="s">
        <v>1037</v>
      </c>
      <c r="G414" s="52"/>
      <c r="H414" s="51">
        <v>137056600</v>
      </c>
      <c r="I414" s="16">
        <f>I413+Table142[[#This Row],[مبلغ ورود]]-Table142[[#This Row],[مبلغ خروج]]</f>
        <v>96804878702</v>
      </c>
      <c r="J414" s="44"/>
    </row>
    <row r="415" spans="1:10" ht="37.5">
      <c r="A415" s="1">
        <v>399</v>
      </c>
      <c r="B415" s="65" t="s">
        <v>1016</v>
      </c>
      <c r="C415" s="55" t="s">
        <v>1038</v>
      </c>
      <c r="D415" s="15" t="s">
        <v>15</v>
      </c>
      <c r="E415" s="69" t="s">
        <v>1039</v>
      </c>
      <c r="F415" s="20" t="s">
        <v>1040</v>
      </c>
      <c r="G415" s="52"/>
      <c r="H415" s="51">
        <v>45000000</v>
      </c>
      <c r="I415" s="16">
        <f>I414+Table142[[#This Row],[مبلغ ورود]]-Table142[[#This Row],[مبلغ خروج]]</f>
        <v>96759878702</v>
      </c>
      <c r="J415" s="44"/>
    </row>
    <row r="416" spans="1:10" ht="37.5">
      <c r="A416" s="1">
        <v>400</v>
      </c>
      <c r="B416" s="65" t="s">
        <v>1041</v>
      </c>
      <c r="C416" s="55" t="s">
        <v>1042</v>
      </c>
      <c r="D416" s="15" t="s">
        <v>15</v>
      </c>
      <c r="E416" s="69" t="s">
        <v>1043</v>
      </c>
      <c r="F416" s="20" t="s">
        <v>1044</v>
      </c>
      <c r="G416" s="52"/>
      <c r="H416" s="51">
        <v>42170500</v>
      </c>
      <c r="I416" s="16">
        <f>I415+Table142[[#This Row],[مبلغ ورود]]-Table142[[#This Row],[مبلغ خروج]]</f>
        <v>96717708202</v>
      </c>
      <c r="J416" s="44"/>
    </row>
    <row r="417" spans="1:10" ht="37.5">
      <c r="A417" s="1">
        <v>401</v>
      </c>
      <c r="B417" s="65" t="s">
        <v>1041</v>
      </c>
      <c r="C417" s="55" t="s">
        <v>1045</v>
      </c>
      <c r="D417" s="15" t="s">
        <v>15</v>
      </c>
      <c r="E417" s="69" t="s">
        <v>1046</v>
      </c>
      <c r="F417" s="20" t="s">
        <v>1047</v>
      </c>
      <c r="G417" s="52"/>
      <c r="H417" s="51">
        <v>321890509</v>
      </c>
      <c r="I417" s="16">
        <f>I416+Table142[[#This Row],[مبلغ ورود]]-Table142[[#This Row],[مبلغ خروج]]</f>
        <v>96395817693</v>
      </c>
      <c r="J417" s="44"/>
    </row>
    <row r="418" spans="1:10" ht="37.5">
      <c r="A418" s="1">
        <v>402</v>
      </c>
      <c r="B418" s="65" t="s">
        <v>1041</v>
      </c>
      <c r="C418" s="55" t="s">
        <v>1048</v>
      </c>
      <c r="D418" s="15" t="s">
        <v>15</v>
      </c>
      <c r="E418" s="69" t="s">
        <v>1049</v>
      </c>
      <c r="F418" s="20" t="s">
        <v>1050</v>
      </c>
      <c r="G418" s="52"/>
      <c r="H418" s="51">
        <v>73993416</v>
      </c>
      <c r="I418" s="16">
        <f>I417+Table142[[#This Row],[مبلغ ورود]]-Table142[[#This Row],[مبلغ خروج]]</f>
        <v>96321824277</v>
      </c>
      <c r="J418" s="44"/>
    </row>
    <row r="419" spans="1:10" ht="37.5">
      <c r="A419" s="1">
        <v>403</v>
      </c>
      <c r="B419" s="65" t="s">
        <v>1041</v>
      </c>
      <c r="C419" s="55" t="s">
        <v>1051</v>
      </c>
      <c r="D419" s="15" t="s">
        <v>15</v>
      </c>
      <c r="E419" s="69" t="s">
        <v>1052</v>
      </c>
      <c r="F419" s="20" t="s">
        <v>1053</v>
      </c>
      <c r="G419" s="52"/>
      <c r="H419" s="51">
        <v>62172111</v>
      </c>
      <c r="I419" s="16">
        <f>I418+Table142[[#This Row],[مبلغ ورود]]-Table142[[#This Row],[مبلغ خروج]]</f>
        <v>96259652166</v>
      </c>
      <c r="J419" s="44"/>
    </row>
    <row r="420" spans="1:10" ht="37.5">
      <c r="A420" s="1">
        <v>404</v>
      </c>
      <c r="B420" s="65" t="s">
        <v>1041</v>
      </c>
      <c r="C420" s="55" t="s">
        <v>1054</v>
      </c>
      <c r="D420" s="15" t="s">
        <v>15</v>
      </c>
      <c r="E420" s="69" t="s">
        <v>1055</v>
      </c>
      <c r="F420" s="20" t="s">
        <v>1056</v>
      </c>
      <c r="G420" s="52"/>
      <c r="H420" s="51">
        <v>45803238</v>
      </c>
      <c r="I420" s="16">
        <f>I419+Table142[[#This Row],[مبلغ ورود]]-Table142[[#This Row],[مبلغ خروج]]</f>
        <v>96213848928</v>
      </c>
      <c r="J420" s="44"/>
    </row>
    <row r="421" spans="1:10" ht="37.5">
      <c r="A421" s="1">
        <v>405</v>
      </c>
      <c r="B421" s="65" t="s">
        <v>1041</v>
      </c>
      <c r="C421" s="55" t="s">
        <v>1057</v>
      </c>
      <c r="D421" s="15" t="s">
        <v>15</v>
      </c>
      <c r="E421" s="69" t="s">
        <v>1058</v>
      </c>
      <c r="F421" s="20" t="s">
        <v>1059</v>
      </c>
      <c r="G421" s="52"/>
      <c r="H421" s="51">
        <v>1735770141</v>
      </c>
      <c r="I421" s="16">
        <f>I420+Table142[[#This Row],[مبلغ ورود]]-Table142[[#This Row],[مبلغ خروج]]</f>
        <v>94478078787</v>
      </c>
      <c r="J421" s="44"/>
    </row>
    <row r="422" spans="1:10" ht="37.5">
      <c r="A422" s="1">
        <v>406</v>
      </c>
      <c r="B422" s="65" t="s">
        <v>1041</v>
      </c>
      <c r="C422" s="55" t="s">
        <v>1060</v>
      </c>
      <c r="D422" s="15" t="s">
        <v>15</v>
      </c>
      <c r="E422" s="69" t="s">
        <v>1061</v>
      </c>
      <c r="F422" s="20" t="s">
        <v>1062</v>
      </c>
      <c r="G422" s="52"/>
      <c r="H422" s="51">
        <v>160000000</v>
      </c>
      <c r="I422" s="16">
        <f>I421+Table142[[#This Row],[مبلغ ورود]]-Table142[[#This Row],[مبلغ خروج]]</f>
        <v>94318078787</v>
      </c>
      <c r="J422" s="44"/>
    </row>
    <row r="423" spans="1:10" ht="37.5">
      <c r="A423" s="1">
        <v>407</v>
      </c>
      <c r="B423" s="65" t="s">
        <v>1041</v>
      </c>
      <c r="C423" s="55" t="s">
        <v>1063</v>
      </c>
      <c r="D423" s="15" t="s">
        <v>15</v>
      </c>
      <c r="E423" s="69" t="s">
        <v>1064</v>
      </c>
      <c r="F423" s="20" t="s">
        <v>1065</v>
      </c>
      <c r="G423" s="52"/>
      <c r="H423" s="51">
        <v>20094150</v>
      </c>
      <c r="I423" s="16">
        <f>I422+Table142[[#This Row],[مبلغ ورود]]-Table142[[#This Row],[مبلغ خروج]]</f>
        <v>94297984637</v>
      </c>
      <c r="J423" s="44"/>
    </row>
    <row r="424" spans="1:10" ht="37.5">
      <c r="A424" s="1">
        <v>408</v>
      </c>
      <c r="B424" s="65" t="s">
        <v>1041</v>
      </c>
      <c r="C424" s="55" t="s">
        <v>1066</v>
      </c>
      <c r="D424" s="15" t="s">
        <v>15</v>
      </c>
      <c r="E424" s="69" t="s">
        <v>1067</v>
      </c>
      <c r="F424" s="20" t="s">
        <v>1068</v>
      </c>
      <c r="G424" s="52"/>
      <c r="H424" s="51">
        <v>302115000</v>
      </c>
      <c r="I424" s="16">
        <f>I423+Table142[[#This Row],[مبلغ ورود]]-Table142[[#This Row],[مبلغ خروج]]</f>
        <v>93995869637</v>
      </c>
      <c r="J424" s="44"/>
    </row>
    <row r="425" spans="1:10" ht="37.5">
      <c r="A425" s="1">
        <v>409</v>
      </c>
      <c r="B425" s="65" t="s">
        <v>1041</v>
      </c>
      <c r="C425" s="55" t="s">
        <v>1069</v>
      </c>
      <c r="D425" s="15" t="s">
        <v>15</v>
      </c>
      <c r="E425" s="69" t="s">
        <v>1070</v>
      </c>
      <c r="F425" s="20" t="s">
        <v>1071</v>
      </c>
      <c r="G425" s="52"/>
      <c r="H425" s="51">
        <v>130800000</v>
      </c>
      <c r="I425" s="16">
        <f>I424+Table142[[#This Row],[مبلغ ورود]]-Table142[[#This Row],[مبلغ خروج]]</f>
        <v>93865069637</v>
      </c>
      <c r="J425" s="44"/>
    </row>
    <row r="426" spans="1:10" ht="37.5">
      <c r="A426" s="1">
        <v>410</v>
      </c>
      <c r="B426" s="65" t="s">
        <v>1041</v>
      </c>
      <c r="C426" s="55" t="s">
        <v>1072</v>
      </c>
      <c r="D426" s="15" t="s">
        <v>15</v>
      </c>
      <c r="E426" s="69" t="s">
        <v>1073</v>
      </c>
      <c r="F426" s="20" t="s">
        <v>1074</v>
      </c>
      <c r="G426" s="52"/>
      <c r="H426" s="51">
        <v>1416905000</v>
      </c>
      <c r="I426" s="16">
        <f>I425+Table142[[#This Row],[مبلغ ورود]]-Table142[[#This Row],[مبلغ خروج]]</f>
        <v>92448164637</v>
      </c>
      <c r="J426" s="44"/>
    </row>
    <row r="427" spans="1:10" ht="37.5">
      <c r="A427" s="1">
        <v>411</v>
      </c>
      <c r="B427" s="65" t="s">
        <v>1041</v>
      </c>
      <c r="C427" s="55" t="s">
        <v>1075</v>
      </c>
      <c r="D427" s="15" t="s">
        <v>15</v>
      </c>
      <c r="E427" s="69" t="s">
        <v>1076</v>
      </c>
      <c r="F427" s="20" t="s">
        <v>1077</v>
      </c>
      <c r="G427" s="52"/>
      <c r="H427" s="51">
        <v>125175600</v>
      </c>
      <c r="I427" s="16">
        <f>I426+Table142[[#This Row],[مبلغ ورود]]-Table142[[#This Row],[مبلغ خروج]]</f>
        <v>92322989037</v>
      </c>
      <c r="J427" s="44"/>
    </row>
    <row r="428" spans="1:10" ht="21">
      <c r="A428" s="1">
        <v>412</v>
      </c>
      <c r="B428" s="65" t="s">
        <v>1041</v>
      </c>
      <c r="C428" s="55" t="s">
        <v>1078</v>
      </c>
      <c r="D428" s="15" t="s">
        <v>15</v>
      </c>
      <c r="E428" s="69" t="s">
        <v>1079</v>
      </c>
      <c r="F428" s="20" t="s">
        <v>1080</v>
      </c>
      <c r="G428" s="52"/>
      <c r="H428" s="51">
        <v>5000000000</v>
      </c>
      <c r="I428" s="16">
        <f>I427+Table142[[#This Row],[مبلغ ورود]]-Table142[[#This Row],[مبلغ خروج]]</f>
        <v>87322989037</v>
      </c>
      <c r="J428" s="44"/>
    </row>
    <row r="429" spans="1:10" ht="21">
      <c r="A429" s="1">
        <v>413</v>
      </c>
      <c r="B429" s="65" t="s">
        <v>1041</v>
      </c>
      <c r="C429" s="55" t="s">
        <v>1081</v>
      </c>
      <c r="D429" s="15" t="s">
        <v>15</v>
      </c>
      <c r="E429" s="69" t="s">
        <v>1082</v>
      </c>
      <c r="F429" s="20" t="s">
        <v>483</v>
      </c>
      <c r="G429" s="52"/>
      <c r="H429" s="51">
        <v>30000000000</v>
      </c>
      <c r="I429" s="16">
        <f>I428+Table142[[#This Row],[مبلغ ورود]]-Table142[[#This Row],[مبلغ خروج]]</f>
        <v>57322989037</v>
      </c>
      <c r="J429" s="44"/>
    </row>
    <row r="430" spans="1:10" ht="21">
      <c r="A430" s="1">
        <v>414</v>
      </c>
      <c r="B430" s="65" t="s">
        <v>1083</v>
      </c>
      <c r="C430" s="55"/>
      <c r="D430" s="15" t="s">
        <v>15</v>
      </c>
      <c r="E430" s="69"/>
      <c r="F430" s="20" t="s">
        <v>101</v>
      </c>
      <c r="G430" s="52">
        <v>300000000000</v>
      </c>
      <c r="H430" s="51"/>
      <c r="I430" s="16">
        <f>I429+Table142[[#This Row],[مبلغ ورود]]-Table142[[#This Row],[مبلغ خروج]]</f>
        <v>357322989037</v>
      </c>
      <c r="J430" s="44"/>
    </row>
    <row r="431" spans="1:10" ht="37.5">
      <c r="A431" s="1">
        <v>415</v>
      </c>
      <c r="B431" s="65" t="s">
        <v>1084</v>
      </c>
      <c r="C431" s="55" t="s">
        <v>1085</v>
      </c>
      <c r="D431" s="15" t="s">
        <v>15</v>
      </c>
      <c r="E431" s="69" t="s">
        <v>1086</v>
      </c>
      <c r="F431" s="20" t="s">
        <v>1087</v>
      </c>
      <c r="G431" s="52"/>
      <c r="H431" s="51">
        <v>1821369800</v>
      </c>
      <c r="I431" s="16">
        <f>I430+Table142[[#This Row],[مبلغ ورود]]-Table142[[#This Row],[مبلغ خروج]]</f>
        <v>355501619237</v>
      </c>
      <c r="J431" s="44"/>
    </row>
    <row r="432" spans="1:10" ht="37.5">
      <c r="A432" s="1">
        <v>416</v>
      </c>
      <c r="B432" s="65" t="s">
        <v>1084</v>
      </c>
      <c r="C432" s="55" t="s">
        <v>1088</v>
      </c>
      <c r="D432" s="15" t="s">
        <v>15</v>
      </c>
      <c r="E432" s="69" t="s">
        <v>1089</v>
      </c>
      <c r="F432" s="70" t="s">
        <v>1090</v>
      </c>
      <c r="G432" s="52"/>
      <c r="H432" s="51">
        <v>914000000</v>
      </c>
      <c r="I432" s="16">
        <f>I431+Table142[[#This Row],[مبلغ ورود]]-Table142[[#This Row],[مبلغ خروج]]</f>
        <v>354587619237</v>
      </c>
      <c r="J432" s="44"/>
    </row>
    <row r="433" spans="1:10" ht="37.5">
      <c r="A433" s="1">
        <v>417</v>
      </c>
      <c r="B433" s="65" t="s">
        <v>1084</v>
      </c>
      <c r="C433" s="55" t="s">
        <v>1091</v>
      </c>
      <c r="D433" s="15" t="s">
        <v>15</v>
      </c>
      <c r="E433" s="69" t="s">
        <v>1092</v>
      </c>
      <c r="F433" s="20" t="s">
        <v>1093</v>
      </c>
      <c r="G433" s="52"/>
      <c r="H433" s="51">
        <v>12208545</v>
      </c>
      <c r="I433" s="16">
        <f>I432+Table142[[#This Row],[مبلغ ورود]]-Table142[[#This Row],[مبلغ خروج]]</f>
        <v>354575410692</v>
      </c>
      <c r="J433" s="44"/>
    </row>
    <row r="434" spans="1:10" ht="21">
      <c r="A434" s="1">
        <v>418</v>
      </c>
      <c r="B434" s="65" t="s">
        <v>1016</v>
      </c>
      <c r="C434" s="55"/>
      <c r="D434" s="15" t="s">
        <v>15</v>
      </c>
      <c r="E434" s="69"/>
      <c r="F434" s="20" t="s">
        <v>743</v>
      </c>
      <c r="G434" s="52"/>
      <c r="H434" s="51">
        <v>282130</v>
      </c>
      <c r="I434" s="16">
        <f>I433+Table142[[#This Row],[مبلغ ورود]]-Table142[[#This Row],[مبلغ خروج]]</f>
        <v>354575128562</v>
      </c>
      <c r="J434" s="44"/>
    </row>
    <row r="435" spans="1:10" ht="21">
      <c r="A435" s="1">
        <v>419</v>
      </c>
      <c r="B435" s="65" t="s">
        <v>1041</v>
      </c>
      <c r="C435" s="55"/>
      <c r="D435" s="15" t="s">
        <v>15</v>
      </c>
      <c r="E435" s="69"/>
      <c r="F435" s="20" t="s">
        <v>743</v>
      </c>
      <c r="G435" s="52"/>
      <c r="H435" s="51">
        <v>532390</v>
      </c>
      <c r="I435" s="16">
        <f>I434+Table142[[#This Row],[مبلغ ورود]]-Table142[[#This Row],[مبلغ خروج]]</f>
        <v>354574596172</v>
      </c>
      <c r="J435" s="44"/>
    </row>
    <row r="436" spans="1:10" ht="21">
      <c r="A436" s="1">
        <v>420</v>
      </c>
      <c r="B436" s="65" t="s">
        <v>1083</v>
      </c>
      <c r="C436" s="55"/>
      <c r="D436" s="15" t="s">
        <v>15</v>
      </c>
      <c r="E436" s="69"/>
      <c r="F436" s="20" t="s">
        <v>743</v>
      </c>
      <c r="G436" s="52"/>
      <c r="H436" s="51">
        <f>250000+250000+16000+6210+4580+4210+13700+2000+250000+13080+14960+250000</f>
        <v>1074740</v>
      </c>
      <c r="I436" s="16">
        <f>I435+Table142[[#This Row],[مبلغ ورود]]-Table142[[#This Row],[مبلغ خروج]]</f>
        <v>354573521432</v>
      </c>
      <c r="J436" s="44"/>
    </row>
    <row r="437" spans="1:10" ht="37.5">
      <c r="A437" s="1">
        <v>421</v>
      </c>
      <c r="B437" s="65" t="s">
        <v>1094</v>
      </c>
      <c r="C437" s="55" t="s">
        <v>1095</v>
      </c>
      <c r="D437" s="15" t="s">
        <v>15</v>
      </c>
      <c r="E437" s="69" t="s">
        <v>1096</v>
      </c>
      <c r="F437" s="20" t="s">
        <v>1097</v>
      </c>
      <c r="G437" s="52"/>
      <c r="H437" s="51">
        <v>1348000000</v>
      </c>
      <c r="I437" s="16">
        <f>I436+Table142[[#This Row],[مبلغ ورود]]-Table142[[#This Row],[مبلغ خروج]]</f>
        <v>353225521432</v>
      </c>
      <c r="J437" s="44"/>
    </row>
    <row r="438" spans="1:10" ht="37.5">
      <c r="A438" s="1">
        <v>422</v>
      </c>
      <c r="B438" s="65" t="s">
        <v>1094</v>
      </c>
      <c r="C438" s="55" t="s">
        <v>1098</v>
      </c>
      <c r="D438" s="15" t="s">
        <v>15</v>
      </c>
      <c r="E438" s="69" t="s">
        <v>1099</v>
      </c>
      <c r="F438" s="20" t="s">
        <v>572</v>
      </c>
      <c r="G438" s="52"/>
      <c r="H438" s="51">
        <v>120000000000</v>
      </c>
      <c r="I438" s="16">
        <f>I437+Table142[[#This Row],[مبلغ ورود]]-Table142[[#This Row],[مبلغ خروج]]</f>
        <v>233225521432</v>
      </c>
      <c r="J438" s="44"/>
    </row>
    <row r="439" spans="1:10" ht="37.5">
      <c r="A439" s="1">
        <v>423</v>
      </c>
      <c r="B439" s="65" t="s">
        <v>1094</v>
      </c>
      <c r="C439" s="55" t="s">
        <v>1100</v>
      </c>
      <c r="D439" s="15" t="s">
        <v>15</v>
      </c>
      <c r="E439" s="69" t="s">
        <v>1101</v>
      </c>
      <c r="F439" s="20" t="s">
        <v>1102</v>
      </c>
      <c r="G439" s="52"/>
      <c r="H439" s="51">
        <v>500000000</v>
      </c>
      <c r="I439" s="16">
        <f>I438+Table142[[#This Row],[مبلغ ورود]]-Table142[[#This Row],[مبلغ خروج]]</f>
        <v>232725521432</v>
      </c>
      <c r="J439" s="44"/>
    </row>
    <row r="440" spans="1:10" ht="37.5">
      <c r="A440" s="1">
        <v>424</v>
      </c>
      <c r="B440" s="65" t="s">
        <v>1094</v>
      </c>
      <c r="C440" s="55" t="s">
        <v>1103</v>
      </c>
      <c r="D440" s="15" t="s">
        <v>15</v>
      </c>
      <c r="E440" s="69" t="s">
        <v>1104</v>
      </c>
      <c r="F440" s="20" t="s">
        <v>1105</v>
      </c>
      <c r="G440" s="52"/>
      <c r="H440" s="51">
        <v>195130000</v>
      </c>
      <c r="I440" s="16">
        <f>I439+Table142[[#This Row],[مبلغ ورود]]-Table142[[#This Row],[مبلغ خروج]]</f>
        <v>232530391432</v>
      </c>
      <c r="J440" s="44"/>
    </row>
    <row r="441" spans="1:10" ht="21">
      <c r="A441" s="1">
        <v>425</v>
      </c>
      <c r="B441" s="65" t="s">
        <v>1094</v>
      </c>
      <c r="C441" s="92"/>
      <c r="D441" s="15" t="s">
        <v>15</v>
      </c>
      <c r="E441" s="93"/>
      <c r="F441" s="20" t="s">
        <v>414</v>
      </c>
      <c r="G441" s="51">
        <v>222648890</v>
      </c>
      <c r="H441" s="51"/>
      <c r="I441" s="16">
        <f>I440+Table142[[#This Row],[مبلغ ورود]]-Table142[[#This Row],[مبلغ خروج]]</f>
        <v>232753040322</v>
      </c>
      <c r="J441" s="44"/>
    </row>
    <row r="442" spans="1:10" ht="21">
      <c r="A442" s="1">
        <v>426</v>
      </c>
      <c r="B442" s="65" t="s">
        <v>1266</v>
      </c>
      <c r="C442" s="92"/>
      <c r="D442" s="15" t="s">
        <v>15</v>
      </c>
      <c r="E442" s="93"/>
      <c r="F442" s="20" t="s">
        <v>101</v>
      </c>
      <c r="G442" s="51">
        <v>300000000000</v>
      </c>
      <c r="H442" s="51"/>
      <c r="I442" s="16">
        <f>I441+Table142[[#This Row],[مبلغ ورود]]-Table142[[#This Row],[مبلغ خروج]]</f>
        <v>532753040322</v>
      </c>
      <c r="J442" s="44"/>
    </row>
    <row r="443" spans="1:10" ht="21">
      <c r="A443" s="90">
        <v>427</v>
      </c>
      <c r="B443" s="91" t="s">
        <v>1094</v>
      </c>
      <c r="C443" s="92"/>
      <c r="D443" s="93"/>
      <c r="E443" s="93"/>
      <c r="F443" s="20"/>
      <c r="G443" s="94"/>
      <c r="H443" s="51">
        <f>250000+12510+2000</f>
        <v>264510</v>
      </c>
      <c r="I443" s="16">
        <f>I442+Table142[[#This Row],[مبلغ ورود]]-Table142[[#This Row],[مبلغ خروج]]</f>
        <v>532752775812</v>
      </c>
      <c r="J443" s="44"/>
    </row>
    <row r="444" spans="1:10" ht="37.5">
      <c r="A444" s="90">
        <v>428</v>
      </c>
      <c r="B444" s="65" t="s">
        <v>1267</v>
      </c>
      <c r="C444" s="55" t="s">
        <v>1268</v>
      </c>
      <c r="D444" s="15" t="s">
        <v>15</v>
      </c>
      <c r="E444" s="69" t="s">
        <v>1269</v>
      </c>
      <c r="F444" s="20" t="s">
        <v>1276</v>
      </c>
      <c r="G444" s="94"/>
      <c r="H444" s="51">
        <v>76798136065</v>
      </c>
      <c r="I444" s="16">
        <f>I443+Table142[[#This Row],[مبلغ ورود]]-Table142[[#This Row],[مبلغ خروج]]</f>
        <v>455954639747</v>
      </c>
      <c r="J444" s="44"/>
    </row>
    <row r="445" spans="1:10" ht="37.5">
      <c r="A445" s="90">
        <v>429</v>
      </c>
      <c r="B445" s="65" t="s">
        <v>1267</v>
      </c>
      <c r="C445" s="55" t="s">
        <v>1270</v>
      </c>
      <c r="D445" s="15" t="s">
        <v>15</v>
      </c>
      <c r="E445" s="69" t="s">
        <v>1278</v>
      </c>
      <c r="F445" s="20" t="s">
        <v>1277</v>
      </c>
      <c r="G445" s="94"/>
      <c r="H445" s="51">
        <f>21740000000+3087734000</f>
        <v>24827734000</v>
      </c>
      <c r="I445" s="16">
        <f>I444+Table142[[#This Row],[مبلغ ورود]]-Table142[[#This Row],[مبلغ خروج]]</f>
        <v>431126905747</v>
      </c>
      <c r="J445" s="44"/>
    </row>
    <row r="446" spans="1:10" ht="37.5">
      <c r="A446" s="90">
        <v>430</v>
      </c>
      <c r="B446" s="65" t="s">
        <v>1267</v>
      </c>
      <c r="C446" s="55" t="s">
        <v>1271</v>
      </c>
      <c r="D446" s="15" t="s">
        <v>15</v>
      </c>
      <c r="E446" s="69" t="s">
        <v>1280</v>
      </c>
      <c r="F446" s="20" t="s">
        <v>1279</v>
      </c>
      <c r="G446" s="94"/>
      <c r="H446" s="51">
        <v>6212046656</v>
      </c>
      <c r="I446" s="16">
        <f>I445+Table142[[#This Row],[مبلغ ورود]]-Table142[[#This Row],[مبلغ خروج]]</f>
        <v>424914859091</v>
      </c>
      <c r="J446" s="44"/>
    </row>
    <row r="447" spans="1:10" ht="37.5">
      <c r="A447" s="90">
        <v>431</v>
      </c>
      <c r="B447" s="65" t="s">
        <v>1267</v>
      </c>
      <c r="C447" s="55" t="s">
        <v>1272</v>
      </c>
      <c r="D447" s="15" t="s">
        <v>15</v>
      </c>
      <c r="E447" s="69" t="s">
        <v>1281</v>
      </c>
      <c r="F447" s="20" t="s">
        <v>1284</v>
      </c>
      <c r="G447" s="94"/>
      <c r="H447" s="51">
        <v>23930822361</v>
      </c>
      <c r="I447" s="16">
        <f>I446+Table142[[#This Row],[مبلغ ورود]]-Table142[[#This Row],[مبلغ خروج]]</f>
        <v>400984036730</v>
      </c>
      <c r="J447" s="44"/>
    </row>
    <row r="448" spans="1:10" ht="37.5">
      <c r="A448" s="90">
        <v>432</v>
      </c>
      <c r="B448" s="65" t="s">
        <v>1267</v>
      </c>
      <c r="C448" s="55" t="s">
        <v>1273</v>
      </c>
      <c r="D448" s="15" t="s">
        <v>15</v>
      </c>
      <c r="E448" s="69" t="s">
        <v>1282</v>
      </c>
      <c r="F448" s="20" t="s">
        <v>1285</v>
      </c>
      <c r="G448" s="94"/>
      <c r="H448" s="51">
        <v>30721600</v>
      </c>
      <c r="I448" s="16">
        <f>I447+Table142[[#This Row],[مبلغ ورود]]-Table142[[#This Row],[مبلغ خروج]]</f>
        <v>400953315130</v>
      </c>
      <c r="J448" s="44"/>
    </row>
    <row r="449" spans="1:10" ht="37.5">
      <c r="A449" s="90">
        <v>433</v>
      </c>
      <c r="B449" s="65" t="s">
        <v>1267</v>
      </c>
      <c r="C449" s="55" t="s">
        <v>1274</v>
      </c>
      <c r="D449" s="15" t="s">
        <v>15</v>
      </c>
      <c r="E449" s="69" t="s">
        <v>1283</v>
      </c>
      <c r="F449" s="70" t="s">
        <v>1286</v>
      </c>
      <c r="G449" s="94"/>
      <c r="H449" s="51">
        <v>917000000</v>
      </c>
      <c r="I449" s="16">
        <f>I448+Table142[[#This Row],[مبلغ ورود]]-Table142[[#This Row],[مبلغ خروج]]</f>
        <v>400036315130</v>
      </c>
      <c r="J449" s="44"/>
    </row>
    <row r="450" spans="1:10" ht="37.5">
      <c r="A450" s="90">
        <v>434</v>
      </c>
      <c r="B450" s="65" t="s">
        <v>1293</v>
      </c>
      <c r="C450" s="55" t="s">
        <v>1275</v>
      </c>
      <c r="D450" s="15" t="s">
        <v>15</v>
      </c>
      <c r="E450" s="69" t="s">
        <v>1287</v>
      </c>
      <c r="F450" s="20" t="s">
        <v>1294</v>
      </c>
      <c r="G450" s="94"/>
      <c r="H450" s="51">
        <v>1978350000</v>
      </c>
      <c r="I450" s="16">
        <f>I449+Table142[[#This Row],[مبلغ ورود]]-Table142[[#This Row],[مبلغ خروج]]</f>
        <v>398057965130</v>
      </c>
      <c r="J450" s="44"/>
    </row>
    <row r="451" spans="1:10" ht="37.5">
      <c r="A451" s="90">
        <v>435</v>
      </c>
      <c r="B451" s="65" t="s">
        <v>1293</v>
      </c>
      <c r="C451" s="55" t="s">
        <v>1288</v>
      </c>
      <c r="D451" s="15" t="s">
        <v>15</v>
      </c>
      <c r="E451" s="69" t="s">
        <v>1295</v>
      </c>
      <c r="F451" s="20" t="s">
        <v>1299</v>
      </c>
      <c r="G451" s="97"/>
      <c r="H451" s="51">
        <v>58060000000</v>
      </c>
      <c r="I451" s="16">
        <f>I450+Table142[[#This Row],[مبلغ ورود]]-Table142[[#This Row],[مبلغ خروج]]</f>
        <v>339997965130</v>
      </c>
      <c r="J451" s="44"/>
    </row>
    <row r="452" spans="1:10" ht="37.5">
      <c r="A452" s="90">
        <v>436</v>
      </c>
      <c r="B452" s="65" t="s">
        <v>1293</v>
      </c>
      <c r="C452" s="55" t="s">
        <v>1289</v>
      </c>
      <c r="D452" s="15" t="s">
        <v>15</v>
      </c>
      <c r="E452" s="69" t="s">
        <v>1296</v>
      </c>
      <c r="F452" s="20" t="s">
        <v>1300</v>
      </c>
      <c r="G452" s="97"/>
      <c r="H452" s="51">
        <v>652770000</v>
      </c>
      <c r="I452" s="16">
        <f>I451+Table142[[#This Row],[مبلغ ورود]]-Table142[[#This Row],[مبلغ خروج]]</f>
        <v>339345195130</v>
      </c>
      <c r="J452" s="44"/>
    </row>
    <row r="453" spans="1:10" ht="21">
      <c r="A453" s="90">
        <v>437</v>
      </c>
      <c r="B453" s="65" t="s">
        <v>1293</v>
      </c>
      <c r="C453" s="55" t="s">
        <v>1290</v>
      </c>
      <c r="D453" s="15" t="s">
        <v>15</v>
      </c>
      <c r="E453" s="69" t="s">
        <v>1297</v>
      </c>
      <c r="F453" s="20" t="s">
        <v>1301</v>
      </c>
      <c r="G453" s="97"/>
      <c r="H453" s="51">
        <v>1479339840</v>
      </c>
      <c r="I453" s="16">
        <f>I452+Table142[[#This Row],[مبلغ ورود]]-Table142[[#This Row],[مبلغ خروج]]</f>
        <v>337865855290</v>
      </c>
      <c r="J453" s="44"/>
    </row>
    <row r="454" spans="1:10" ht="21">
      <c r="A454" s="90">
        <v>438</v>
      </c>
      <c r="B454" s="65" t="s">
        <v>1266</v>
      </c>
      <c r="C454" s="55"/>
      <c r="D454" s="15" t="s">
        <v>15</v>
      </c>
      <c r="E454" s="69"/>
      <c r="F454" s="20" t="s">
        <v>77</v>
      </c>
      <c r="G454" s="52"/>
      <c r="H454" s="51">
        <f>250000+100000+19510+250000</f>
        <v>619510</v>
      </c>
      <c r="I454" s="16">
        <f>I453+Table142[[#This Row],[مبلغ ورود]]-Table142[[#This Row],[مبلغ خروج]]</f>
        <v>337865235780</v>
      </c>
      <c r="J454" s="44"/>
    </row>
    <row r="455" spans="1:10" ht="37.5">
      <c r="A455" s="90">
        <v>439</v>
      </c>
      <c r="B455" s="65" t="s">
        <v>1303</v>
      </c>
      <c r="C455" s="55" t="s">
        <v>1291</v>
      </c>
      <c r="D455" s="15" t="s">
        <v>15</v>
      </c>
      <c r="E455" s="69" t="s">
        <v>1298</v>
      </c>
      <c r="F455" s="20" t="s">
        <v>1302</v>
      </c>
      <c r="G455" s="97"/>
      <c r="H455" s="51">
        <v>2805000000</v>
      </c>
      <c r="I455" s="16">
        <f>I454+Table142[[#This Row],[مبلغ ورود]]-Table142[[#This Row],[مبلغ خروج]]</f>
        <v>335060235780</v>
      </c>
      <c r="J455" s="44"/>
    </row>
    <row r="456" spans="1:10" ht="37.5">
      <c r="A456" s="90">
        <v>440</v>
      </c>
      <c r="B456" s="65" t="s">
        <v>1303</v>
      </c>
      <c r="C456" s="55" t="s">
        <v>1292</v>
      </c>
      <c r="D456" s="15" t="s">
        <v>15</v>
      </c>
      <c r="E456" s="69" t="s">
        <v>1304</v>
      </c>
      <c r="F456" s="20" t="s">
        <v>1305</v>
      </c>
      <c r="G456" s="94"/>
      <c r="H456" s="51">
        <v>54418052700</v>
      </c>
      <c r="I456" s="16">
        <f>I455+Table142[[#This Row],[مبلغ ورود]]-Table142[[#This Row],[مبلغ خروج]]</f>
        <v>280642183080</v>
      </c>
      <c r="J456" s="44"/>
    </row>
    <row r="457" spans="1:10" ht="37.5">
      <c r="A457" s="90">
        <v>441</v>
      </c>
      <c r="B457" s="65" t="s">
        <v>1303</v>
      </c>
      <c r="C457" s="55" t="s">
        <v>1307</v>
      </c>
      <c r="D457" s="15" t="s">
        <v>15</v>
      </c>
      <c r="E457" s="69" t="s">
        <v>1306</v>
      </c>
      <c r="F457" s="20" t="s">
        <v>1308</v>
      </c>
      <c r="G457" s="94"/>
      <c r="H457" s="51">
        <v>1128150000</v>
      </c>
      <c r="I457" s="16">
        <f>I456+Table142[[#This Row],[مبلغ ورود]]-Table142[[#This Row],[مبلغ خروج]]</f>
        <v>279514033080</v>
      </c>
      <c r="J457" s="44"/>
    </row>
    <row r="458" spans="1:10" ht="56.25">
      <c r="A458" s="90">
        <v>442</v>
      </c>
      <c r="B458" s="65" t="s">
        <v>1314</v>
      </c>
      <c r="C458" s="55" t="s">
        <v>1309</v>
      </c>
      <c r="D458" s="15" t="s">
        <v>15</v>
      </c>
      <c r="E458" s="69" t="s">
        <v>1315</v>
      </c>
      <c r="F458" s="70" t="s">
        <v>1320</v>
      </c>
      <c r="G458" s="94"/>
      <c r="H458" s="51">
        <v>2775000000</v>
      </c>
      <c r="I458" s="16">
        <f>I457+Table142[[#This Row],[مبلغ ورود]]-Table142[[#This Row],[مبلغ خروج]]</f>
        <v>276739033080</v>
      </c>
      <c r="J458" s="44"/>
    </row>
    <row r="459" spans="1:10" ht="37.5">
      <c r="A459" s="90">
        <v>443</v>
      </c>
      <c r="B459" s="65" t="s">
        <v>1314</v>
      </c>
      <c r="C459" s="55" t="s">
        <v>1310</v>
      </c>
      <c r="D459" s="15" t="s">
        <v>15</v>
      </c>
      <c r="E459" s="69" t="s">
        <v>1316</v>
      </c>
      <c r="F459" s="20" t="s">
        <v>1321</v>
      </c>
      <c r="G459" s="94"/>
      <c r="H459" s="16">
        <v>1735770141</v>
      </c>
      <c r="I459" s="16">
        <f>I458+Table142[[#This Row],[مبلغ ورود]]-Table142[[#This Row],[مبلغ خروج]]</f>
        <v>275003262939</v>
      </c>
      <c r="J459" s="44"/>
    </row>
    <row r="460" spans="1:10" ht="37.5">
      <c r="A460" s="90">
        <v>444</v>
      </c>
      <c r="B460" s="65" t="s">
        <v>1314</v>
      </c>
      <c r="C460" s="55" t="s">
        <v>1311</v>
      </c>
      <c r="D460" s="15" t="s">
        <v>15</v>
      </c>
      <c r="E460" s="69" t="s">
        <v>1317</v>
      </c>
      <c r="F460" s="20" t="s">
        <v>1322</v>
      </c>
      <c r="G460" s="94"/>
      <c r="H460" s="51">
        <v>160000000</v>
      </c>
      <c r="I460" s="16">
        <f>I459+Table142[[#This Row],[مبلغ ورود]]-Table142[[#This Row],[مبلغ خروج]]</f>
        <v>274843262939</v>
      </c>
      <c r="J460" s="44"/>
    </row>
    <row r="461" spans="1:10" ht="21">
      <c r="A461" s="90">
        <v>445</v>
      </c>
      <c r="B461" s="65" t="s">
        <v>1314</v>
      </c>
      <c r="C461" s="98"/>
      <c r="D461" s="15" t="s">
        <v>15</v>
      </c>
      <c r="E461" s="69"/>
      <c r="F461" s="20" t="s">
        <v>101</v>
      </c>
      <c r="G461" s="51">
        <v>300000000000</v>
      </c>
      <c r="H461" s="51"/>
      <c r="I461" s="16">
        <f>I460+Table142[[#This Row],[مبلغ ورود]]-Table142[[#This Row],[مبلغ خروج]]</f>
        <v>574843262939</v>
      </c>
      <c r="J461" s="44"/>
    </row>
    <row r="462" spans="1:10" ht="21">
      <c r="A462" s="90">
        <v>446</v>
      </c>
      <c r="B462" s="65" t="s">
        <v>1293</v>
      </c>
      <c r="C462" s="55"/>
      <c r="D462" s="15" t="s">
        <v>15</v>
      </c>
      <c r="E462" s="69"/>
      <c r="F462" s="20" t="s">
        <v>352</v>
      </c>
      <c r="G462" s="52"/>
      <c r="H462" s="51">
        <f>3070+250000+250000</f>
        <v>503070</v>
      </c>
      <c r="I462" s="16">
        <f>I461+Table142[[#This Row],[مبلغ ورود]]-Table142[[#This Row],[مبلغ خروج]]</f>
        <v>574842759869</v>
      </c>
      <c r="J462" s="44"/>
    </row>
    <row r="463" spans="1:10" ht="21">
      <c r="A463" s="90">
        <v>447</v>
      </c>
      <c r="B463" s="65" t="s">
        <v>1303</v>
      </c>
      <c r="C463" s="55"/>
      <c r="D463" s="15" t="s">
        <v>15</v>
      </c>
      <c r="E463" s="69"/>
      <c r="F463" s="20" t="s">
        <v>1323</v>
      </c>
      <c r="G463" s="52"/>
      <c r="H463" s="51">
        <f>10000+10000+250000</f>
        <v>270000</v>
      </c>
      <c r="I463" s="16">
        <f>I462+Table142[[#This Row],[مبلغ ورود]]-Table142[[#This Row],[مبلغ خروج]]</f>
        <v>574842489869</v>
      </c>
      <c r="J463" s="44"/>
    </row>
    <row r="464" spans="1:10" ht="21">
      <c r="A464" s="90">
        <v>448</v>
      </c>
      <c r="B464" s="65" t="s">
        <v>1324</v>
      </c>
      <c r="C464" s="55"/>
      <c r="D464" s="15" t="s">
        <v>15</v>
      </c>
      <c r="E464" s="69"/>
      <c r="F464" s="20" t="s">
        <v>77</v>
      </c>
      <c r="G464" s="52"/>
      <c r="H464" s="51">
        <v>250000</v>
      </c>
      <c r="I464" s="16">
        <f>I463+Table142[[#This Row],[مبلغ ورود]]-Table142[[#This Row],[مبلغ خروج]]</f>
        <v>574842239869</v>
      </c>
      <c r="J464" s="44"/>
    </row>
    <row r="465" spans="1:10" ht="37.5">
      <c r="A465" s="90">
        <v>449</v>
      </c>
      <c r="B465" s="65" t="s">
        <v>1314</v>
      </c>
      <c r="C465" s="55" t="s">
        <v>1312</v>
      </c>
      <c r="D465" s="15" t="s">
        <v>15</v>
      </c>
      <c r="E465" s="69" t="s">
        <v>1318</v>
      </c>
      <c r="F465" s="20" t="s">
        <v>1325</v>
      </c>
      <c r="G465" s="94"/>
      <c r="H465" s="94">
        <v>100000000000</v>
      </c>
      <c r="I465" s="16">
        <f>I464+Table142[[#This Row],[مبلغ ورود]]-Table142[[#This Row],[مبلغ خروج]]</f>
        <v>474842239869</v>
      </c>
      <c r="J465" s="44"/>
    </row>
    <row r="466" spans="1:10" ht="37.5">
      <c r="A466" s="90">
        <v>450</v>
      </c>
      <c r="B466" s="65" t="s">
        <v>1326</v>
      </c>
      <c r="C466" s="55" t="s">
        <v>1313</v>
      </c>
      <c r="D466" s="15" t="s">
        <v>15</v>
      </c>
      <c r="E466" s="69" t="s">
        <v>1319</v>
      </c>
      <c r="F466" s="20" t="s">
        <v>1347</v>
      </c>
      <c r="G466" s="94"/>
      <c r="H466" s="51">
        <v>147970000</v>
      </c>
      <c r="I466" s="16">
        <f>I465+Table142[[#This Row],[مبلغ ورود]]-Table142[[#This Row],[مبلغ خروج]]</f>
        <v>474694269869</v>
      </c>
      <c r="J466" s="44"/>
    </row>
    <row r="467" spans="1:10" ht="37.5">
      <c r="A467" s="90">
        <v>451</v>
      </c>
      <c r="B467" s="65" t="s">
        <v>1326</v>
      </c>
      <c r="C467" s="55" t="s">
        <v>1327</v>
      </c>
      <c r="D467" s="15" t="s">
        <v>15</v>
      </c>
      <c r="E467" s="69" t="s">
        <v>1337</v>
      </c>
      <c r="F467" s="20" t="s">
        <v>1348</v>
      </c>
      <c r="G467" s="94"/>
      <c r="H467" s="51">
        <v>177120000</v>
      </c>
      <c r="I467" s="16">
        <f>I466+Table142[[#This Row],[مبلغ ورود]]-Table142[[#This Row],[مبلغ خروج]]</f>
        <v>474517149869</v>
      </c>
      <c r="J467" s="44"/>
    </row>
    <row r="468" spans="1:10" ht="37.5">
      <c r="A468" s="90">
        <v>452</v>
      </c>
      <c r="B468" s="65" t="s">
        <v>1326</v>
      </c>
      <c r="C468" s="55" t="s">
        <v>1328</v>
      </c>
      <c r="D468" s="15" t="s">
        <v>15</v>
      </c>
      <c r="E468" s="69" t="s">
        <v>1338</v>
      </c>
      <c r="F468" s="70" t="s">
        <v>1349</v>
      </c>
      <c r="G468" s="99"/>
      <c r="H468" s="51">
        <v>63950000</v>
      </c>
      <c r="I468" s="16">
        <f>I467+Table142[[#This Row],[مبلغ ورود]]-Table142[[#This Row],[مبلغ خروج]]</f>
        <v>474453199869</v>
      </c>
      <c r="J468" s="44"/>
    </row>
    <row r="469" spans="1:10" ht="37.5">
      <c r="A469" s="90">
        <v>453</v>
      </c>
      <c r="B469" s="65" t="s">
        <v>1326</v>
      </c>
      <c r="C469" s="55" t="s">
        <v>1329</v>
      </c>
      <c r="D469" s="15" t="s">
        <v>15</v>
      </c>
      <c r="E469" s="69" t="s">
        <v>1339</v>
      </c>
      <c r="F469" s="20" t="s">
        <v>1350</v>
      </c>
      <c r="G469" s="99"/>
      <c r="H469" s="51">
        <v>20000000000</v>
      </c>
      <c r="I469" s="16">
        <f>I468+Table142[[#This Row],[مبلغ ورود]]-Table142[[#This Row],[مبلغ خروج]]</f>
        <v>454453199869</v>
      </c>
      <c r="J469" s="44"/>
    </row>
    <row r="470" spans="1:10" ht="21">
      <c r="A470" s="90">
        <v>454</v>
      </c>
      <c r="B470" s="65" t="s">
        <v>1314</v>
      </c>
      <c r="C470" s="55"/>
      <c r="D470" s="15" t="s">
        <v>15</v>
      </c>
      <c r="E470" s="69"/>
      <c r="F470" s="20" t="s">
        <v>1352</v>
      </c>
      <c r="G470" s="52"/>
      <c r="H470" s="51">
        <f>10000+10000+10000+10000+10000+10000+10000+10000+10000</f>
        <v>90000</v>
      </c>
      <c r="I470" s="16">
        <f>I469+Table142[[#This Row],[مبلغ ورود]]-Table142[[#This Row],[مبلغ خروج]]</f>
        <v>454453109869</v>
      </c>
      <c r="J470" s="44"/>
    </row>
    <row r="471" spans="1:10" ht="21">
      <c r="A471" s="90">
        <v>455</v>
      </c>
      <c r="B471" s="65" t="s">
        <v>1351</v>
      </c>
      <c r="C471" s="55"/>
      <c r="D471" s="15" t="s">
        <v>15</v>
      </c>
      <c r="E471" s="69"/>
      <c r="F471" s="20" t="s">
        <v>1353</v>
      </c>
      <c r="G471" s="52"/>
      <c r="H471" s="51">
        <f>250000+17710+14790+6390</f>
        <v>288890</v>
      </c>
      <c r="I471" s="16">
        <f>I470+Table142[[#This Row],[مبلغ ورود]]-Table142[[#This Row],[مبلغ خروج]]</f>
        <v>454452820979</v>
      </c>
      <c r="J471" s="44"/>
    </row>
    <row r="472" spans="1:10" ht="56.25">
      <c r="A472" s="90">
        <v>456</v>
      </c>
      <c r="B472" s="65" t="s">
        <v>1355</v>
      </c>
      <c r="C472" s="55" t="s">
        <v>1330</v>
      </c>
      <c r="D472" s="15" t="s">
        <v>15</v>
      </c>
      <c r="E472" s="69" t="s">
        <v>1340</v>
      </c>
      <c r="F472" s="20" t="s">
        <v>1354</v>
      </c>
      <c r="G472" s="99"/>
      <c r="H472" s="51">
        <v>625000000</v>
      </c>
      <c r="I472" s="16">
        <f>I471+Table142[[#This Row],[مبلغ ورود]]-Table142[[#This Row],[مبلغ خروج]]</f>
        <v>453827820979</v>
      </c>
      <c r="J472" s="44"/>
    </row>
    <row r="473" spans="1:10" ht="37.5">
      <c r="A473" s="90">
        <v>457</v>
      </c>
      <c r="B473" s="65" t="s">
        <v>1355</v>
      </c>
      <c r="C473" s="55" t="s">
        <v>1331</v>
      </c>
      <c r="D473" s="15" t="s">
        <v>15</v>
      </c>
      <c r="E473" s="69" t="s">
        <v>1341</v>
      </c>
      <c r="F473" s="70" t="s">
        <v>1356</v>
      </c>
      <c r="G473" s="99"/>
      <c r="H473" s="51">
        <v>773000000</v>
      </c>
      <c r="I473" s="16">
        <f>I472+Table142[[#This Row],[مبلغ ورود]]-Table142[[#This Row],[مبلغ خروج]]</f>
        <v>453054820979</v>
      </c>
      <c r="J473" s="44"/>
    </row>
    <row r="474" spans="1:10" ht="37.5">
      <c r="A474" s="90">
        <v>458</v>
      </c>
      <c r="B474" s="65" t="s">
        <v>1358</v>
      </c>
      <c r="C474" s="55" t="s">
        <v>1332</v>
      </c>
      <c r="D474" s="15" t="s">
        <v>15</v>
      </c>
      <c r="E474" s="69" t="s">
        <v>1342</v>
      </c>
      <c r="F474" s="20" t="s">
        <v>1357</v>
      </c>
      <c r="G474" s="99"/>
      <c r="H474" s="51">
        <v>262113000</v>
      </c>
      <c r="I474" s="16">
        <f>I473+Table142[[#This Row],[مبلغ ورود]]-Table142[[#This Row],[مبلغ خروج]]</f>
        <v>452792707979</v>
      </c>
      <c r="J474" s="44"/>
    </row>
    <row r="475" spans="1:10" ht="37.5">
      <c r="A475" s="90">
        <v>459</v>
      </c>
      <c r="B475" s="65" t="s">
        <v>1358</v>
      </c>
      <c r="C475" s="55" t="s">
        <v>1333</v>
      </c>
      <c r="D475" s="15" t="s">
        <v>15</v>
      </c>
      <c r="E475" s="69" t="s">
        <v>1343</v>
      </c>
      <c r="F475" s="20" t="s">
        <v>1359</v>
      </c>
      <c r="G475" s="99"/>
      <c r="H475" s="51">
        <v>329000000</v>
      </c>
      <c r="I475" s="16">
        <f>I474+Table142[[#This Row],[مبلغ ورود]]-Table142[[#This Row],[مبلغ خروج]]</f>
        <v>452463707979</v>
      </c>
      <c r="J475" s="44"/>
    </row>
    <row r="476" spans="1:10" ht="21">
      <c r="A476" s="90">
        <v>460</v>
      </c>
      <c r="B476" s="65" t="s">
        <v>1358</v>
      </c>
      <c r="C476" s="55" t="s">
        <v>1334</v>
      </c>
      <c r="D476" s="15" t="s">
        <v>15</v>
      </c>
      <c r="E476" s="69" t="s">
        <v>1344</v>
      </c>
      <c r="F476" s="20" t="s">
        <v>483</v>
      </c>
      <c r="G476" s="94"/>
      <c r="H476" s="51">
        <v>30000000000</v>
      </c>
      <c r="I476" s="16">
        <f>I475+Table142[[#This Row],[مبلغ ورود]]-Table142[[#This Row],[مبلغ خروج]]</f>
        <v>422463707979</v>
      </c>
      <c r="J476" s="44"/>
    </row>
    <row r="477" spans="1:10" ht="21">
      <c r="A477" s="1"/>
      <c r="B477" s="65" t="s">
        <v>1448</v>
      </c>
      <c r="C477" s="55"/>
      <c r="D477" s="15" t="s">
        <v>15</v>
      </c>
      <c r="E477" s="69"/>
      <c r="F477" s="20" t="s">
        <v>334</v>
      </c>
      <c r="G477" s="52"/>
      <c r="H477" s="51">
        <v>25000</v>
      </c>
      <c r="I477" s="16">
        <f>I476+Table142[[#This Row],[مبلغ ورود]]-Table142[[#This Row],[مبلغ خروج]]</f>
        <v>422463682979</v>
      </c>
      <c r="J477" s="44"/>
    </row>
    <row r="478" spans="1:10" ht="37.5">
      <c r="A478" s="90">
        <v>461</v>
      </c>
      <c r="B478" s="65" t="s">
        <v>1361</v>
      </c>
      <c r="C478" s="55" t="s">
        <v>1335</v>
      </c>
      <c r="D478" s="15" t="s">
        <v>15</v>
      </c>
      <c r="E478" s="69" t="s">
        <v>1345</v>
      </c>
      <c r="F478" s="70" t="s">
        <v>1360</v>
      </c>
      <c r="G478" s="94"/>
      <c r="H478" s="51">
        <v>671550000</v>
      </c>
      <c r="I478" s="16">
        <f>I477+Table142[[#This Row],[مبلغ ورود]]-Table142[[#This Row],[مبلغ خروج]]</f>
        <v>421792132979</v>
      </c>
      <c r="J478" s="44"/>
    </row>
    <row r="479" spans="1:10" ht="37.5">
      <c r="A479" s="90">
        <v>462</v>
      </c>
      <c r="B479" s="65" t="s">
        <v>1361</v>
      </c>
      <c r="C479" s="55" t="s">
        <v>1336</v>
      </c>
      <c r="D479" s="15" t="s">
        <v>15</v>
      </c>
      <c r="E479" s="69" t="s">
        <v>1346</v>
      </c>
      <c r="F479" s="20" t="s">
        <v>1380</v>
      </c>
      <c r="G479" s="94"/>
      <c r="H479" s="51">
        <v>12007092617</v>
      </c>
      <c r="I479" s="16">
        <f>I478+Table142[[#This Row],[مبلغ ورود]]-Table142[[#This Row],[مبلغ خروج]]</f>
        <v>409785040362</v>
      </c>
      <c r="J479" s="44"/>
    </row>
    <row r="480" spans="1:10" ht="37.5">
      <c r="A480" s="90">
        <v>463</v>
      </c>
      <c r="B480" s="65" t="s">
        <v>1361</v>
      </c>
      <c r="C480" s="55" t="s">
        <v>1362</v>
      </c>
      <c r="D480" s="93" t="s">
        <v>15</v>
      </c>
      <c r="E480" s="69" t="s">
        <v>1371</v>
      </c>
      <c r="F480" s="20" t="s">
        <v>1381</v>
      </c>
      <c r="G480" s="94"/>
      <c r="H480" s="51">
        <v>168426800</v>
      </c>
      <c r="I480" s="16">
        <f>I479+Table142[[#This Row],[مبلغ ورود]]-Table142[[#This Row],[مبلغ خروج]]</f>
        <v>409616613562</v>
      </c>
      <c r="J480" s="44"/>
    </row>
    <row r="481" spans="1:10" ht="37.5">
      <c r="A481" s="90">
        <v>464</v>
      </c>
      <c r="B481" s="65" t="s">
        <v>1361</v>
      </c>
      <c r="C481" s="55" t="s">
        <v>1363</v>
      </c>
      <c r="D481" s="93" t="s">
        <v>15</v>
      </c>
      <c r="E481" s="69" t="s">
        <v>1372</v>
      </c>
      <c r="F481" s="20" t="s">
        <v>1382</v>
      </c>
      <c r="G481" s="94"/>
      <c r="H481" s="51">
        <v>60570000</v>
      </c>
      <c r="I481" s="16">
        <f>I480+Table142[[#This Row],[مبلغ ورود]]-Table142[[#This Row],[مبلغ خروج]]</f>
        <v>409556043562</v>
      </c>
      <c r="J481" s="44"/>
    </row>
    <row r="482" spans="1:10" ht="37.5">
      <c r="A482" s="90">
        <v>465</v>
      </c>
      <c r="B482" s="65" t="s">
        <v>1361</v>
      </c>
      <c r="C482" s="55" t="s">
        <v>1364</v>
      </c>
      <c r="D482" s="93" t="s">
        <v>15</v>
      </c>
      <c r="E482" s="69" t="s">
        <v>1373</v>
      </c>
      <c r="F482" s="20" t="s">
        <v>1384</v>
      </c>
      <c r="G482" s="94"/>
      <c r="H482" s="51">
        <v>77390000</v>
      </c>
      <c r="I482" s="16">
        <f>I481+Table142[[#This Row],[مبلغ ورود]]-Table142[[#This Row],[مبلغ خروج]]</f>
        <v>409478653562</v>
      </c>
      <c r="J482" s="44"/>
    </row>
    <row r="483" spans="1:10" ht="37.5">
      <c r="A483" s="90">
        <v>466</v>
      </c>
      <c r="B483" s="65" t="s">
        <v>1361</v>
      </c>
      <c r="C483" s="55" t="s">
        <v>1365</v>
      </c>
      <c r="D483" s="93" t="s">
        <v>15</v>
      </c>
      <c r="E483" s="69" t="s">
        <v>1374</v>
      </c>
      <c r="F483" s="20" t="s">
        <v>1385</v>
      </c>
      <c r="G483" s="94"/>
      <c r="H483" s="16">
        <v>14187876</v>
      </c>
      <c r="I483" s="16">
        <f>I482+Table142[[#This Row],[مبلغ ورود]]-Table142[[#This Row],[مبلغ خروج]]</f>
        <v>409464465686</v>
      </c>
      <c r="J483" s="44"/>
    </row>
    <row r="484" spans="1:10" ht="21">
      <c r="A484" s="90">
        <v>467</v>
      </c>
      <c r="B484" s="65" t="s">
        <v>1361</v>
      </c>
      <c r="C484" s="55" t="s">
        <v>1366</v>
      </c>
      <c r="D484" s="93" t="s">
        <v>15</v>
      </c>
      <c r="E484" s="69" t="s">
        <v>1375</v>
      </c>
      <c r="F484" s="70" t="s">
        <v>1386</v>
      </c>
      <c r="G484" s="94"/>
      <c r="H484" s="51">
        <v>185790000</v>
      </c>
      <c r="I484" s="16">
        <f>I483+Table142[[#This Row],[مبلغ ورود]]-Table142[[#This Row],[مبلغ خروج]]</f>
        <v>409278675686</v>
      </c>
      <c r="J484" s="44"/>
    </row>
    <row r="485" spans="1:10" ht="37.5">
      <c r="A485" s="90">
        <v>468</v>
      </c>
      <c r="B485" s="65" t="s">
        <v>1387</v>
      </c>
      <c r="C485" s="55" t="s">
        <v>1367</v>
      </c>
      <c r="D485" s="93" t="s">
        <v>15</v>
      </c>
      <c r="E485" s="69" t="s">
        <v>1376</v>
      </c>
      <c r="F485" s="20" t="s">
        <v>1388</v>
      </c>
      <c r="G485" s="94"/>
      <c r="H485" s="51">
        <v>144098000</v>
      </c>
      <c r="I485" s="16">
        <f>I484+Table142[[#This Row],[مبلغ ورود]]-Table142[[#This Row],[مبلغ خروج]]</f>
        <v>409134577686</v>
      </c>
      <c r="J485" s="44"/>
    </row>
    <row r="486" spans="1:10" ht="21">
      <c r="A486" s="1"/>
      <c r="B486" s="65" t="s">
        <v>1387</v>
      </c>
      <c r="C486" s="55"/>
      <c r="D486" s="93" t="s">
        <v>15</v>
      </c>
      <c r="E486" s="69"/>
      <c r="F486" s="20" t="s">
        <v>334</v>
      </c>
      <c r="G486" s="52"/>
      <c r="H486" s="51">
        <f>220000+250000+16000+250000+125000</f>
        <v>861000</v>
      </c>
      <c r="I486" s="16">
        <f>I485+Table142[[#This Row],[مبلغ ورود]]-Table142[[#This Row],[مبلغ خروج]]</f>
        <v>409133716686</v>
      </c>
      <c r="J486" s="44"/>
    </row>
    <row r="487" spans="1:10" ht="21">
      <c r="A487" s="1"/>
      <c r="B487" s="65" t="s">
        <v>1389</v>
      </c>
      <c r="C487" s="55"/>
      <c r="D487" s="93" t="s">
        <v>15</v>
      </c>
      <c r="E487" s="69"/>
      <c r="F487" s="20" t="s">
        <v>334</v>
      </c>
      <c r="G487" s="52"/>
      <c r="H487" s="51">
        <f>2000+16840+7730+250000</f>
        <v>276570</v>
      </c>
      <c r="I487" s="16">
        <f>I486+Table142[[#This Row],[مبلغ ورود]]-Table142[[#This Row],[مبلغ خروج]]</f>
        <v>409133440116</v>
      </c>
      <c r="J487" s="44"/>
    </row>
    <row r="488" spans="1:10" ht="37.5">
      <c r="A488" s="90">
        <v>469</v>
      </c>
      <c r="B488" s="65" t="s">
        <v>1389</v>
      </c>
      <c r="C488" s="55" t="s">
        <v>1368</v>
      </c>
      <c r="D488" s="93" t="s">
        <v>15</v>
      </c>
      <c r="E488" s="69" t="s">
        <v>1377</v>
      </c>
      <c r="F488" s="20" t="s">
        <v>1396</v>
      </c>
      <c r="G488" s="94"/>
      <c r="H488" s="51">
        <v>30591000</v>
      </c>
      <c r="I488" s="16">
        <f>I487+Table142[[#This Row],[مبلغ ورود]]-Table142[[#This Row],[مبلغ خروج]]</f>
        <v>409102849116</v>
      </c>
      <c r="J488" s="44"/>
    </row>
    <row r="489" spans="1:10" ht="21">
      <c r="A489" s="90">
        <v>470</v>
      </c>
      <c r="B489" s="65" t="s">
        <v>1389</v>
      </c>
      <c r="C489" s="55" t="s">
        <v>1369</v>
      </c>
      <c r="D489" s="93" t="s">
        <v>15</v>
      </c>
      <c r="E489" s="69" t="s">
        <v>1378</v>
      </c>
      <c r="F489" s="20" t="s">
        <v>1394</v>
      </c>
      <c r="G489" s="94"/>
      <c r="H489" s="51">
        <v>11701440000</v>
      </c>
      <c r="I489" s="16">
        <f>I488+Table142[[#This Row],[مبلغ ورود]]-Table142[[#This Row],[مبلغ خروج]]</f>
        <v>397401409116</v>
      </c>
      <c r="J489" s="44"/>
    </row>
    <row r="490" spans="1:10" ht="37.5">
      <c r="A490" s="90">
        <v>471</v>
      </c>
      <c r="B490" s="65" t="s">
        <v>1389</v>
      </c>
      <c r="C490" s="55" t="s">
        <v>1370</v>
      </c>
      <c r="D490" s="93" t="s">
        <v>15</v>
      </c>
      <c r="E490" s="69" t="s">
        <v>1379</v>
      </c>
      <c r="F490" s="20" t="s">
        <v>1395</v>
      </c>
      <c r="G490" s="94"/>
      <c r="H490" s="51">
        <v>370423500</v>
      </c>
      <c r="I490" s="16">
        <f>I489+Table142[[#This Row],[مبلغ ورود]]-Table142[[#This Row],[مبلغ خروج]]</f>
        <v>397030985616</v>
      </c>
      <c r="J490" s="44"/>
    </row>
    <row r="491" spans="1:10" ht="21">
      <c r="A491" s="90">
        <v>472</v>
      </c>
      <c r="B491" s="65" t="s">
        <v>1389</v>
      </c>
      <c r="C491" s="55" t="s">
        <v>1390</v>
      </c>
      <c r="D491" s="93" t="s">
        <v>15</v>
      </c>
      <c r="E491" s="69" t="s">
        <v>1397</v>
      </c>
      <c r="F491" s="20" t="s">
        <v>556</v>
      </c>
      <c r="G491" s="52"/>
      <c r="H491" s="51">
        <v>250000000</v>
      </c>
      <c r="I491" s="16">
        <f>I490+Table142[[#This Row],[مبلغ ورود]]-Table142[[#This Row],[مبلغ خروج]]</f>
        <v>396780985616</v>
      </c>
      <c r="J491" s="44"/>
    </row>
    <row r="492" spans="1:10" ht="37.5">
      <c r="A492" s="90">
        <v>473</v>
      </c>
      <c r="B492" s="65" t="s">
        <v>1389</v>
      </c>
      <c r="C492" s="55" t="s">
        <v>1391</v>
      </c>
      <c r="D492" s="93" t="s">
        <v>15</v>
      </c>
      <c r="E492" s="69" t="s">
        <v>1398</v>
      </c>
      <c r="F492" s="20" t="s">
        <v>1401</v>
      </c>
      <c r="G492" s="51"/>
      <c r="H492" s="51">
        <v>568560000</v>
      </c>
      <c r="I492" s="16">
        <f>I491+Table142[[#This Row],[مبلغ ورود]]-Table142[[#This Row],[مبلغ خروج]]</f>
        <v>396212425616</v>
      </c>
      <c r="J492" s="44"/>
    </row>
    <row r="493" spans="1:10" ht="37.5">
      <c r="A493" s="90">
        <v>474</v>
      </c>
      <c r="B493" s="65" t="s">
        <v>1389</v>
      </c>
      <c r="C493" s="55" t="s">
        <v>1392</v>
      </c>
      <c r="D493" s="93" t="s">
        <v>15</v>
      </c>
      <c r="E493" s="69" t="s">
        <v>1399</v>
      </c>
      <c r="F493" s="20" t="s">
        <v>1402</v>
      </c>
      <c r="G493" s="52"/>
      <c r="H493" s="51">
        <v>1213874000</v>
      </c>
      <c r="I493" s="16">
        <f>I492+Table142[[#This Row],[مبلغ ورود]]-Table142[[#This Row],[مبلغ خروج]]</f>
        <v>394998551616</v>
      </c>
      <c r="J493" s="44"/>
    </row>
    <row r="494" spans="1:10" ht="21">
      <c r="A494" s="90">
        <v>475</v>
      </c>
      <c r="B494" s="65" t="s">
        <v>1389</v>
      </c>
      <c r="C494" s="55" t="s">
        <v>1393</v>
      </c>
      <c r="D494" s="93" t="s">
        <v>15</v>
      </c>
      <c r="E494" s="69" t="s">
        <v>1400</v>
      </c>
      <c r="F494" s="20" t="s">
        <v>483</v>
      </c>
      <c r="G494" s="52"/>
      <c r="H494" s="51">
        <v>50000000000</v>
      </c>
      <c r="I494" s="16">
        <f>I493+Table142[[#This Row],[مبلغ ورود]]-Table142[[#This Row],[مبلغ خروج]]</f>
        <v>344998551616</v>
      </c>
      <c r="J494" s="44"/>
    </row>
    <row r="495" spans="1:10" ht="37.5">
      <c r="A495" s="90">
        <v>476</v>
      </c>
      <c r="B495" s="65" t="s">
        <v>1389</v>
      </c>
      <c r="C495" s="55" t="s">
        <v>1403</v>
      </c>
      <c r="D495" s="93" t="s">
        <v>15</v>
      </c>
      <c r="E495" s="69" t="s">
        <v>1409</v>
      </c>
      <c r="F495" s="20" t="s">
        <v>1415</v>
      </c>
      <c r="G495" s="52"/>
      <c r="H495" s="51">
        <v>420965000</v>
      </c>
      <c r="I495" s="16">
        <f>I494+Table142[[#This Row],[مبلغ ورود]]-Table142[[#This Row],[مبلغ خروج]]</f>
        <v>344577586616</v>
      </c>
      <c r="J495" s="44"/>
    </row>
    <row r="496" spans="1:10" ht="37.5">
      <c r="A496" s="90">
        <v>477</v>
      </c>
      <c r="B496" s="65" t="s">
        <v>1389</v>
      </c>
      <c r="C496" s="55" t="s">
        <v>1404</v>
      </c>
      <c r="D496" s="93" t="s">
        <v>15</v>
      </c>
      <c r="E496" s="69" t="s">
        <v>1410</v>
      </c>
      <c r="F496" s="20" t="s">
        <v>1416</v>
      </c>
      <c r="G496" s="52"/>
      <c r="H496" s="51">
        <v>3779579000</v>
      </c>
      <c r="I496" s="16">
        <f>I495+Table142[[#This Row],[مبلغ ورود]]-Table142[[#This Row],[مبلغ خروج]]</f>
        <v>340798007616</v>
      </c>
      <c r="J496" s="44"/>
    </row>
    <row r="497" spans="1:10" ht="37.5">
      <c r="A497" s="90">
        <v>478</v>
      </c>
      <c r="B497" s="65" t="s">
        <v>1389</v>
      </c>
      <c r="C497" s="55" t="s">
        <v>1405</v>
      </c>
      <c r="D497" s="93" t="s">
        <v>15</v>
      </c>
      <c r="E497" s="69" t="s">
        <v>1411</v>
      </c>
      <c r="F497" s="20" t="s">
        <v>1417</v>
      </c>
      <c r="G497" s="52"/>
      <c r="H497" s="51">
        <v>219090000</v>
      </c>
      <c r="I497" s="16">
        <f>I496+Table142[[#This Row],[مبلغ ورود]]-Table142[[#This Row],[مبلغ خروج]]</f>
        <v>340578917616</v>
      </c>
      <c r="J497" s="44"/>
    </row>
    <row r="498" spans="1:10" ht="21">
      <c r="A498" s="1"/>
      <c r="B498" s="65" t="s">
        <v>1449</v>
      </c>
      <c r="C498" s="55"/>
      <c r="D498" s="93" t="s">
        <v>15</v>
      </c>
      <c r="E498" s="69"/>
      <c r="F498" s="20" t="s">
        <v>334</v>
      </c>
      <c r="G498" s="52"/>
      <c r="H498" s="51">
        <f>21900+3050+25000+250000</f>
        <v>299950</v>
      </c>
      <c r="I498" s="16">
        <f>I497+Table142[[#This Row],[مبلغ ورود]]-Table142[[#This Row],[مبلغ خروج]]</f>
        <v>340578617666</v>
      </c>
      <c r="J498" s="44"/>
    </row>
    <row r="499" spans="1:10" ht="37.5">
      <c r="A499" s="90">
        <v>479</v>
      </c>
      <c r="B499" s="65" t="s">
        <v>1426</v>
      </c>
      <c r="C499" s="55" t="s">
        <v>1406</v>
      </c>
      <c r="D499" s="93" t="s">
        <v>15</v>
      </c>
      <c r="E499" s="69" t="s">
        <v>1412</v>
      </c>
      <c r="F499" s="70" t="s">
        <v>1427</v>
      </c>
      <c r="G499" s="52"/>
      <c r="H499" s="51">
        <v>275464598</v>
      </c>
      <c r="I499" s="16">
        <f>I498+Table142[[#This Row],[مبلغ ورود]]-Table142[[#This Row],[مبلغ خروج]]</f>
        <v>340303153068</v>
      </c>
      <c r="J499" s="44"/>
    </row>
    <row r="500" spans="1:10" ht="37.5">
      <c r="A500" s="90">
        <v>480</v>
      </c>
      <c r="B500" s="65" t="s">
        <v>1426</v>
      </c>
      <c r="C500" s="55" t="s">
        <v>1407</v>
      </c>
      <c r="D500" s="93" t="s">
        <v>15</v>
      </c>
      <c r="E500" s="69" t="s">
        <v>1413</v>
      </c>
      <c r="F500" s="70" t="s">
        <v>1428</v>
      </c>
      <c r="G500" s="52"/>
      <c r="H500" s="51">
        <v>73993416</v>
      </c>
      <c r="I500" s="16">
        <f>I499+Table142[[#This Row],[مبلغ ورود]]-Table142[[#This Row],[مبلغ خروج]]</f>
        <v>340229159652</v>
      </c>
      <c r="J500" s="44"/>
    </row>
    <row r="501" spans="1:10" ht="37.5">
      <c r="A501" s="90">
        <v>481</v>
      </c>
      <c r="B501" s="65" t="s">
        <v>1426</v>
      </c>
      <c r="C501" s="55" t="s">
        <v>1408</v>
      </c>
      <c r="D501" s="93" t="s">
        <v>15</v>
      </c>
      <c r="E501" s="69" t="s">
        <v>1414</v>
      </c>
      <c r="F501" s="20" t="s">
        <v>1350</v>
      </c>
      <c r="G501" s="52"/>
      <c r="H501" s="51">
        <v>40000000000</v>
      </c>
      <c r="I501" s="16">
        <f>I500+Table142[[#This Row],[مبلغ ورود]]-Table142[[#This Row],[مبلغ خروج]]</f>
        <v>300229159652</v>
      </c>
      <c r="J501" s="44"/>
    </row>
    <row r="502" spans="1:10" ht="21">
      <c r="A502" s="90">
        <v>482</v>
      </c>
      <c r="B502" s="65" t="s">
        <v>1426</v>
      </c>
      <c r="C502" s="55" t="s">
        <v>1418</v>
      </c>
      <c r="D502" s="93" t="s">
        <v>15</v>
      </c>
      <c r="E502" s="69" t="s">
        <v>1430</v>
      </c>
      <c r="F502" s="20" t="s">
        <v>1429</v>
      </c>
      <c r="G502" s="104"/>
      <c r="H502" s="51">
        <v>1546890000</v>
      </c>
      <c r="I502" s="16">
        <f>I501+Table142[[#This Row],[مبلغ ورود]]-Table142[[#This Row],[مبلغ خروج]]</f>
        <v>298682269652</v>
      </c>
      <c r="J502" s="44"/>
    </row>
    <row r="503" spans="1:10" ht="37.5">
      <c r="A503" s="90">
        <v>483</v>
      </c>
      <c r="B503" s="65" t="s">
        <v>1426</v>
      </c>
      <c r="C503" s="55" t="s">
        <v>1419</v>
      </c>
      <c r="D503" s="93" t="s">
        <v>15</v>
      </c>
      <c r="E503" s="69" t="s">
        <v>1431</v>
      </c>
      <c r="F503" s="20" t="s">
        <v>1432</v>
      </c>
      <c r="G503" s="104"/>
      <c r="H503" s="51">
        <v>703050000</v>
      </c>
      <c r="I503" s="16">
        <f>I502+Table142[[#This Row],[مبلغ ورود]]-Table142[[#This Row],[مبلغ خروج]]</f>
        <v>297979219652</v>
      </c>
      <c r="J503" s="44"/>
    </row>
    <row r="504" spans="1:10" ht="37.5">
      <c r="A504" s="90">
        <v>484</v>
      </c>
      <c r="B504" s="65" t="s">
        <v>1426</v>
      </c>
      <c r="C504" s="55" t="s">
        <v>1420</v>
      </c>
      <c r="D504" s="93" t="s">
        <v>15</v>
      </c>
      <c r="E504" s="69" t="s">
        <v>1433</v>
      </c>
      <c r="F504" s="70" t="s">
        <v>1439</v>
      </c>
      <c r="G504" s="104"/>
      <c r="H504" s="51">
        <v>46708711</v>
      </c>
      <c r="I504" s="16">
        <f>I503+Table142[[#This Row],[مبلغ ورود]]-Table142[[#This Row],[مبلغ خروج]]</f>
        <v>297932510941</v>
      </c>
      <c r="J504" s="44"/>
    </row>
    <row r="505" spans="1:10" ht="21">
      <c r="A505" s="90">
        <v>485</v>
      </c>
      <c r="B505" s="65" t="s">
        <v>1426</v>
      </c>
      <c r="C505" s="55" t="s">
        <v>1421</v>
      </c>
      <c r="D505" s="93" t="s">
        <v>15</v>
      </c>
      <c r="E505" s="69" t="s">
        <v>1434</v>
      </c>
      <c r="F505" s="20" t="s">
        <v>1440</v>
      </c>
      <c r="G505" s="104"/>
      <c r="H505" s="51">
        <v>47823740400</v>
      </c>
      <c r="I505" s="16">
        <f>I504+Table142[[#This Row],[مبلغ ورود]]-Table142[[#This Row],[مبلغ خروج]]</f>
        <v>250108770541</v>
      </c>
      <c r="J505" s="44"/>
    </row>
    <row r="506" spans="1:10" ht="37.5">
      <c r="A506" s="90">
        <v>486</v>
      </c>
      <c r="B506" s="65" t="s">
        <v>1426</v>
      </c>
      <c r="C506" s="55" t="s">
        <v>1422</v>
      </c>
      <c r="D506" s="93" t="s">
        <v>15</v>
      </c>
      <c r="E506" s="69" t="s">
        <v>1435</v>
      </c>
      <c r="F506" s="20" t="s">
        <v>1441</v>
      </c>
      <c r="G506" s="104"/>
      <c r="H506" s="51">
        <v>65000000</v>
      </c>
      <c r="I506" s="16">
        <f>I505+Table142[[#This Row],[مبلغ ورود]]-Table142[[#This Row],[مبلغ خروج]]</f>
        <v>250043770541</v>
      </c>
      <c r="J506" s="44"/>
    </row>
    <row r="507" spans="1:10" ht="37.5">
      <c r="A507" s="90">
        <v>487</v>
      </c>
      <c r="B507" s="65" t="s">
        <v>1426</v>
      </c>
      <c r="C507" s="55" t="s">
        <v>1423</v>
      </c>
      <c r="D507" s="93" t="s">
        <v>15</v>
      </c>
      <c r="E507" s="69" t="s">
        <v>1436</v>
      </c>
      <c r="F507" s="20" t="s">
        <v>1442</v>
      </c>
      <c r="G507" s="104"/>
      <c r="H507" s="51">
        <v>703461600</v>
      </c>
      <c r="I507" s="16">
        <f>I506+Table142[[#This Row],[مبلغ ورود]]-Table142[[#This Row],[مبلغ خروج]]</f>
        <v>249340308941</v>
      </c>
      <c r="J507" s="44"/>
    </row>
    <row r="508" spans="1:10" ht="37.5">
      <c r="A508" s="90">
        <v>488</v>
      </c>
      <c r="B508" s="65" t="s">
        <v>1426</v>
      </c>
      <c r="C508" s="55" t="s">
        <v>1424</v>
      </c>
      <c r="D508" s="93" t="s">
        <v>15</v>
      </c>
      <c r="E508" s="69" t="s">
        <v>1437</v>
      </c>
      <c r="F508" s="20" t="s">
        <v>1443</v>
      </c>
      <c r="G508" s="104"/>
      <c r="H508" s="51">
        <v>6330228550</v>
      </c>
      <c r="I508" s="16">
        <f>I507+Table142[[#This Row],[مبلغ ورود]]-Table142[[#This Row],[مبلغ خروج]]</f>
        <v>243010080391</v>
      </c>
      <c r="J508" s="44"/>
    </row>
    <row r="509" spans="1:10" ht="37.5">
      <c r="A509" s="90">
        <v>489</v>
      </c>
      <c r="B509" s="65" t="s">
        <v>1426</v>
      </c>
      <c r="C509" s="55" t="s">
        <v>1425</v>
      </c>
      <c r="D509" s="93" t="s">
        <v>15</v>
      </c>
      <c r="E509" s="69" t="s">
        <v>1438</v>
      </c>
      <c r="F509" s="20" t="s">
        <v>1444</v>
      </c>
      <c r="G509" s="104"/>
      <c r="H509" s="51">
        <v>64017991</v>
      </c>
      <c r="I509" s="16">
        <f>I508+Table142[[#This Row],[مبلغ ورود]]-Table142[[#This Row],[مبلغ خروج]]</f>
        <v>242946062400</v>
      </c>
      <c r="J509" s="44"/>
    </row>
    <row r="510" spans="1:10" ht="37.5">
      <c r="A510" s="90">
        <v>490</v>
      </c>
      <c r="B510" s="65" t="s">
        <v>1426</v>
      </c>
      <c r="C510" s="55" t="s">
        <v>1445</v>
      </c>
      <c r="D510" s="93" t="s">
        <v>15</v>
      </c>
      <c r="E510" s="69" t="s">
        <v>1446</v>
      </c>
      <c r="F510" s="20" t="s">
        <v>1447</v>
      </c>
      <c r="G510" s="107"/>
      <c r="H510" s="51">
        <v>1000000000</v>
      </c>
      <c r="I510" s="16">
        <f>I509+Table142[[#This Row],[مبلغ ورود]]-Table142[[#This Row],[مبلغ خروج]]</f>
        <v>241946062400</v>
      </c>
      <c r="J510" s="44"/>
    </row>
    <row r="511" spans="1:10" ht="21">
      <c r="A511" s="105">
        <v>491</v>
      </c>
      <c r="B511" s="65" t="s">
        <v>1426</v>
      </c>
      <c r="C511" s="106"/>
      <c r="D511" s="93" t="s">
        <v>15</v>
      </c>
      <c r="E511" s="69"/>
      <c r="F511" s="20" t="s">
        <v>77</v>
      </c>
      <c r="G511" s="107"/>
      <c r="H511" s="51">
        <v>250000</v>
      </c>
      <c r="I511" s="16">
        <f>I510+Table142[[#This Row],[مبلغ ورود]]-Table142[[#This Row],[مبلغ خروج]]</f>
        <v>241945812400</v>
      </c>
      <c r="J511" s="44"/>
    </row>
    <row r="512" spans="1:10" ht="21">
      <c r="A512" s="1"/>
      <c r="B512" s="65" t="s">
        <v>1453</v>
      </c>
      <c r="C512" s="55"/>
      <c r="D512" s="93" t="s">
        <v>15</v>
      </c>
      <c r="E512" s="69"/>
      <c r="F512" s="20" t="s">
        <v>77</v>
      </c>
      <c r="G512" s="52"/>
      <c r="H512" s="51">
        <f>140610+250000+4670+200000+6400</f>
        <v>601680</v>
      </c>
      <c r="I512" s="16">
        <f>I511+Table142[[#This Row],[مبلغ ورود]]-Table142[[#This Row],[مبلغ خروج]]</f>
        <v>241945210720</v>
      </c>
      <c r="J512" s="44"/>
    </row>
    <row r="513" spans="1:10" ht="21">
      <c r="A513" s="105">
        <v>492</v>
      </c>
      <c r="B513" s="65" t="s">
        <v>1453</v>
      </c>
      <c r="C513" s="55" t="s">
        <v>1450</v>
      </c>
      <c r="D513" s="93" t="s">
        <v>15</v>
      </c>
      <c r="E513" s="69" t="s">
        <v>1451</v>
      </c>
      <c r="F513" s="20" t="s">
        <v>1452</v>
      </c>
      <c r="G513" s="107"/>
      <c r="H513" s="51">
        <v>5000000000</v>
      </c>
      <c r="I513" s="16">
        <f>I512+Table142[[#This Row],[مبلغ ورود]]-Table142[[#This Row],[مبلغ خروج]]</f>
        <v>236945210720</v>
      </c>
      <c r="J513" s="44"/>
    </row>
    <row r="514" spans="1:10" ht="37.5">
      <c r="A514" s="105">
        <v>493</v>
      </c>
      <c r="B514" s="65" t="s">
        <v>1453</v>
      </c>
      <c r="C514" s="55" t="s">
        <v>1454</v>
      </c>
      <c r="D514" s="93" t="s">
        <v>15</v>
      </c>
      <c r="E514" s="69" t="s">
        <v>1457</v>
      </c>
      <c r="F514" s="20" t="s">
        <v>1460</v>
      </c>
      <c r="G514" s="107"/>
      <c r="H514" s="51">
        <v>44132446807</v>
      </c>
      <c r="I514" s="16">
        <f>I513+Table142[[#This Row],[مبلغ ورود]]-Table142[[#This Row],[مبلغ خروج]]</f>
        <v>192812763913</v>
      </c>
      <c r="J514" s="44"/>
    </row>
    <row r="515" spans="1:10" ht="37.5">
      <c r="A515" s="100">
        <v>494</v>
      </c>
      <c r="B515" s="65" t="s">
        <v>1453</v>
      </c>
      <c r="C515" s="55" t="s">
        <v>1455</v>
      </c>
      <c r="D515" s="93" t="s">
        <v>15</v>
      </c>
      <c r="E515" s="69" t="s">
        <v>1458</v>
      </c>
      <c r="F515" s="20" t="s">
        <v>1461</v>
      </c>
      <c r="G515" s="104"/>
      <c r="H515" s="51">
        <v>200000000</v>
      </c>
      <c r="I515" s="16">
        <f>I514+Table142[[#This Row],[مبلغ ورود]]-Table142[[#This Row],[مبلغ خروج]]</f>
        <v>192612763913</v>
      </c>
      <c r="J515" s="44"/>
    </row>
    <row r="516" spans="1:10" ht="21">
      <c r="A516" s="1"/>
      <c r="B516" s="65" t="s">
        <v>1462</v>
      </c>
      <c r="C516" s="55"/>
      <c r="D516" s="93" t="s">
        <v>15</v>
      </c>
      <c r="E516" s="69"/>
      <c r="F516" s="20" t="s">
        <v>77</v>
      </c>
      <c r="G516" s="52"/>
      <c r="H516" s="51">
        <v>250000</v>
      </c>
      <c r="I516" s="16">
        <f>I515+Table142[[#This Row],[مبلغ ورود]]-Table142[[#This Row],[مبلغ خروج]]</f>
        <v>192612513913</v>
      </c>
      <c r="J516" s="44"/>
    </row>
    <row r="517" spans="1:10" ht="37.5">
      <c r="A517" s="100">
        <v>495</v>
      </c>
      <c r="B517" s="65" t="s">
        <v>1462</v>
      </c>
      <c r="C517" s="55" t="s">
        <v>1456</v>
      </c>
      <c r="D517" s="93" t="s">
        <v>15</v>
      </c>
      <c r="E517" s="69" t="s">
        <v>1459</v>
      </c>
      <c r="F517" s="20" t="s">
        <v>1481</v>
      </c>
      <c r="G517" s="104"/>
      <c r="H517" s="51">
        <v>1734223000</v>
      </c>
      <c r="I517" s="16">
        <f>I516+Table142[[#This Row],[مبلغ ورود]]-Table142[[#This Row],[مبلغ خروج]]</f>
        <v>190878290913</v>
      </c>
      <c r="J517" s="44"/>
    </row>
    <row r="518" spans="1:10" ht="21">
      <c r="A518" s="100">
        <v>496</v>
      </c>
      <c r="B518" s="65" t="s">
        <v>1462</v>
      </c>
      <c r="C518" s="55" t="s">
        <v>1463</v>
      </c>
      <c r="D518" s="93" t="s">
        <v>15</v>
      </c>
      <c r="E518" s="69" t="s">
        <v>1473</v>
      </c>
      <c r="F518" s="20" t="s">
        <v>1482</v>
      </c>
      <c r="G518" s="104"/>
      <c r="H518" s="51">
        <v>6808451967</v>
      </c>
      <c r="I518" s="16">
        <f>I517+Table142[[#This Row],[مبلغ ورود]]-Table142[[#This Row],[مبلغ خروج]]</f>
        <v>184069838946</v>
      </c>
      <c r="J518" s="44"/>
    </row>
    <row r="519" spans="1:10" ht="37.5">
      <c r="A519" s="100">
        <v>497</v>
      </c>
      <c r="B519" s="65" t="s">
        <v>1462</v>
      </c>
      <c r="C519" s="55" t="s">
        <v>1464</v>
      </c>
      <c r="D519" s="93" t="s">
        <v>15</v>
      </c>
      <c r="E519" s="69" t="s">
        <v>1474</v>
      </c>
      <c r="F519" s="20" t="s">
        <v>1483</v>
      </c>
      <c r="G519" s="111"/>
      <c r="H519" s="51">
        <v>1131828750</v>
      </c>
      <c r="I519" s="16">
        <f>I518+Table142[[#This Row],[مبلغ ورود]]-Table142[[#This Row],[مبلغ خروج]]</f>
        <v>182938010196</v>
      </c>
      <c r="J519" s="44"/>
    </row>
    <row r="520" spans="1:10" ht="21">
      <c r="A520" s="1"/>
      <c r="B520" s="65" t="s">
        <v>1462</v>
      </c>
      <c r="C520" s="55"/>
      <c r="E520" s="69"/>
      <c r="F520" s="20" t="s">
        <v>101</v>
      </c>
      <c r="G520" s="52">
        <v>200000000000</v>
      </c>
      <c r="H520" s="51"/>
      <c r="I520" s="16">
        <f>I519+Table142[[#This Row],[مبلغ ورود]]-Table142[[#This Row],[مبلغ خروج]]</f>
        <v>382938010196</v>
      </c>
      <c r="J520" s="44"/>
    </row>
    <row r="521" spans="1:10" ht="37.5">
      <c r="A521" s="100">
        <v>498</v>
      </c>
      <c r="B521" s="65" t="s">
        <v>1462</v>
      </c>
      <c r="C521" s="55" t="s">
        <v>1465</v>
      </c>
      <c r="D521" s="93" t="s">
        <v>15</v>
      </c>
      <c r="E521" s="69" t="s">
        <v>1475</v>
      </c>
      <c r="F521" s="20" t="s">
        <v>1484</v>
      </c>
      <c r="G521" s="111"/>
      <c r="H521" s="51">
        <v>189660000</v>
      </c>
      <c r="I521" s="16">
        <f>I520+Table142[[#This Row],[مبلغ ورود]]-Table142[[#This Row],[مبلغ خروج]]</f>
        <v>382748350196</v>
      </c>
      <c r="J521" s="44"/>
    </row>
    <row r="522" spans="1:10" ht="21">
      <c r="A522" s="100">
        <v>499</v>
      </c>
      <c r="B522" s="65" t="s">
        <v>1462</v>
      </c>
      <c r="C522" s="55" t="s">
        <v>1466</v>
      </c>
      <c r="D522" s="93" t="s">
        <v>15</v>
      </c>
      <c r="E522" s="69" t="s">
        <v>1476</v>
      </c>
      <c r="F522" s="20" t="s">
        <v>1485</v>
      </c>
      <c r="G522" s="111"/>
      <c r="H522" s="51">
        <v>225686844</v>
      </c>
      <c r="I522" s="16">
        <f>I521+Table142[[#This Row],[مبلغ ورود]]-Table142[[#This Row],[مبلغ خروج]]</f>
        <v>382522663352</v>
      </c>
      <c r="J522" s="44"/>
    </row>
    <row r="523" spans="1:10" ht="21">
      <c r="A523" s="100">
        <v>500</v>
      </c>
      <c r="B523" s="65" t="s">
        <v>1462</v>
      </c>
      <c r="C523" s="55" t="s">
        <v>1467</v>
      </c>
      <c r="D523" s="93" t="s">
        <v>15</v>
      </c>
      <c r="E523" s="69" t="s">
        <v>1477</v>
      </c>
      <c r="F523" s="20" t="s">
        <v>483</v>
      </c>
      <c r="G523" s="111"/>
      <c r="H523" s="51">
        <v>100000000000</v>
      </c>
      <c r="I523" s="16">
        <f>I522+Table142[[#This Row],[مبلغ ورود]]-Table142[[#This Row],[مبلغ خروج]]</f>
        <v>282522663352</v>
      </c>
      <c r="J523" s="44"/>
    </row>
    <row r="524" spans="1:10" ht="37.5">
      <c r="A524" s="100">
        <v>501</v>
      </c>
      <c r="B524" s="65" t="s">
        <v>1462</v>
      </c>
      <c r="C524" s="55" t="s">
        <v>1468</v>
      </c>
      <c r="D524" s="93" t="s">
        <v>15</v>
      </c>
      <c r="E524" s="69" t="s">
        <v>1478</v>
      </c>
      <c r="F524" s="20" t="s">
        <v>1486</v>
      </c>
      <c r="G524" s="111"/>
      <c r="H524" s="51">
        <v>71988450</v>
      </c>
      <c r="I524" s="16">
        <f>I523+Table142[[#This Row],[مبلغ ورود]]-Table142[[#This Row],[مبلغ خروج]]</f>
        <v>282450674902</v>
      </c>
      <c r="J524" s="44"/>
    </row>
    <row r="525" spans="1:10" ht="37.5">
      <c r="A525" s="100">
        <v>502</v>
      </c>
      <c r="B525" s="65" t="s">
        <v>1462</v>
      </c>
      <c r="C525" s="55" t="s">
        <v>1469</v>
      </c>
      <c r="D525" s="93" t="s">
        <v>15</v>
      </c>
      <c r="E525" s="69" t="s">
        <v>1479</v>
      </c>
      <c r="F525" s="20" t="s">
        <v>1487</v>
      </c>
      <c r="G525" s="111"/>
      <c r="H525" s="51">
        <v>85236200</v>
      </c>
      <c r="I525" s="16">
        <f>I524+Table142[[#This Row],[مبلغ ورود]]-Table142[[#This Row],[مبلغ خروج]]</f>
        <v>282365438702</v>
      </c>
      <c r="J525" s="44"/>
    </row>
    <row r="526" spans="1:10" ht="37.5">
      <c r="A526" s="100">
        <v>503</v>
      </c>
      <c r="B526" s="65" t="s">
        <v>1462</v>
      </c>
      <c r="C526" s="55" t="s">
        <v>1470</v>
      </c>
      <c r="D526" s="93" t="s">
        <v>15</v>
      </c>
      <c r="E526" s="69" t="s">
        <v>1480</v>
      </c>
      <c r="F526" s="20" t="s">
        <v>1488</v>
      </c>
      <c r="G526" s="111"/>
      <c r="H526" s="51">
        <v>65861000</v>
      </c>
      <c r="I526" s="16">
        <f>I525+Table142[[#This Row],[مبلغ ورود]]-Table142[[#This Row],[مبلغ خروج]]</f>
        <v>282299577702</v>
      </c>
      <c r="J526" s="44"/>
    </row>
    <row r="527" spans="1:10" ht="37.5">
      <c r="A527" s="100">
        <v>504</v>
      </c>
      <c r="B527" s="65" t="s">
        <v>1491</v>
      </c>
      <c r="C527" s="55" t="s">
        <v>1471</v>
      </c>
      <c r="D527" s="93" t="s">
        <v>15</v>
      </c>
      <c r="E527" s="69" t="s">
        <v>1490</v>
      </c>
      <c r="F527" s="20" t="s">
        <v>1489</v>
      </c>
      <c r="G527" s="111"/>
      <c r="H527" s="51">
        <v>34645000000</v>
      </c>
      <c r="I527" s="16">
        <f>I526+Table142[[#This Row],[مبلغ ورود]]-Table142[[#This Row],[مبلغ خروج]]</f>
        <v>247654577702</v>
      </c>
      <c r="J527" s="44"/>
    </row>
    <row r="528" spans="1:10" ht="56.25">
      <c r="A528" s="100">
        <v>505</v>
      </c>
      <c r="B528" s="65" t="s">
        <v>1491</v>
      </c>
      <c r="C528" s="55" t="s">
        <v>1472</v>
      </c>
      <c r="D528" s="93" t="s">
        <v>15</v>
      </c>
      <c r="E528" s="69" t="s">
        <v>1494</v>
      </c>
      <c r="F528" s="20" t="s">
        <v>1492</v>
      </c>
      <c r="G528" s="111"/>
      <c r="H528" s="51">
        <v>1250000000</v>
      </c>
      <c r="I528" s="16">
        <f>I527+Table142[[#This Row],[مبلغ ورود]]-Table142[[#This Row],[مبلغ خروج]]</f>
        <v>246404577702</v>
      </c>
      <c r="J528" s="44"/>
    </row>
    <row r="529" spans="1:10" ht="21">
      <c r="A529" s="100">
        <v>506</v>
      </c>
      <c r="B529" s="65" t="s">
        <v>1491</v>
      </c>
      <c r="C529" s="55" t="s">
        <v>1493</v>
      </c>
      <c r="D529" s="93" t="s">
        <v>15</v>
      </c>
      <c r="E529" s="69" t="s">
        <v>1495</v>
      </c>
      <c r="F529" s="20" t="s">
        <v>483</v>
      </c>
      <c r="G529" s="111"/>
      <c r="H529" s="51">
        <v>30000000000</v>
      </c>
      <c r="I529" s="16">
        <f>I528+Table142[[#This Row],[مبلغ ورود]]-Table142[[#This Row],[مبلغ خروج]]</f>
        <v>216404577702</v>
      </c>
      <c r="J529" s="44"/>
    </row>
    <row r="530" spans="1:10" ht="21">
      <c r="A530" s="100">
        <v>507</v>
      </c>
      <c r="B530" s="65" t="s">
        <v>1491</v>
      </c>
      <c r="C530" s="55" t="s">
        <v>1497</v>
      </c>
      <c r="D530" s="93" t="s">
        <v>15</v>
      </c>
      <c r="E530" s="69" t="s">
        <v>1498</v>
      </c>
      <c r="F530" s="20" t="s">
        <v>1496</v>
      </c>
      <c r="G530" s="111"/>
      <c r="H530" s="51">
        <v>1339604887</v>
      </c>
      <c r="I530" s="16">
        <f>I529+Table142[[#This Row],[مبلغ ورود]]-Table142[[#This Row],[مبلغ خروج]]</f>
        <v>215064972815</v>
      </c>
      <c r="J530" s="44"/>
    </row>
    <row r="531" spans="1:10" ht="21">
      <c r="A531" s="100">
        <v>508</v>
      </c>
      <c r="B531" s="65" t="s">
        <v>1491</v>
      </c>
      <c r="C531" s="55"/>
      <c r="D531" s="93" t="s">
        <v>15</v>
      </c>
      <c r="E531" s="69"/>
      <c r="F531" s="20" t="s">
        <v>743</v>
      </c>
      <c r="G531" s="52"/>
      <c r="H531" s="51">
        <f>20000+226360+18960</f>
        <v>265320</v>
      </c>
      <c r="I531" s="16">
        <f>I530+Table142[[#This Row],[مبلغ ورود]]-Table142[[#This Row],[مبلغ خروج]]</f>
        <v>215064707495</v>
      </c>
      <c r="J531" s="44"/>
    </row>
    <row r="532" spans="1:10" ht="21">
      <c r="A532" s="100">
        <v>509</v>
      </c>
      <c r="B532" s="65" t="s">
        <v>1500</v>
      </c>
      <c r="C532" s="55"/>
      <c r="D532" s="93" t="s">
        <v>15</v>
      </c>
      <c r="E532" s="69"/>
      <c r="F532" s="20" t="s">
        <v>334</v>
      </c>
      <c r="G532" s="52"/>
      <c r="H532" s="51">
        <f>7190+8520+22560+25000+6580+250000</f>
        <v>319850</v>
      </c>
      <c r="I532" s="16">
        <f>I531+Table142[[#This Row],[مبلغ ورود]]-Table142[[#This Row],[مبلغ خروج]]</f>
        <v>215064387645</v>
      </c>
      <c r="J532" s="44"/>
    </row>
    <row r="533" spans="1:10" ht="37.5">
      <c r="A533" s="100">
        <v>510</v>
      </c>
      <c r="B533" s="65" t="s">
        <v>1500</v>
      </c>
      <c r="C533" s="55" t="s">
        <v>1499</v>
      </c>
      <c r="D533" s="93" t="s">
        <v>15</v>
      </c>
      <c r="E533" s="69" t="s">
        <v>1501</v>
      </c>
      <c r="F533" s="20" t="s">
        <v>1502</v>
      </c>
      <c r="G533" s="111"/>
      <c r="H533" s="51">
        <v>185377500</v>
      </c>
      <c r="I533" s="16">
        <f>I532+Table142[[#This Row],[مبلغ ورود]]-Table142[[#This Row],[مبلغ خروج]]</f>
        <v>214879010145</v>
      </c>
      <c r="J533" s="44"/>
    </row>
    <row r="534" spans="1:10" ht="21">
      <c r="A534" s="100">
        <v>511</v>
      </c>
      <c r="B534" s="65" t="s">
        <v>1500</v>
      </c>
      <c r="C534" s="55" t="s">
        <v>1504</v>
      </c>
      <c r="D534" s="93" t="s">
        <v>15</v>
      </c>
      <c r="E534" s="69" t="s">
        <v>1505</v>
      </c>
      <c r="F534" s="20" t="s">
        <v>1503</v>
      </c>
      <c r="G534" s="111"/>
      <c r="H534" s="51">
        <v>5528420000</v>
      </c>
      <c r="I534" s="16">
        <f>I533+Table142[[#This Row],[مبلغ ورود]]-Table142[[#This Row],[مبلغ خروج]]</f>
        <v>209350590145</v>
      </c>
      <c r="J534" s="44"/>
    </row>
    <row r="535" spans="1:10" ht="37.5">
      <c r="A535" s="100">
        <v>512</v>
      </c>
      <c r="B535" s="65" t="s">
        <v>1500</v>
      </c>
      <c r="C535" s="55" t="s">
        <v>1507</v>
      </c>
      <c r="D535" s="93" t="s">
        <v>15</v>
      </c>
      <c r="E535" s="69" t="s">
        <v>1508</v>
      </c>
      <c r="F535" s="20" t="s">
        <v>1506</v>
      </c>
      <c r="G535" s="111"/>
      <c r="H535" s="51">
        <v>3223343199</v>
      </c>
      <c r="I535" s="16">
        <f>I534+Table142[[#This Row],[مبلغ ورود]]-Table142[[#This Row],[مبلغ خروج]]</f>
        <v>206127246946</v>
      </c>
      <c r="J535" s="44"/>
    </row>
    <row r="536" spans="1:10" ht="37.5">
      <c r="A536" s="100">
        <v>513</v>
      </c>
      <c r="B536" s="65" t="s">
        <v>1500</v>
      </c>
      <c r="C536" s="55" t="s">
        <v>1509</v>
      </c>
      <c r="D536" s="93" t="s">
        <v>15</v>
      </c>
      <c r="E536" s="69" t="s">
        <v>1510</v>
      </c>
      <c r="F536" s="20" t="s">
        <v>1511</v>
      </c>
      <c r="G536" s="111"/>
      <c r="H536" s="51">
        <v>30000000000</v>
      </c>
      <c r="I536" s="16">
        <f>I535+Table142[[#This Row],[مبلغ ورود]]-Table142[[#This Row],[مبلغ خروج]]</f>
        <v>176127246946</v>
      </c>
      <c r="J536" s="44"/>
    </row>
    <row r="537" spans="1:10" ht="37.5">
      <c r="A537" s="100">
        <v>514</v>
      </c>
      <c r="B537" s="109" t="s">
        <v>1500</v>
      </c>
      <c r="C537" s="55" t="s">
        <v>1513</v>
      </c>
      <c r="D537" s="93" t="s">
        <v>15</v>
      </c>
      <c r="E537" s="69" t="s">
        <v>1512</v>
      </c>
      <c r="F537" s="20" t="s">
        <v>1350</v>
      </c>
      <c r="G537" s="111"/>
      <c r="H537" s="51">
        <v>30000000000</v>
      </c>
      <c r="I537" s="16">
        <f>I536+Table142[[#This Row],[مبلغ ورود]]-Table142[[#This Row],[مبلغ خروج]]</f>
        <v>146127246946</v>
      </c>
      <c r="J537" s="44"/>
    </row>
    <row r="538" spans="1:10" ht="21">
      <c r="A538" s="100">
        <v>515</v>
      </c>
      <c r="B538" s="65" t="s">
        <v>1515</v>
      </c>
      <c r="C538" s="55"/>
      <c r="D538" s="93" t="s">
        <v>15</v>
      </c>
      <c r="E538" s="69"/>
      <c r="F538" s="20" t="s">
        <v>561</v>
      </c>
      <c r="G538" s="52"/>
      <c r="H538" s="51">
        <f>250000+18530+250000</f>
        <v>518530</v>
      </c>
      <c r="I538" s="16">
        <f>I537+Table142[[#This Row],[مبلغ ورود]]-Table142[[#This Row],[مبلغ خروج]]</f>
        <v>146126728416</v>
      </c>
      <c r="J538" s="44"/>
    </row>
    <row r="539" spans="1:10" ht="21">
      <c r="A539" s="100">
        <v>516</v>
      </c>
      <c r="B539" s="65" t="s">
        <v>1514</v>
      </c>
      <c r="C539" s="110"/>
      <c r="D539" s="93" t="s">
        <v>15</v>
      </c>
      <c r="E539" s="69"/>
      <c r="F539" s="20" t="s">
        <v>414</v>
      </c>
      <c r="G539" s="111">
        <v>1186135016</v>
      </c>
      <c r="H539" s="51"/>
      <c r="I539" s="16">
        <f>I538+Table142[[#This Row],[مبلغ ورود]]-Table142[[#This Row],[مبلغ خروج]]</f>
        <v>147312863432</v>
      </c>
      <c r="J539" s="44"/>
    </row>
    <row r="540" spans="1:10" ht="21">
      <c r="A540" s="108"/>
      <c r="B540" s="65" t="s">
        <v>2684</v>
      </c>
      <c r="C540" s="55" t="s">
        <v>2683</v>
      </c>
      <c r="D540" s="93" t="s">
        <v>15</v>
      </c>
      <c r="E540" s="69">
        <v>1688030071656960</v>
      </c>
      <c r="G540" s="111"/>
      <c r="H540" s="16">
        <v>25000000000</v>
      </c>
      <c r="I540" s="16">
        <f>I539+Table142[[#This Row],[مبلغ ورود]]-Table142[[#This Row],[مبلغ خروج]]</f>
        <v>122312863432</v>
      </c>
      <c r="J540" s="44"/>
    </row>
    <row r="541" spans="1:10" ht="21">
      <c r="A541" s="108"/>
      <c r="B541" s="65"/>
      <c r="C541" s="55"/>
      <c r="D541" s="93"/>
      <c r="F541" s="20"/>
      <c r="G541" s="111"/>
      <c r="H541" s="51"/>
      <c r="I541" s="16">
        <f>I540+Table142[[#This Row],[مبلغ ورود]]-Table142[[#This Row],[مبلغ خروج]]</f>
        <v>122312863432</v>
      </c>
      <c r="J541" s="44"/>
    </row>
    <row r="542" spans="1:10" ht="21">
      <c r="A542" s="108"/>
      <c r="B542" s="65"/>
      <c r="C542" s="110"/>
      <c r="D542" s="93"/>
      <c r="E542" s="69"/>
      <c r="F542" s="20"/>
      <c r="G542" s="111"/>
      <c r="H542" s="51"/>
      <c r="I542" s="16">
        <f>I541+Table142[[#This Row],[مبلغ ورود]]-Table142[[#This Row],[مبلغ خروج]]</f>
        <v>122312863432</v>
      </c>
      <c r="J542" s="44"/>
    </row>
    <row r="543" spans="1:10" ht="21">
      <c r="A543" s="108"/>
      <c r="B543" s="65"/>
      <c r="C543" s="102"/>
      <c r="D543" s="93"/>
      <c r="E543" s="69"/>
      <c r="F543" s="20"/>
      <c r="G543" s="104"/>
      <c r="H543" s="51"/>
      <c r="I543" s="16">
        <f>I542+Table142[[#This Row],[مبلغ ورود]]-Table142[[#This Row],[مبلغ خروج]]</f>
        <v>122312863432</v>
      </c>
      <c r="J543" s="44"/>
    </row>
    <row r="544" spans="1:10" ht="21">
      <c r="A544" s="108"/>
      <c r="B544" s="65"/>
      <c r="C544" s="102"/>
      <c r="D544" s="93"/>
      <c r="E544" s="69"/>
      <c r="F544" s="20"/>
      <c r="G544" s="104"/>
      <c r="H544" s="51"/>
      <c r="I544" s="16">
        <f>I543+Table142[[#This Row],[مبلغ ورود]]-Table142[[#This Row],[مبلغ خروج]]</f>
        <v>122312863432</v>
      </c>
      <c r="J544" s="44"/>
    </row>
    <row r="545" spans="1:10" ht="21">
      <c r="A545" s="100"/>
      <c r="B545" s="101"/>
      <c r="C545" s="102"/>
      <c r="D545" s="103"/>
      <c r="E545" s="69"/>
      <c r="F545" s="20"/>
      <c r="G545" s="104"/>
      <c r="H545" s="51"/>
      <c r="I545" s="16">
        <f>I544+Table142[[#This Row],[مبلغ ورود]]-Table142[[#This Row],[مبلغ خروج]]</f>
        <v>122312863432</v>
      </c>
      <c r="J545" s="44"/>
    </row>
    <row r="546" spans="1:10" ht="21">
      <c r="A546" s="1"/>
      <c r="B546" s="40"/>
      <c r="C546" s="55"/>
      <c r="E546" s="69"/>
      <c r="F546" s="20"/>
      <c r="G546" s="52"/>
      <c r="H546" s="51"/>
      <c r="I546" s="16">
        <f>I545+Table142[[#This Row],[مبلغ ورود]]-Table142[[#This Row],[مبلغ خروج]]</f>
        <v>122312863432</v>
      </c>
      <c r="J546" s="44"/>
    </row>
    <row r="547" spans="1:10" ht="21">
      <c r="A547" s="1"/>
      <c r="B547" s="40"/>
      <c r="C547" s="55"/>
      <c r="E547" s="69"/>
      <c r="F547" s="56"/>
      <c r="G547" s="52"/>
      <c r="H547" s="51"/>
      <c r="I547" s="16">
        <f>I546+Table142[[#This Row],[مبلغ ورود]]-Table142[[#This Row],[مبلغ خروج]]</f>
        <v>122312863432</v>
      </c>
      <c r="J547" s="44"/>
    </row>
    <row r="548" spans="1:10" ht="21">
      <c r="A548" s="1"/>
      <c r="B548" s="40"/>
      <c r="C548" s="55"/>
      <c r="E548" s="69"/>
      <c r="F548" s="20"/>
      <c r="G548" s="52"/>
      <c r="H548" s="51"/>
      <c r="I548" s="16">
        <f>I547+Table142[[#This Row],[مبلغ ورود]]-Table142[[#This Row],[مبلغ خروج]]</f>
        <v>122312863432</v>
      </c>
      <c r="J548" s="44"/>
    </row>
    <row r="549" spans="1:10" ht="21">
      <c r="A549" s="1"/>
      <c r="B549" s="40"/>
      <c r="C549" s="55"/>
      <c r="E549" s="69"/>
      <c r="F549" s="20"/>
      <c r="G549" s="52"/>
      <c r="H549" s="51"/>
      <c r="I549" s="16">
        <f>I548+Table142[[#This Row],[مبلغ ورود]]-Table142[[#This Row],[مبلغ خروج]]</f>
        <v>122312863432</v>
      </c>
      <c r="J549" s="44"/>
    </row>
    <row r="550" spans="1:10" ht="21">
      <c r="A550" s="1"/>
      <c r="B550" s="40"/>
      <c r="C550" s="55"/>
      <c r="E550" s="69"/>
      <c r="F550" s="20"/>
      <c r="G550" s="52"/>
      <c r="H550" s="51"/>
      <c r="I550" s="16">
        <f>I549+Table142[[#This Row],[مبلغ ورود]]-Table142[[#This Row],[مبلغ خروج]]</f>
        <v>122312863432</v>
      </c>
      <c r="J550" s="44"/>
    </row>
    <row r="551" spans="1:10" ht="21">
      <c r="A551" s="1"/>
      <c r="B551" s="40"/>
      <c r="C551" s="55"/>
      <c r="E551" s="69"/>
      <c r="F551" s="20"/>
      <c r="G551" s="52"/>
      <c r="H551" s="51"/>
      <c r="I551" s="16">
        <f>I550+Table142[[#This Row],[مبلغ ورود]]-Table142[[#This Row],[مبلغ خروج]]</f>
        <v>122312863432</v>
      </c>
      <c r="J551" s="44"/>
    </row>
    <row r="552" spans="1:10" ht="21">
      <c r="A552" s="1"/>
      <c r="B552" s="40"/>
      <c r="C552" s="55"/>
      <c r="E552" s="69"/>
      <c r="F552" s="20"/>
      <c r="I552" s="16">
        <f>I551+Table142[[#This Row],[مبلغ ورود]]-Table142[[#This Row],[مبلغ خروج]]</f>
        <v>122312863432</v>
      </c>
      <c r="J552" s="44"/>
    </row>
    <row r="553" spans="1:10" ht="21">
      <c r="A553" s="1"/>
      <c r="B553" s="40"/>
      <c r="C553" s="55"/>
      <c r="E553" s="69"/>
      <c r="F553" s="20"/>
      <c r="I553" s="16">
        <f>I552+Table142[[#This Row],[مبلغ ورود]]-Table142[[#This Row],[مبلغ خروج]]</f>
        <v>122312863432</v>
      </c>
      <c r="J553" s="44"/>
    </row>
    <row r="554" spans="1:10" ht="42.75" customHeight="1">
      <c r="A554" s="1" t="s">
        <v>1106</v>
      </c>
      <c r="B554" s="17"/>
      <c r="C554" s="1"/>
      <c r="D554" s="17"/>
      <c r="E554" s="17"/>
      <c r="F554" s="21"/>
      <c r="G554" s="22">
        <f>SUBTOTAL(109,Table142[مبلغ ورود])</f>
        <v>2872615158684</v>
      </c>
      <c r="H554" s="22">
        <f>SUBTOTAL(109,Table142[مبلغ خروج])</f>
        <v>2752108223450</v>
      </c>
      <c r="I554" s="39"/>
      <c r="J554" s="82"/>
    </row>
    <row r="555" spans="1:10" ht="56.25" customHeight="1">
      <c r="A555" s="47"/>
      <c r="B555" s="47"/>
      <c r="C555" s="48"/>
      <c r="D555" s="49"/>
      <c r="E555" s="67"/>
      <c r="F555" s="185"/>
      <c r="G555" s="186"/>
      <c r="H555" s="50"/>
    </row>
    <row r="556" spans="1:10" ht="42.75" customHeight="1">
      <c r="A556" s="16"/>
      <c r="B556" s="16"/>
      <c r="C556" s="16"/>
      <c r="D556" s="16"/>
      <c r="E556" s="16"/>
      <c r="F556" s="16"/>
      <c r="G556" s="16"/>
    </row>
    <row r="557" spans="1:10" ht="42.75" customHeight="1">
      <c r="A557" s="16"/>
      <c r="B557" s="16"/>
      <c r="C557" s="16"/>
      <c r="D557" s="16"/>
      <c r="E557" s="16"/>
      <c r="F557" s="16"/>
      <c r="G557" s="16"/>
    </row>
    <row r="558" spans="1:10" ht="42.75" customHeight="1">
      <c r="A558" s="16"/>
      <c r="B558" s="16"/>
      <c r="C558" s="16"/>
      <c r="D558" s="16"/>
      <c r="E558" s="16"/>
      <c r="F558" s="16"/>
      <c r="G558" s="16"/>
    </row>
    <row r="559" spans="1:10" ht="42.75" customHeight="1">
      <c r="A559" s="16"/>
      <c r="B559" s="16"/>
      <c r="C559" s="16"/>
      <c r="D559" s="16"/>
      <c r="E559" s="16"/>
      <c r="F559" s="16"/>
      <c r="G559" s="16"/>
    </row>
    <row r="560" spans="1:10" ht="42.75" customHeight="1">
      <c r="A560" s="16"/>
      <c r="B560" s="16"/>
      <c r="C560" s="16"/>
      <c r="D560" s="16"/>
      <c r="E560" s="16"/>
      <c r="F560" s="16"/>
      <c r="G560" s="16"/>
    </row>
    <row r="561" spans="1:7" ht="42.75" customHeight="1">
      <c r="A561" s="16"/>
      <c r="B561" s="16"/>
      <c r="C561" s="16"/>
      <c r="D561" s="16"/>
      <c r="E561" s="16"/>
      <c r="F561" s="16"/>
      <c r="G561" s="16"/>
    </row>
  </sheetData>
  <mergeCells count="3">
    <mergeCell ref="A1:I1"/>
    <mergeCell ref="A2:I2"/>
    <mergeCell ref="F555:G555"/>
  </mergeCells>
  <phoneticPr fontId="26" type="noConversion"/>
  <pageMargins left="0.7" right="0.7" top="0.75" bottom="0.75" header="0.3" footer="0.3"/>
  <pageSetup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04387-EB05-4ABC-9DFD-794CFEB3211B}">
  <sheetPr codeName="Sheet4"/>
  <dimension ref="A1:K517"/>
  <sheetViews>
    <sheetView rightToLeft="1" view="pageBreakPreview" topLeftCell="A487" zoomScaleNormal="100" zoomScaleSheetLayoutView="100" workbookViewId="0">
      <selection activeCell="B496" sqref="B496"/>
    </sheetView>
  </sheetViews>
  <sheetFormatPr defaultColWidth="9.140625" defaultRowHeight="18.75"/>
  <cols>
    <col min="1" max="1" width="5.42578125" style="15" customWidth="1"/>
    <col min="2" max="2" width="13.28515625" style="15" customWidth="1"/>
    <col min="3" max="3" width="12.85546875" style="15" bestFit="1" customWidth="1"/>
    <col min="4" max="4" width="16.42578125" style="15" customWidth="1"/>
    <col min="5" max="5" width="27.28515625" style="15" customWidth="1"/>
    <col min="6" max="6" width="118.7109375" style="15" customWidth="1"/>
    <col min="7" max="7" width="20.28515625" style="19" customWidth="1"/>
    <col min="8" max="8" width="18.42578125" style="16" bestFit="1" customWidth="1"/>
    <col min="9" max="9" width="20.28515625" style="16" customWidth="1"/>
    <col min="10" max="10" width="16.7109375" style="15" bestFit="1" customWidth="1"/>
    <col min="11" max="16384" width="9.140625" style="15"/>
  </cols>
  <sheetData>
    <row r="1" spans="1:10" ht="42.75" customHeight="1">
      <c r="A1" s="184" t="s">
        <v>0</v>
      </c>
      <c r="B1" s="184"/>
      <c r="C1" s="184"/>
      <c r="D1" s="184"/>
      <c r="E1" s="184"/>
      <c r="F1" s="184"/>
      <c r="G1" s="184"/>
      <c r="H1" s="184"/>
      <c r="I1" s="184"/>
    </row>
    <row r="2" spans="1:10" ht="42.75" customHeight="1">
      <c r="A2" s="184" t="s">
        <v>1</v>
      </c>
      <c r="B2" s="184"/>
      <c r="C2" s="184"/>
      <c r="D2" s="184"/>
      <c r="E2" s="184"/>
      <c r="F2" s="184"/>
      <c r="G2" s="184"/>
      <c r="H2" s="184"/>
      <c r="I2" s="184"/>
    </row>
    <row r="3" spans="1:10" ht="42.75" customHeight="1">
      <c r="A3" s="1" t="s">
        <v>2</v>
      </c>
      <c r="B3" s="1" t="s">
        <v>3</v>
      </c>
      <c r="C3" s="1" t="s">
        <v>4</v>
      </c>
      <c r="D3" s="1" t="s">
        <v>5</v>
      </c>
      <c r="E3" s="1" t="s">
        <v>6</v>
      </c>
      <c r="F3" s="1" t="s">
        <v>7</v>
      </c>
      <c r="G3" s="18" t="s">
        <v>8</v>
      </c>
      <c r="H3" s="2" t="s">
        <v>9</v>
      </c>
      <c r="I3" s="2" t="s">
        <v>10</v>
      </c>
      <c r="J3" s="126" t="s">
        <v>11</v>
      </c>
    </row>
    <row r="4" spans="1:10" ht="42.75" customHeight="1">
      <c r="A4" s="1">
        <v>1</v>
      </c>
      <c r="B4" s="1"/>
      <c r="C4" s="1"/>
      <c r="F4" s="20" t="s">
        <v>1516</v>
      </c>
      <c r="H4" s="51"/>
      <c r="I4" s="21">
        <v>147312863432</v>
      </c>
      <c r="J4" s="125"/>
    </row>
    <row r="5" spans="1:10" ht="42.75" customHeight="1">
      <c r="A5" s="1">
        <v>2</v>
      </c>
      <c r="B5" s="61" t="s">
        <v>1517</v>
      </c>
      <c r="C5" s="112">
        <v>942836</v>
      </c>
      <c r="D5" s="112" t="s">
        <v>15</v>
      </c>
      <c r="E5" s="113" t="s">
        <v>1518</v>
      </c>
      <c r="F5" s="20" t="s">
        <v>1519</v>
      </c>
      <c r="G5" s="20"/>
      <c r="H5" s="21">
        <v>696000000</v>
      </c>
      <c r="I5" s="16">
        <f>I4+Table1424[[#This Row],[مبلغ ورود]]-Table1424[[#This Row],[مبلغ خروج]]</f>
        <v>146616863432</v>
      </c>
      <c r="J5" s="125"/>
    </row>
    <row r="6" spans="1:10" ht="21.75" customHeight="1">
      <c r="A6" s="1">
        <v>3</v>
      </c>
      <c r="B6" s="61" t="s">
        <v>1517</v>
      </c>
      <c r="C6" s="112">
        <v>942837</v>
      </c>
      <c r="D6" s="112" t="s">
        <v>15</v>
      </c>
      <c r="E6" s="113" t="s">
        <v>1520</v>
      </c>
      <c r="F6" s="20" t="s">
        <v>483</v>
      </c>
      <c r="G6" s="52"/>
      <c r="H6" s="51">
        <v>80000000000</v>
      </c>
      <c r="I6" s="16">
        <f>I5+Table1424[[#This Row],[مبلغ ورود]]-Table1424[[#This Row],[مبلغ خروج]]</f>
        <v>66616863432</v>
      </c>
      <c r="J6" s="125"/>
    </row>
    <row r="7" spans="1:10" ht="37.5">
      <c r="A7" s="1">
        <v>4</v>
      </c>
      <c r="B7" s="61" t="s">
        <v>1517</v>
      </c>
      <c r="C7" s="112">
        <v>942838</v>
      </c>
      <c r="D7" s="112" t="s">
        <v>15</v>
      </c>
      <c r="E7" s="113" t="s">
        <v>1520</v>
      </c>
      <c r="F7" s="70" t="s">
        <v>1521</v>
      </c>
      <c r="G7" s="52"/>
      <c r="H7" s="44">
        <v>86210899</v>
      </c>
      <c r="I7" s="16">
        <f>I6+Table1424[[#This Row],[مبلغ ورود]]-Table1424[[#This Row],[مبلغ خروج]]</f>
        <v>66530652533</v>
      </c>
      <c r="J7" s="125"/>
    </row>
    <row r="8" spans="1:10" ht="37.5">
      <c r="A8" s="1">
        <v>5</v>
      </c>
      <c r="B8" s="61" t="s">
        <v>1517</v>
      </c>
      <c r="C8" s="112">
        <v>942839</v>
      </c>
      <c r="D8" s="112" t="s">
        <v>15</v>
      </c>
      <c r="E8" s="69" t="s">
        <v>1522</v>
      </c>
      <c r="F8" s="70" t="s">
        <v>1523</v>
      </c>
      <c r="G8" s="52"/>
      <c r="H8" s="51">
        <v>103524960</v>
      </c>
      <c r="I8" s="16">
        <f>I7+Table1424[[#This Row],[مبلغ ورود]]-Table1424[[#This Row],[مبلغ خروج]]</f>
        <v>66427127573</v>
      </c>
      <c r="J8" s="125"/>
    </row>
    <row r="9" spans="1:10" ht="21">
      <c r="A9" s="1"/>
      <c r="B9" s="61" t="s">
        <v>1517</v>
      </c>
      <c r="C9" s="1"/>
      <c r="D9" s="112" t="s">
        <v>15</v>
      </c>
      <c r="E9" s="69"/>
      <c r="F9" s="70" t="s">
        <v>77</v>
      </c>
      <c r="G9" s="52"/>
      <c r="H9" s="51">
        <f>242770+12000</f>
        <v>254770</v>
      </c>
      <c r="I9" s="16">
        <f>I8+Table1424[[#This Row],[مبلغ ورود]]-Table1424[[#This Row],[مبلغ خروج]]</f>
        <v>66426872803</v>
      </c>
      <c r="J9" s="125"/>
    </row>
    <row r="10" spans="1:10" ht="37.5">
      <c r="A10" s="1">
        <v>6</v>
      </c>
      <c r="B10" s="61" t="s">
        <v>1524</v>
      </c>
      <c r="C10" s="112">
        <v>942840</v>
      </c>
      <c r="D10" s="112" t="s">
        <v>15</v>
      </c>
      <c r="E10" s="69" t="s">
        <v>1525</v>
      </c>
      <c r="F10" s="20" t="s">
        <v>1528</v>
      </c>
      <c r="G10" s="52"/>
      <c r="H10" s="51">
        <v>1413765500</v>
      </c>
      <c r="I10" s="16">
        <f>I9+Table1424[[#This Row],[مبلغ ورود]]-Table1424[[#This Row],[مبلغ خروج]]</f>
        <v>65013107303</v>
      </c>
      <c r="J10" s="125"/>
    </row>
    <row r="11" spans="1:10" ht="37.5">
      <c r="A11" s="1">
        <v>7</v>
      </c>
      <c r="B11" s="61" t="s">
        <v>1524</v>
      </c>
      <c r="C11" s="112">
        <v>942841</v>
      </c>
      <c r="D11" s="112" t="s">
        <v>15</v>
      </c>
      <c r="E11" s="69" t="s">
        <v>1526</v>
      </c>
      <c r="F11" s="20" t="s">
        <v>1529</v>
      </c>
      <c r="G11" s="52"/>
      <c r="H11" s="51">
        <v>3219200000</v>
      </c>
      <c r="I11" s="16">
        <f>I10+Table1424[[#This Row],[مبلغ ورود]]-Table1424[[#This Row],[مبلغ خروج]]</f>
        <v>61793907303</v>
      </c>
      <c r="J11" s="125"/>
    </row>
    <row r="12" spans="1:10" ht="21">
      <c r="A12" s="1">
        <v>8</v>
      </c>
      <c r="B12" s="61" t="s">
        <v>1524</v>
      </c>
      <c r="C12" s="112">
        <v>942842</v>
      </c>
      <c r="D12" s="112" t="s">
        <v>15</v>
      </c>
      <c r="E12" s="69" t="s">
        <v>1527</v>
      </c>
      <c r="F12" s="20" t="s">
        <v>483</v>
      </c>
      <c r="G12" s="52"/>
      <c r="H12" s="51">
        <v>30000000000</v>
      </c>
      <c r="I12" s="16">
        <f>I11+Table1424[[#This Row],[مبلغ ورود]]-Table1424[[#This Row],[مبلغ خروج]]</f>
        <v>31793907303</v>
      </c>
      <c r="J12" s="125"/>
    </row>
    <row r="13" spans="1:10" ht="37.5">
      <c r="A13" s="1">
        <v>9</v>
      </c>
      <c r="B13" s="61" t="s">
        <v>1524</v>
      </c>
      <c r="C13" s="112">
        <v>942843</v>
      </c>
      <c r="D13" s="112" t="s">
        <v>15</v>
      </c>
      <c r="E13" s="69" t="s">
        <v>1530</v>
      </c>
      <c r="F13" s="20" t="s">
        <v>1531</v>
      </c>
      <c r="G13" s="52"/>
      <c r="H13" s="51">
        <v>84791120</v>
      </c>
      <c r="I13" s="16">
        <f>I12+Table1424[[#This Row],[مبلغ ورود]]-Table1424[[#This Row],[مبلغ خروج]]</f>
        <v>31709116183</v>
      </c>
      <c r="J13" s="125"/>
    </row>
    <row r="14" spans="1:10" ht="37.5">
      <c r="A14" s="1">
        <v>10</v>
      </c>
      <c r="B14" s="1" t="s">
        <v>1532</v>
      </c>
      <c r="C14" s="55" t="s">
        <v>1533</v>
      </c>
      <c r="D14" s="112" t="s">
        <v>15</v>
      </c>
      <c r="E14" s="113" t="s">
        <v>1535</v>
      </c>
      <c r="F14" s="20" t="s">
        <v>1534</v>
      </c>
      <c r="G14" s="52"/>
      <c r="H14" s="51">
        <v>77220000</v>
      </c>
      <c r="I14" s="16">
        <f>I13+Table1424[[#This Row],[مبلغ ورود]]-Table1424[[#This Row],[مبلغ خروج]]</f>
        <v>31631896183</v>
      </c>
      <c r="J14" s="125"/>
    </row>
    <row r="15" spans="1:10" ht="21">
      <c r="A15" s="1">
        <v>11</v>
      </c>
      <c r="B15" s="1" t="s">
        <v>1536</v>
      </c>
      <c r="C15" s="55"/>
      <c r="D15" s="112" t="s">
        <v>15</v>
      </c>
      <c r="E15" s="113"/>
      <c r="F15" s="20" t="s">
        <v>334</v>
      </c>
      <c r="G15" s="52"/>
      <c r="H15" s="51">
        <f>10350+8620</f>
        <v>18970</v>
      </c>
      <c r="I15" s="16">
        <f>I14+Table1424[[#This Row],[مبلغ ورود]]-Table1424[[#This Row],[مبلغ خروج]]</f>
        <v>31631877213</v>
      </c>
      <c r="J15" s="125"/>
    </row>
    <row r="16" spans="1:10" ht="37.5">
      <c r="A16" s="1">
        <v>12</v>
      </c>
      <c r="B16" s="1" t="s">
        <v>1532</v>
      </c>
      <c r="C16" s="55" t="s">
        <v>1537</v>
      </c>
      <c r="D16" s="112" t="s">
        <v>15</v>
      </c>
      <c r="E16" s="113" t="s">
        <v>1538</v>
      </c>
      <c r="F16" s="20" t="s">
        <v>1539</v>
      </c>
      <c r="G16" s="52"/>
      <c r="H16" s="44">
        <v>2411767500</v>
      </c>
      <c r="I16" s="16">
        <f>I15+Table1424[[#This Row],[مبلغ ورود]]-Table1424[[#This Row],[مبلغ خروج]]</f>
        <v>29220109713</v>
      </c>
      <c r="J16" s="125"/>
    </row>
    <row r="17" spans="1:10" ht="37.5">
      <c r="A17" s="1">
        <v>13</v>
      </c>
      <c r="B17" s="1" t="s">
        <v>1532</v>
      </c>
      <c r="C17" s="55" t="s">
        <v>1540</v>
      </c>
      <c r="D17" s="112" t="s">
        <v>15</v>
      </c>
      <c r="E17" s="113" t="s">
        <v>1541</v>
      </c>
      <c r="F17" s="20" t="s">
        <v>1542</v>
      </c>
      <c r="G17" s="52"/>
      <c r="H17" s="51">
        <v>2413380000</v>
      </c>
      <c r="I17" s="16">
        <f>I16+Table1424[[#This Row],[مبلغ ورود]]-Table1424[[#This Row],[مبلغ خروج]]</f>
        <v>26806729713</v>
      </c>
      <c r="J17" s="125"/>
    </row>
    <row r="18" spans="1:10" ht="37.5">
      <c r="A18" s="1">
        <v>14</v>
      </c>
      <c r="B18" s="1" t="s">
        <v>1545</v>
      </c>
      <c r="C18" s="55" t="s">
        <v>1544</v>
      </c>
      <c r="D18" s="112" t="s">
        <v>15</v>
      </c>
      <c r="E18" s="113" t="s">
        <v>1546</v>
      </c>
      <c r="F18" s="20" t="s">
        <v>1543</v>
      </c>
      <c r="G18" s="52"/>
      <c r="H18" s="51">
        <v>784000000</v>
      </c>
      <c r="I18" s="16">
        <f>I17+Table1424[[#This Row],[مبلغ ورود]]-Table1424[[#This Row],[مبلغ خروج]]</f>
        <v>26022729713</v>
      </c>
      <c r="J18" s="125"/>
    </row>
    <row r="19" spans="1:10" ht="21">
      <c r="A19" s="1">
        <v>15</v>
      </c>
      <c r="B19" s="1" t="s">
        <v>1548</v>
      </c>
      <c r="C19" s="55"/>
      <c r="D19" s="112" t="s">
        <v>15</v>
      </c>
      <c r="E19" s="113"/>
      <c r="F19" s="20" t="s">
        <v>1547</v>
      </c>
      <c r="G19" s="52">
        <v>703050000</v>
      </c>
      <c r="H19" s="51"/>
      <c r="I19" s="16">
        <f>I18+Table1424[[#This Row],[مبلغ ورود]]-Table1424[[#This Row],[مبلغ خروج]]</f>
        <v>26725779713</v>
      </c>
      <c r="J19" s="125"/>
    </row>
    <row r="20" spans="1:10" ht="21">
      <c r="A20" s="1">
        <v>16</v>
      </c>
      <c r="B20" s="40" t="s">
        <v>1550</v>
      </c>
      <c r="C20" s="55"/>
      <c r="D20" s="112" t="s">
        <v>15</v>
      </c>
      <c r="E20" s="113"/>
      <c r="F20" s="20" t="s">
        <v>1549</v>
      </c>
      <c r="G20" s="52">
        <v>42959490</v>
      </c>
      <c r="H20" s="51"/>
      <c r="I20" s="16">
        <f>I19+Table1424[[#This Row],[مبلغ ورود]]-Table1424[[#This Row],[مبلغ خروج]]</f>
        <v>26768739203</v>
      </c>
      <c r="J20" s="125"/>
    </row>
    <row r="21" spans="1:10" ht="21">
      <c r="A21" s="1">
        <v>17</v>
      </c>
      <c r="B21" s="40" t="s">
        <v>1532</v>
      </c>
      <c r="C21" s="55"/>
      <c r="D21" s="112" t="s">
        <v>15</v>
      </c>
      <c r="E21" s="113"/>
      <c r="F21" s="20" t="s">
        <v>334</v>
      </c>
      <c r="G21" s="52"/>
      <c r="H21" s="51">
        <f>8470+250000</f>
        <v>258470</v>
      </c>
      <c r="I21" s="16">
        <f>I20+Table1424[[#This Row],[مبلغ ورود]]-Table1424[[#This Row],[مبلغ خروج]]</f>
        <v>26768480733</v>
      </c>
      <c r="J21" s="125"/>
    </row>
    <row r="22" spans="1:10" ht="21">
      <c r="A22" s="1">
        <v>18</v>
      </c>
      <c r="B22" s="40" t="s">
        <v>1548</v>
      </c>
      <c r="C22" s="55"/>
      <c r="D22" s="112" t="s">
        <v>15</v>
      </c>
      <c r="E22" s="113"/>
      <c r="F22" s="20" t="s">
        <v>334</v>
      </c>
      <c r="G22" s="52"/>
      <c r="H22" s="51">
        <f>7720+12000</f>
        <v>19720</v>
      </c>
      <c r="I22" s="16">
        <f>I21+Table1424[[#This Row],[مبلغ ورود]]-Table1424[[#This Row],[مبلغ خروج]]</f>
        <v>26768461013</v>
      </c>
      <c r="J22" s="125"/>
    </row>
    <row r="23" spans="1:10" ht="21">
      <c r="A23" s="1">
        <v>19</v>
      </c>
      <c r="B23" s="40" t="s">
        <v>1551</v>
      </c>
      <c r="C23" s="55"/>
      <c r="D23" s="112" t="s">
        <v>15</v>
      </c>
      <c r="E23" s="113"/>
      <c r="F23" s="20" t="s">
        <v>77</v>
      </c>
      <c r="G23" s="52"/>
      <c r="H23" s="51">
        <f>250000+12000</f>
        <v>262000</v>
      </c>
      <c r="I23" s="16">
        <f>I22+Table1424[[#This Row],[مبلغ ورود]]-Table1424[[#This Row],[مبلغ خروج]]</f>
        <v>26768199013</v>
      </c>
      <c r="J23" s="125"/>
    </row>
    <row r="24" spans="1:10" ht="37.5">
      <c r="A24" s="1">
        <v>20</v>
      </c>
      <c r="B24" s="40" t="s">
        <v>1552</v>
      </c>
      <c r="C24" s="55" t="s">
        <v>1553</v>
      </c>
      <c r="D24" s="112" t="s">
        <v>15</v>
      </c>
      <c r="E24" s="113" t="s">
        <v>1554</v>
      </c>
      <c r="F24" s="20" t="s">
        <v>1558</v>
      </c>
      <c r="G24" s="52"/>
      <c r="H24" s="51">
        <v>30000000</v>
      </c>
      <c r="I24" s="16">
        <f>I23+Table1424[[#This Row],[مبلغ ورود]]-Table1424[[#This Row],[مبلغ خروج]]</f>
        <v>26738199013</v>
      </c>
      <c r="J24" s="125"/>
    </row>
    <row r="25" spans="1:10" ht="37.5">
      <c r="A25" s="1">
        <v>21</v>
      </c>
      <c r="B25" s="40" t="s">
        <v>1552</v>
      </c>
      <c r="C25" s="55" t="s">
        <v>1555</v>
      </c>
      <c r="D25" s="112" t="s">
        <v>15</v>
      </c>
      <c r="E25" s="113" t="s">
        <v>1556</v>
      </c>
      <c r="F25" s="20" t="s">
        <v>1557</v>
      </c>
      <c r="G25" s="52"/>
      <c r="H25" s="51">
        <v>263753000</v>
      </c>
      <c r="I25" s="16">
        <f>I24+Table1424[[#This Row],[مبلغ ورود]]-Table1424[[#This Row],[مبلغ خروج]]</f>
        <v>26474446013</v>
      </c>
      <c r="J25" s="125"/>
    </row>
    <row r="26" spans="1:10" ht="37.5">
      <c r="A26" s="108">
        <v>22</v>
      </c>
      <c r="B26" s="40" t="s">
        <v>1552</v>
      </c>
      <c r="C26" s="55"/>
      <c r="D26" s="112" t="s">
        <v>15</v>
      </c>
      <c r="E26" s="69"/>
      <c r="F26" s="20" t="s">
        <v>1559</v>
      </c>
      <c r="G26" s="111">
        <v>100000000000</v>
      </c>
      <c r="H26" s="51"/>
      <c r="I26" s="16">
        <f>I25+Table1424[[#This Row],[مبلغ ورود]]-Table1424[[#This Row],[مبلغ خروج]]</f>
        <v>126474446013</v>
      </c>
      <c r="J26" s="125"/>
    </row>
    <row r="27" spans="1:10" ht="37.5">
      <c r="A27" s="108">
        <v>23</v>
      </c>
      <c r="B27" s="40" t="s">
        <v>1560</v>
      </c>
      <c r="C27" s="55" t="s">
        <v>1562</v>
      </c>
      <c r="D27" s="112" t="s">
        <v>15</v>
      </c>
      <c r="E27" s="69" t="s">
        <v>1565</v>
      </c>
      <c r="F27" s="20" t="s">
        <v>1561</v>
      </c>
      <c r="G27" s="104"/>
      <c r="H27" s="51">
        <v>284130678</v>
      </c>
      <c r="I27" s="16">
        <f>I26+Table1424[[#This Row],[مبلغ ورود]]-Table1424[[#This Row],[مبلغ خروج]]</f>
        <v>126190315335</v>
      </c>
      <c r="J27" s="125"/>
    </row>
    <row r="28" spans="1:10" ht="37.5">
      <c r="A28" s="108">
        <v>24</v>
      </c>
      <c r="B28" s="40" t="s">
        <v>1560</v>
      </c>
      <c r="C28" s="55" t="s">
        <v>1563</v>
      </c>
      <c r="D28" s="112" t="s">
        <v>15</v>
      </c>
      <c r="E28" s="69" t="s">
        <v>1566</v>
      </c>
      <c r="F28" s="20" t="s">
        <v>1568</v>
      </c>
      <c r="G28" s="104"/>
      <c r="H28" s="51">
        <v>73149204</v>
      </c>
      <c r="I28" s="16">
        <f>I27+Table1424[[#This Row],[مبلغ ورود]]-Table1424[[#This Row],[مبلغ خروج]]</f>
        <v>126117166131</v>
      </c>
      <c r="J28" s="125"/>
    </row>
    <row r="29" spans="1:10" ht="37.5">
      <c r="A29" s="108">
        <v>25</v>
      </c>
      <c r="B29" s="40" t="s">
        <v>1560</v>
      </c>
      <c r="C29" s="55" t="s">
        <v>1564</v>
      </c>
      <c r="D29" s="112" t="s">
        <v>15</v>
      </c>
      <c r="E29" s="69" t="s">
        <v>1567</v>
      </c>
      <c r="F29" s="20" t="s">
        <v>1569</v>
      </c>
      <c r="G29" s="104"/>
      <c r="H29" s="51">
        <v>21898117</v>
      </c>
      <c r="I29" s="16">
        <f>I28+Table1424[[#This Row],[مبلغ ورود]]-Table1424[[#This Row],[مبلغ خروج]]</f>
        <v>126095268014</v>
      </c>
      <c r="J29" s="125"/>
    </row>
    <row r="30" spans="1:10" ht="21">
      <c r="A30" s="108">
        <v>27</v>
      </c>
      <c r="B30" s="40" t="s">
        <v>1560</v>
      </c>
      <c r="C30" s="55"/>
      <c r="D30" s="112" t="s">
        <v>15</v>
      </c>
      <c r="E30" s="69"/>
      <c r="F30" s="20" t="s">
        <v>334</v>
      </c>
      <c r="G30" s="52"/>
      <c r="H30" s="51">
        <f>25000+3000+2180</f>
        <v>30180</v>
      </c>
      <c r="I30" s="16">
        <f>I29+Table1424[[#This Row],[مبلغ ورود]]-Table1424[[#This Row],[مبلغ خروج]]</f>
        <v>126095237834</v>
      </c>
      <c r="J30" s="125"/>
    </row>
    <row r="31" spans="1:10" ht="21">
      <c r="A31" s="108">
        <v>28</v>
      </c>
      <c r="B31" s="40" t="s">
        <v>1570</v>
      </c>
      <c r="C31" s="55"/>
      <c r="D31" s="112" t="s">
        <v>15</v>
      </c>
      <c r="E31" s="69"/>
      <c r="F31" s="20" t="s">
        <v>414</v>
      </c>
      <c r="G31" s="52">
        <v>230681357</v>
      </c>
      <c r="H31" s="51"/>
      <c r="I31" s="16">
        <f>I30+Table1424[[#This Row],[مبلغ ورود]]-Table1424[[#This Row],[مبلغ خروج]]</f>
        <v>126325919191</v>
      </c>
      <c r="J31" s="125"/>
    </row>
    <row r="32" spans="1:10" ht="21">
      <c r="A32" s="108">
        <v>29</v>
      </c>
      <c r="B32" s="40" t="s">
        <v>1571</v>
      </c>
      <c r="C32" s="55"/>
      <c r="D32" s="112" t="s">
        <v>15</v>
      </c>
      <c r="E32" s="69"/>
      <c r="F32" s="20" t="s">
        <v>97</v>
      </c>
      <c r="G32" s="52"/>
      <c r="H32" s="51">
        <v>50400</v>
      </c>
      <c r="I32" s="16">
        <f>I31+Table1424[[#This Row],[مبلغ ورود]]-Table1424[[#This Row],[مبلغ خروج]]</f>
        <v>126325868791</v>
      </c>
      <c r="J32" s="125"/>
    </row>
    <row r="33" spans="1:10" ht="21">
      <c r="A33" s="1">
        <v>30</v>
      </c>
      <c r="B33" s="65" t="s">
        <v>1571</v>
      </c>
      <c r="C33" s="55"/>
      <c r="D33" s="112" t="s">
        <v>15</v>
      </c>
      <c r="E33" s="69"/>
      <c r="F33" s="20" t="s">
        <v>1572</v>
      </c>
      <c r="G33" s="52"/>
      <c r="H33" s="51">
        <v>151200</v>
      </c>
      <c r="I33" s="16">
        <f>I32+Table1424[[#This Row],[مبلغ ورود]]-Table1424[[#This Row],[مبلغ خروج]]</f>
        <v>126325717591</v>
      </c>
      <c r="J33" s="125"/>
    </row>
    <row r="34" spans="1:10" ht="37.5">
      <c r="A34" s="1">
        <v>31</v>
      </c>
      <c r="B34" s="65" t="s">
        <v>1574</v>
      </c>
      <c r="C34" s="55" t="s">
        <v>1575</v>
      </c>
      <c r="D34" s="112" t="s">
        <v>15</v>
      </c>
      <c r="E34" s="69" t="s">
        <v>1576</v>
      </c>
      <c r="F34" s="20" t="s">
        <v>1573</v>
      </c>
      <c r="G34" s="52"/>
      <c r="H34" s="51">
        <v>600000000</v>
      </c>
      <c r="I34" s="16">
        <f>I33+Table1424[[#This Row],[مبلغ ورود]]-Table1424[[#This Row],[مبلغ خروج]]</f>
        <v>125725717591</v>
      </c>
      <c r="J34" s="125"/>
    </row>
    <row r="35" spans="1:10" ht="37.5">
      <c r="A35" s="1">
        <v>32</v>
      </c>
      <c r="B35" s="65" t="s">
        <v>1574</v>
      </c>
      <c r="C35" s="55" t="s">
        <v>1577</v>
      </c>
      <c r="D35" s="112" t="s">
        <v>15</v>
      </c>
      <c r="E35" s="69" t="s">
        <v>1579</v>
      </c>
      <c r="F35" s="20" t="s">
        <v>1581</v>
      </c>
      <c r="G35" s="52"/>
      <c r="H35" s="51">
        <v>54000000000</v>
      </c>
      <c r="I35" s="16">
        <f>I34+Table1424[[#This Row],[مبلغ ورود]]-Table1424[[#This Row],[مبلغ خروج]]</f>
        <v>71725717591</v>
      </c>
      <c r="J35" s="125"/>
    </row>
    <row r="36" spans="1:10" ht="37.5">
      <c r="A36" s="1">
        <v>33</v>
      </c>
      <c r="B36" s="65" t="s">
        <v>1574</v>
      </c>
      <c r="C36" s="55" t="s">
        <v>1578</v>
      </c>
      <c r="D36" s="112" t="s">
        <v>15</v>
      </c>
      <c r="E36" s="69" t="s">
        <v>1580</v>
      </c>
      <c r="F36" s="20" t="s">
        <v>1582</v>
      </c>
      <c r="G36" s="52"/>
      <c r="H36" s="51">
        <v>930173409</v>
      </c>
      <c r="I36" s="16">
        <f>I35+Table1424[[#This Row],[مبلغ ورود]]-Table1424[[#This Row],[مبلغ خروج]]</f>
        <v>70795544182</v>
      </c>
      <c r="J36" s="125"/>
    </row>
    <row r="37" spans="1:10" ht="37.5">
      <c r="A37" s="1">
        <v>34</v>
      </c>
      <c r="B37" s="65" t="s">
        <v>1584</v>
      </c>
      <c r="C37" s="55" t="s">
        <v>1583</v>
      </c>
      <c r="D37" s="15" t="s">
        <v>15</v>
      </c>
      <c r="E37" s="69" t="s">
        <v>1585</v>
      </c>
      <c r="F37" s="20" t="s">
        <v>1586</v>
      </c>
      <c r="G37" s="52"/>
      <c r="H37" s="51">
        <v>416046400</v>
      </c>
      <c r="I37" s="16">
        <f>I36+Table1424[[#This Row],[مبلغ ورود]]-Table1424[[#This Row],[مبلغ خروج]]</f>
        <v>70379497782</v>
      </c>
      <c r="J37" s="125"/>
    </row>
    <row r="38" spans="1:10" ht="37.5">
      <c r="A38" s="1">
        <v>35</v>
      </c>
      <c r="B38" s="65" t="s">
        <v>1584</v>
      </c>
      <c r="C38" s="55" t="s">
        <v>1588</v>
      </c>
      <c r="D38" s="15" t="s">
        <v>15</v>
      </c>
      <c r="E38" s="69" t="s">
        <v>1593</v>
      </c>
      <c r="F38" s="20" t="s">
        <v>1587</v>
      </c>
      <c r="G38" s="52"/>
      <c r="H38" s="51">
        <v>76995000</v>
      </c>
      <c r="I38" s="16">
        <f>I37+Table1424[[#This Row],[مبلغ ورود]]-Table1424[[#This Row],[مبلغ خروج]]</f>
        <v>70302502782</v>
      </c>
      <c r="J38" s="125"/>
    </row>
    <row r="39" spans="1:10" ht="37.5">
      <c r="A39" s="1">
        <v>36</v>
      </c>
      <c r="B39" s="65" t="s">
        <v>1584</v>
      </c>
      <c r="C39" s="55" t="s">
        <v>1589</v>
      </c>
      <c r="D39" s="15" t="s">
        <v>15</v>
      </c>
      <c r="E39" s="69" t="s">
        <v>1594</v>
      </c>
      <c r="F39" s="20" t="s">
        <v>1598</v>
      </c>
      <c r="G39" s="52"/>
      <c r="H39" s="51">
        <v>45600000</v>
      </c>
      <c r="I39" s="16">
        <f>I38+Table1424[[#This Row],[مبلغ ورود]]-Table1424[[#This Row],[مبلغ خروج]]</f>
        <v>70256902782</v>
      </c>
      <c r="J39" s="125"/>
    </row>
    <row r="40" spans="1:10" ht="37.5">
      <c r="A40" s="1">
        <v>37</v>
      </c>
      <c r="B40" s="65" t="s">
        <v>1584</v>
      </c>
      <c r="C40" s="55" t="s">
        <v>1590</v>
      </c>
      <c r="D40" s="15" t="s">
        <v>15</v>
      </c>
      <c r="E40" s="69" t="s">
        <v>1595</v>
      </c>
      <c r="F40" s="70" t="s">
        <v>1599</v>
      </c>
      <c r="G40" s="52"/>
      <c r="H40" s="51">
        <v>40000000</v>
      </c>
      <c r="I40" s="16">
        <f>I39+Table1424[[#This Row],[مبلغ ورود]]-Table1424[[#This Row],[مبلغ خروج]]</f>
        <v>70216902782</v>
      </c>
      <c r="J40" s="125"/>
    </row>
    <row r="41" spans="1:10" ht="37.5">
      <c r="A41" s="1">
        <v>38</v>
      </c>
      <c r="B41" s="65" t="s">
        <v>1584</v>
      </c>
      <c r="C41" s="55" t="s">
        <v>1591</v>
      </c>
      <c r="D41" s="15" t="s">
        <v>15</v>
      </c>
      <c r="E41" s="69" t="s">
        <v>1596</v>
      </c>
      <c r="F41" s="20" t="s">
        <v>1600</v>
      </c>
      <c r="G41" s="52"/>
      <c r="H41" s="51">
        <v>66054000</v>
      </c>
      <c r="I41" s="16">
        <f>I40+Table1424[[#This Row],[مبلغ ورود]]-Table1424[[#This Row],[مبلغ خروج]]</f>
        <v>70150848782</v>
      </c>
      <c r="J41" s="125"/>
    </row>
    <row r="42" spans="1:10" ht="37.5">
      <c r="A42" s="1">
        <v>39</v>
      </c>
      <c r="B42" s="65" t="s">
        <v>1584</v>
      </c>
      <c r="C42" s="55" t="s">
        <v>1592</v>
      </c>
      <c r="D42" s="15" t="s">
        <v>15</v>
      </c>
      <c r="E42" s="69" t="s">
        <v>1597</v>
      </c>
      <c r="F42" s="20" t="s">
        <v>1601</v>
      </c>
      <c r="G42" s="52"/>
      <c r="H42" s="51">
        <v>3300000000</v>
      </c>
      <c r="I42" s="16">
        <f>I41+Table1424[[#This Row],[مبلغ ورود]]-Table1424[[#This Row],[مبلغ خروج]]</f>
        <v>66850848782</v>
      </c>
      <c r="J42" s="125"/>
    </row>
    <row r="43" spans="1:10" ht="21">
      <c r="A43" s="1">
        <v>40</v>
      </c>
      <c r="B43" s="65" t="s">
        <v>1574</v>
      </c>
      <c r="C43" s="55"/>
      <c r="D43" s="15" t="s">
        <v>15</v>
      </c>
      <c r="E43" s="69"/>
      <c r="F43" s="20" t="s">
        <v>17</v>
      </c>
      <c r="G43" s="52"/>
      <c r="H43" s="51">
        <v>420000</v>
      </c>
      <c r="I43" s="16">
        <f>I42+Table1424[[#This Row],[مبلغ ورود]]-Table1424[[#This Row],[مبلغ خروج]]</f>
        <v>66850428782</v>
      </c>
      <c r="J43" s="125"/>
    </row>
    <row r="44" spans="1:10" ht="21">
      <c r="A44" s="1">
        <v>41</v>
      </c>
      <c r="B44" s="65" t="s">
        <v>1602</v>
      </c>
      <c r="C44" s="55"/>
      <c r="D44" s="15" t="s">
        <v>15</v>
      </c>
      <c r="E44" s="69"/>
      <c r="F44" s="20" t="s">
        <v>77</v>
      </c>
      <c r="G44" s="52"/>
      <c r="H44" s="51">
        <f>186030+120000+122400</f>
        <v>428430</v>
      </c>
      <c r="I44" s="16">
        <f>I43+Table1424[[#This Row],[مبلغ ورود]]-Table1424[[#This Row],[مبلغ خروج]]</f>
        <v>66850000352</v>
      </c>
      <c r="J44" s="125"/>
    </row>
    <row r="45" spans="1:10" ht="21">
      <c r="A45" s="1">
        <v>42</v>
      </c>
      <c r="B45" s="65" t="s">
        <v>1603</v>
      </c>
      <c r="C45" s="55"/>
      <c r="D45" s="15" t="s">
        <v>15</v>
      </c>
      <c r="E45" s="69"/>
      <c r="F45" s="20" t="s">
        <v>1572</v>
      </c>
      <c r="G45" s="52"/>
      <c r="H45" s="51">
        <f>151200</f>
        <v>151200</v>
      </c>
      <c r="I45" s="16">
        <f>I44+Table1424[[#This Row],[مبلغ ورود]]-Table1424[[#This Row],[مبلغ خروج]]</f>
        <v>66849849152</v>
      </c>
      <c r="J45" s="125"/>
    </row>
    <row r="46" spans="1:10" ht="37.5">
      <c r="A46" s="1">
        <v>43</v>
      </c>
      <c r="B46" s="65" t="s">
        <v>1604</v>
      </c>
      <c r="C46" s="55" t="s">
        <v>1605</v>
      </c>
      <c r="D46" s="15" t="s">
        <v>15</v>
      </c>
      <c r="E46" s="69" t="s">
        <v>1606</v>
      </c>
      <c r="F46" s="20" t="s">
        <v>1607</v>
      </c>
      <c r="G46" s="52"/>
      <c r="H46" s="51">
        <v>8888632913</v>
      </c>
      <c r="I46" s="16">
        <f>I45+Table1424[[#This Row],[مبلغ ورود]]-Table1424[[#This Row],[مبلغ خروج]]</f>
        <v>57961216239</v>
      </c>
      <c r="J46" s="125"/>
    </row>
    <row r="47" spans="1:10" ht="37.5">
      <c r="A47" s="1">
        <v>44</v>
      </c>
      <c r="B47" s="65" t="s">
        <v>1604</v>
      </c>
      <c r="C47" s="55" t="s">
        <v>1608</v>
      </c>
      <c r="D47" s="15" t="s">
        <v>15</v>
      </c>
      <c r="E47" s="69" t="s">
        <v>1609</v>
      </c>
      <c r="F47" s="20" t="s">
        <v>1610</v>
      </c>
      <c r="G47" s="52"/>
      <c r="H47" s="51">
        <v>1074434000</v>
      </c>
      <c r="I47" s="16">
        <f>I46+Table1424[[#This Row],[مبلغ ورود]]-Table1424[[#This Row],[مبلغ خروج]]</f>
        <v>56886782239</v>
      </c>
      <c r="J47" s="125"/>
    </row>
    <row r="48" spans="1:10" ht="21">
      <c r="A48" s="1">
        <v>45</v>
      </c>
      <c r="B48" s="65" t="s">
        <v>1612</v>
      </c>
      <c r="C48" s="55"/>
      <c r="D48" s="15" t="s">
        <v>15</v>
      </c>
      <c r="E48" s="69"/>
      <c r="F48" s="20" t="s">
        <v>1611</v>
      </c>
      <c r="G48" s="52">
        <v>46703426902</v>
      </c>
      <c r="H48" s="51"/>
      <c r="I48" s="16">
        <f>I47+Table1424[[#This Row],[مبلغ ورود]]-Table1424[[#This Row],[مبلغ خروج]]</f>
        <v>103590209141</v>
      </c>
      <c r="J48" s="125"/>
    </row>
    <row r="49" spans="1:10" ht="37.5">
      <c r="A49" s="1">
        <v>46</v>
      </c>
      <c r="B49" s="65" t="s">
        <v>1604</v>
      </c>
      <c r="C49" s="55" t="s">
        <v>1613</v>
      </c>
      <c r="D49" s="15" t="s">
        <v>15</v>
      </c>
      <c r="E49" s="69" t="s">
        <v>1614</v>
      </c>
      <c r="F49" s="20" t="s">
        <v>1615</v>
      </c>
      <c r="G49" s="52"/>
      <c r="H49" s="51">
        <v>1000000000</v>
      </c>
      <c r="I49" s="16">
        <f>I48+Table1424[[#This Row],[مبلغ ورود]]-Table1424[[#This Row],[مبلغ خروج]]</f>
        <v>102590209141</v>
      </c>
      <c r="J49" s="125"/>
    </row>
    <row r="50" spans="1:10" ht="37.5">
      <c r="A50" s="1">
        <v>47</v>
      </c>
      <c r="B50" s="65" t="s">
        <v>1604</v>
      </c>
      <c r="C50" s="55" t="s">
        <v>1616</v>
      </c>
      <c r="D50" s="15" t="s">
        <v>15</v>
      </c>
      <c r="E50" s="69" t="s">
        <v>1617</v>
      </c>
      <c r="F50" s="20" t="s">
        <v>1618</v>
      </c>
      <c r="G50" s="52"/>
      <c r="H50" s="51">
        <v>772246817</v>
      </c>
      <c r="I50" s="16">
        <f>I49+Table1424[[#This Row],[مبلغ ورود]]-Table1424[[#This Row],[مبلغ خروج]]</f>
        <v>101817962324</v>
      </c>
      <c r="J50" s="125"/>
    </row>
    <row r="51" spans="1:10" ht="21">
      <c r="A51" s="1">
        <v>48</v>
      </c>
      <c r="B51" s="65" t="s">
        <v>1604</v>
      </c>
      <c r="C51" s="55"/>
      <c r="D51" s="15" t="s">
        <v>15</v>
      </c>
      <c r="E51" s="69"/>
      <c r="F51" s="20" t="s">
        <v>1739</v>
      </c>
      <c r="G51" s="52">
        <v>30000000000</v>
      </c>
      <c r="H51" s="51"/>
      <c r="I51" s="16">
        <f>I50+Table1424[[#This Row],[مبلغ ورود]]-Table1424[[#This Row],[مبلغ خروج]]</f>
        <v>131817962324</v>
      </c>
      <c r="J51" s="125"/>
    </row>
    <row r="52" spans="1:10" ht="21">
      <c r="A52" s="1">
        <v>49</v>
      </c>
      <c r="B52" s="65" t="s">
        <v>1604</v>
      </c>
      <c r="C52" s="55"/>
      <c r="D52" s="15" t="s">
        <v>15</v>
      </c>
      <c r="E52" s="69"/>
      <c r="F52" s="20" t="s">
        <v>334</v>
      </c>
      <c r="G52" s="52"/>
      <c r="H52" s="51">
        <f>4000+7690+6600</f>
        <v>18290</v>
      </c>
      <c r="I52" s="16">
        <f>I51+Table1424[[#This Row],[مبلغ ورود]]-Table1424[[#This Row],[مبلغ خروج]]</f>
        <v>131817944034</v>
      </c>
      <c r="J52" s="125"/>
    </row>
    <row r="53" spans="1:10" ht="37.5">
      <c r="A53" s="1">
        <v>50</v>
      </c>
      <c r="B53" s="65" t="s">
        <v>1619</v>
      </c>
      <c r="C53" s="55" t="s">
        <v>1621</v>
      </c>
      <c r="D53" s="15" t="s">
        <v>15</v>
      </c>
      <c r="E53" s="69" t="s">
        <v>1622</v>
      </c>
      <c r="F53" s="20" t="s">
        <v>1620</v>
      </c>
      <c r="G53" s="52"/>
      <c r="H53" s="51">
        <v>12500000000</v>
      </c>
      <c r="I53" s="16">
        <f>I52+Table1424[[#This Row],[مبلغ ورود]]-Table1424[[#This Row],[مبلغ خروج]]</f>
        <v>119317944034</v>
      </c>
      <c r="J53" s="125"/>
    </row>
    <row r="54" spans="1:10" ht="37.5">
      <c r="A54" s="1">
        <v>51</v>
      </c>
      <c r="B54" s="65" t="s">
        <v>1619</v>
      </c>
      <c r="C54" s="55" t="s">
        <v>1623</v>
      </c>
      <c r="D54" s="15" t="s">
        <v>15</v>
      </c>
      <c r="E54" s="69" t="s">
        <v>1624</v>
      </c>
      <c r="F54" s="20" t="s">
        <v>1625</v>
      </c>
      <c r="G54" s="52"/>
      <c r="H54" s="16">
        <v>997454101</v>
      </c>
      <c r="I54" s="16">
        <f>I53+Table1424[[#This Row],[مبلغ ورود]]-Table1424[[#This Row],[مبلغ خروج]]</f>
        <v>118320489933</v>
      </c>
      <c r="J54" s="125"/>
    </row>
    <row r="55" spans="1:10" ht="37.5">
      <c r="A55" s="1">
        <v>52</v>
      </c>
      <c r="B55" s="65" t="s">
        <v>1619</v>
      </c>
      <c r="C55" s="55" t="s">
        <v>1626</v>
      </c>
      <c r="D55" s="15" t="s">
        <v>15</v>
      </c>
      <c r="E55" s="69" t="s">
        <v>1628</v>
      </c>
      <c r="F55" s="20" t="s">
        <v>1630</v>
      </c>
      <c r="G55" s="52"/>
      <c r="H55" s="51">
        <v>97010000</v>
      </c>
      <c r="I55" s="16">
        <f>I54+Table1424[[#This Row],[مبلغ ورود]]-Table1424[[#This Row],[مبلغ خروج]]</f>
        <v>118223479933</v>
      </c>
      <c r="J55" s="125"/>
    </row>
    <row r="56" spans="1:10" ht="37.5">
      <c r="A56" s="1">
        <v>53</v>
      </c>
      <c r="B56" s="65" t="s">
        <v>1619</v>
      </c>
      <c r="C56" s="55" t="s">
        <v>1627</v>
      </c>
      <c r="D56" s="15" t="s">
        <v>15</v>
      </c>
      <c r="E56" s="69" t="s">
        <v>1629</v>
      </c>
      <c r="F56" s="70" t="s">
        <v>1631</v>
      </c>
      <c r="G56" s="52"/>
      <c r="H56" s="51">
        <v>95000000</v>
      </c>
      <c r="I56" s="16">
        <f>I55+Table1424[[#This Row],[مبلغ ورود]]-Table1424[[#This Row],[مبلغ خروج]]</f>
        <v>118128479933</v>
      </c>
      <c r="J56" s="125"/>
    </row>
    <row r="57" spans="1:10" ht="21">
      <c r="A57" s="1">
        <v>54</v>
      </c>
      <c r="B57" s="65" t="s">
        <v>1632</v>
      </c>
      <c r="C57" s="55"/>
      <c r="D57" s="15" t="s">
        <v>15</v>
      </c>
      <c r="E57" s="69"/>
      <c r="F57" s="20" t="s">
        <v>77</v>
      </c>
      <c r="G57" s="52"/>
      <c r="H57" s="51">
        <v>154440</v>
      </c>
      <c r="I57" s="16">
        <f>I56+Table1424[[#This Row],[مبلغ ورود]]-Table1424[[#This Row],[مبلغ خروج]]</f>
        <v>118128325493</v>
      </c>
      <c r="J57" s="125"/>
    </row>
    <row r="58" spans="1:10" ht="21">
      <c r="A58" s="1">
        <v>55</v>
      </c>
      <c r="B58" s="65" t="s">
        <v>1604</v>
      </c>
      <c r="C58" s="55"/>
      <c r="D58" s="15" t="s">
        <v>15</v>
      </c>
      <c r="E58" s="69"/>
      <c r="F58" s="20" t="s">
        <v>1657</v>
      </c>
      <c r="G58" s="52"/>
      <c r="H58" s="51">
        <v>390806069</v>
      </c>
      <c r="I58" s="16">
        <f>I57+Table1424[[#This Row],[مبلغ ورود]]-Table1424[[#This Row],[مبلغ خروج]]</f>
        <v>117737519424</v>
      </c>
      <c r="J58" s="125"/>
    </row>
    <row r="59" spans="1:10" ht="21">
      <c r="A59" s="1">
        <v>56</v>
      </c>
      <c r="B59" s="65" t="s">
        <v>1634</v>
      </c>
      <c r="C59" s="55" t="s">
        <v>1633</v>
      </c>
      <c r="D59" s="15" t="s">
        <v>15</v>
      </c>
      <c r="E59" s="69" t="s">
        <v>1635</v>
      </c>
      <c r="F59" s="20" t="s">
        <v>1636</v>
      </c>
      <c r="G59" s="52"/>
      <c r="H59" s="51">
        <v>50000000000</v>
      </c>
      <c r="I59" s="16">
        <f>I58+Table1424[[#This Row],[مبلغ ورود]]-Table1424[[#This Row],[مبلغ خروج]]</f>
        <v>67737519424</v>
      </c>
      <c r="J59" s="125"/>
    </row>
    <row r="60" spans="1:10" ht="37.5">
      <c r="A60" s="1">
        <v>57</v>
      </c>
      <c r="B60" s="65" t="s">
        <v>1634</v>
      </c>
      <c r="C60" s="55" t="s">
        <v>1637</v>
      </c>
      <c r="D60" s="15" t="s">
        <v>15</v>
      </c>
      <c r="E60" s="69" t="s">
        <v>1639</v>
      </c>
      <c r="F60" s="20" t="s">
        <v>1641</v>
      </c>
      <c r="G60" s="52"/>
      <c r="H60" s="51">
        <v>535549700</v>
      </c>
      <c r="I60" s="16">
        <f>I59+Table1424[[#This Row],[مبلغ ورود]]-Table1424[[#This Row],[مبلغ خروج]]</f>
        <v>67201969724</v>
      </c>
      <c r="J60" s="125"/>
    </row>
    <row r="61" spans="1:10" ht="37.5">
      <c r="A61" s="1">
        <v>58</v>
      </c>
      <c r="B61" s="65" t="s">
        <v>1634</v>
      </c>
      <c r="C61" s="55" t="s">
        <v>1638</v>
      </c>
      <c r="D61" s="15" t="s">
        <v>15</v>
      </c>
      <c r="E61" s="69" t="s">
        <v>1640</v>
      </c>
      <c r="F61" s="20" t="s">
        <v>1642</v>
      </c>
      <c r="G61" s="52"/>
      <c r="H61" s="51">
        <v>49596090</v>
      </c>
      <c r="I61" s="16">
        <f>I60+Table1424[[#This Row],[مبلغ ورود]]-Table1424[[#This Row],[مبلغ خروج]]</f>
        <v>67152373634</v>
      </c>
      <c r="J61" s="125"/>
    </row>
    <row r="62" spans="1:10" ht="21">
      <c r="A62" s="1">
        <v>59</v>
      </c>
      <c r="B62" s="40" t="s">
        <v>1634</v>
      </c>
      <c r="C62" s="55"/>
      <c r="E62" s="69"/>
      <c r="F62" s="20" t="s">
        <v>1681</v>
      </c>
      <c r="H62" s="16">
        <v>9700</v>
      </c>
      <c r="I62" s="16">
        <f>I61+Table1424[[#This Row],[مبلغ ورود]]-Table1424[[#This Row],[مبلغ خروج]]</f>
        <v>67152363934</v>
      </c>
      <c r="J62" s="125"/>
    </row>
    <row r="63" spans="1:10" ht="21">
      <c r="A63" s="1">
        <v>60</v>
      </c>
      <c r="B63" s="40" t="s">
        <v>1634</v>
      </c>
      <c r="C63" s="55"/>
      <c r="E63" s="69"/>
      <c r="F63" s="20" t="s">
        <v>1681</v>
      </c>
      <c r="H63" s="16">
        <v>199490</v>
      </c>
      <c r="I63" s="16">
        <f>I62+Table1424[[#This Row],[مبلغ ورود]]-Table1424[[#This Row],[مبلغ خروج]]</f>
        <v>67152164444</v>
      </c>
      <c r="J63" s="125"/>
    </row>
    <row r="64" spans="1:10" ht="21">
      <c r="A64" s="1">
        <v>61</v>
      </c>
      <c r="B64" s="40" t="s">
        <v>1634</v>
      </c>
      <c r="C64" s="55"/>
      <c r="E64" s="69"/>
      <c r="F64" s="20" t="s">
        <v>1681</v>
      </c>
      <c r="H64" s="16">
        <v>250000</v>
      </c>
      <c r="I64" s="16">
        <f>I63+Table1424[[#This Row],[مبلغ ورود]]-Table1424[[#This Row],[مبلغ خروج]]</f>
        <v>67151914444</v>
      </c>
      <c r="J64" s="125"/>
    </row>
    <row r="65" spans="1:10" ht="21">
      <c r="A65" s="1">
        <v>62</v>
      </c>
      <c r="B65" s="40" t="s">
        <v>1643</v>
      </c>
      <c r="C65" s="55"/>
      <c r="E65" s="69"/>
      <c r="F65" s="20" t="s">
        <v>1681</v>
      </c>
      <c r="H65" s="16">
        <v>4950</v>
      </c>
      <c r="I65" s="16">
        <f>I64+Table1424[[#This Row],[مبلغ ورود]]-Table1424[[#This Row],[مبلغ خروج]]</f>
        <v>67151909494</v>
      </c>
      <c r="J65" s="125"/>
    </row>
    <row r="66" spans="1:10" ht="21">
      <c r="A66" s="1">
        <v>63</v>
      </c>
      <c r="B66" s="40" t="s">
        <v>1643</v>
      </c>
      <c r="C66" s="55"/>
      <c r="E66" s="69"/>
      <c r="F66" s="20" t="s">
        <v>1681</v>
      </c>
      <c r="H66" s="16">
        <v>107100</v>
      </c>
      <c r="I66" s="16">
        <f>I65+Table1424[[#This Row],[مبلغ ورود]]-Table1424[[#This Row],[مبلغ خروج]]</f>
        <v>67151802394</v>
      </c>
      <c r="J66" s="125"/>
    </row>
    <row r="67" spans="1:10" ht="21">
      <c r="A67" s="1">
        <v>64</v>
      </c>
      <c r="B67" s="40" t="s">
        <v>1654</v>
      </c>
      <c r="C67" s="55"/>
      <c r="E67" s="69"/>
      <c r="F67" s="20" t="s">
        <v>1681</v>
      </c>
      <c r="H67" s="16">
        <v>250000</v>
      </c>
      <c r="I67" s="16">
        <f>I66+Table1424[[#This Row],[مبلغ ورود]]-Table1424[[#This Row],[مبلغ خروج]]</f>
        <v>67151552394</v>
      </c>
      <c r="J67" s="125"/>
    </row>
    <row r="68" spans="1:10" ht="37.5">
      <c r="A68" s="1">
        <v>65</v>
      </c>
      <c r="B68" s="65" t="s">
        <v>1643</v>
      </c>
      <c r="C68" s="55" t="s">
        <v>1644</v>
      </c>
      <c r="D68" s="15" t="s">
        <v>15</v>
      </c>
      <c r="E68" s="69" t="s">
        <v>1646</v>
      </c>
      <c r="F68" s="20" t="s">
        <v>1648</v>
      </c>
      <c r="G68" s="52"/>
      <c r="H68" s="51">
        <v>2047320000</v>
      </c>
      <c r="I68" s="16">
        <f>I67+Table1424[[#This Row],[مبلغ ورود]]-Table1424[[#This Row],[مبلغ خروج]]</f>
        <v>65104232394</v>
      </c>
      <c r="J68" s="125"/>
    </row>
    <row r="69" spans="1:10" ht="37.5">
      <c r="A69" s="1">
        <v>66</v>
      </c>
      <c r="B69" s="65" t="s">
        <v>1643</v>
      </c>
      <c r="C69" s="55" t="s">
        <v>1645</v>
      </c>
      <c r="D69" s="15" t="s">
        <v>15</v>
      </c>
      <c r="E69" s="69" t="s">
        <v>1647</v>
      </c>
      <c r="F69" s="20" t="s">
        <v>1649</v>
      </c>
      <c r="G69" s="52"/>
      <c r="H69" s="51">
        <v>3519503233</v>
      </c>
      <c r="I69" s="16">
        <f>I68+Table1424[[#This Row],[مبلغ ورود]]-Table1424[[#This Row],[مبلغ خروج]]</f>
        <v>61584729161</v>
      </c>
      <c r="J69" s="125"/>
    </row>
    <row r="70" spans="1:10" ht="37.5">
      <c r="A70" s="1">
        <v>67</v>
      </c>
      <c r="B70" s="65" t="s">
        <v>1643</v>
      </c>
      <c r="C70" s="55" t="s">
        <v>1650</v>
      </c>
      <c r="D70" s="15" t="s">
        <v>15</v>
      </c>
      <c r="E70" s="69" t="s">
        <v>1651</v>
      </c>
      <c r="F70" s="20" t="s">
        <v>1652</v>
      </c>
      <c r="G70" s="52"/>
      <c r="H70" s="51">
        <v>15444000000</v>
      </c>
      <c r="I70" s="16">
        <f>I69+Table1424[[#This Row],[مبلغ ورود]]-Table1424[[#This Row],[مبلغ خروج]]</f>
        <v>46140729161</v>
      </c>
      <c r="J70" s="125"/>
    </row>
    <row r="71" spans="1:10" ht="37.5">
      <c r="A71" s="1">
        <v>68</v>
      </c>
      <c r="B71" s="65" t="s">
        <v>1654</v>
      </c>
      <c r="C71" s="55" t="s">
        <v>1653</v>
      </c>
      <c r="D71" s="15" t="s">
        <v>15</v>
      </c>
      <c r="E71" s="69" t="s">
        <v>1655</v>
      </c>
      <c r="F71" s="20" t="s">
        <v>1656</v>
      </c>
      <c r="G71" s="52"/>
      <c r="H71" s="51">
        <v>4532263764</v>
      </c>
      <c r="I71" s="16">
        <f>I70+Table1424[[#This Row],[مبلغ ورود]]-Table1424[[#This Row],[مبلغ خروج]]</f>
        <v>41608465397</v>
      </c>
      <c r="J71" s="125"/>
    </row>
    <row r="72" spans="1:10" ht="37.5">
      <c r="A72" s="1">
        <v>69</v>
      </c>
      <c r="B72" s="65" t="s">
        <v>1661</v>
      </c>
      <c r="C72" s="55" t="s">
        <v>1658</v>
      </c>
      <c r="D72" s="15" t="s">
        <v>15</v>
      </c>
      <c r="E72" s="69" t="s">
        <v>1662</v>
      </c>
      <c r="F72" s="20" t="s">
        <v>1489</v>
      </c>
      <c r="G72" s="52"/>
      <c r="H72" s="51">
        <v>34645708300</v>
      </c>
      <c r="I72" s="16">
        <f>I71+Table1424[[#This Row],[مبلغ ورود]]-Table1424[[#This Row],[مبلغ خروج]]</f>
        <v>6962757097</v>
      </c>
      <c r="J72" s="125"/>
    </row>
    <row r="73" spans="1:10" ht="21">
      <c r="A73" s="1">
        <v>70</v>
      </c>
      <c r="B73" s="40" t="s">
        <v>1680</v>
      </c>
      <c r="C73" s="55" t="s">
        <v>1685</v>
      </c>
      <c r="D73" s="15" t="s">
        <v>15</v>
      </c>
      <c r="E73" s="69"/>
      <c r="F73" s="20" t="s">
        <v>1679</v>
      </c>
      <c r="G73" s="19">
        <v>350000000000</v>
      </c>
      <c r="I73" s="16">
        <f>I72+Table1424[[#This Row],[مبلغ ورود]]-Table1424[[#This Row],[مبلغ خروج]]</f>
        <v>356962757097</v>
      </c>
      <c r="J73" s="125"/>
    </row>
    <row r="74" spans="1:10" ht="37.5">
      <c r="A74" s="1">
        <v>71</v>
      </c>
      <c r="B74" s="65" t="s">
        <v>1665</v>
      </c>
      <c r="C74" s="55" t="s">
        <v>1659</v>
      </c>
      <c r="D74" s="15" t="s">
        <v>15</v>
      </c>
      <c r="E74" s="69" t="s">
        <v>1663</v>
      </c>
      <c r="F74" s="20" t="s">
        <v>1666</v>
      </c>
      <c r="G74" s="52"/>
      <c r="H74" s="51">
        <v>30378000</v>
      </c>
      <c r="I74" s="16">
        <f>I73+Table1424[[#This Row],[مبلغ ورود]]-Table1424[[#This Row],[مبلغ خروج]]</f>
        <v>356932379097</v>
      </c>
      <c r="J74" s="125"/>
    </row>
    <row r="75" spans="1:10" ht="21">
      <c r="A75" s="1">
        <v>72</v>
      </c>
      <c r="B75" s="40" t="s">
        <v>1676</v>
      </c>
      <c r="C75" s="55"/>
      <c r="E75" s="69"/>
      <c r="F75" s="20" t="s">
        <v>1681</v>
      </c>
      <c r="H75" s="16">
        <v>3030</v>
      </c>
      <c r="I75" s="16">
        <f>I74+Table1424[[#This Row],[مبلغ ورود]]-Table1424[[#This Row],[مبلغ خروج]]</f>
        <v>356932376067</v>
      </c>
      <c r="J75" s="125"/>
    </row>
    <row r="76" spans="1:10" ht="37.5">
      <c r="A76" s="1">
        <v>73</v>
      </c>
      <c r="B76" s="65" t="s">
        <v>1676</v>
      </c>
      <c r="C76" s="55" t="s">
        <v>1660</v>
      </c>
      <c r="D76" s="15" t="s">
        <v>15</v>
      </c>
      <c r="E76" s="69" t="s">
        <v>1664</v>
      </c>
      <c r="F76" s="20" t="s">
        <v>1677</v>
      </c>
      <c r="G76" s="52"/>
      <c r="H76" s="51">
        <v>682240000</v>
      </c>
      <c r="I76" s="16">
        <f>I74+Table1424[[#This Row],[مبلغ ورود]]-Table1424[[#This Row],[مبلغ خروج]]</f>
        <v>356250139097</v>
      </c>
      <c r="J76" s="125"/>
    </row>
    <row r="77" spans="1:10" ht="37.5">
      <c r="A77" s="1">
        <v>74</v>
      </c>
      <c r="B77" s="65" t="s">
        <v>1676</v>
      </c>
      <c r="C77" s="55" t="s">
        <v>1667</v>
      </c>
      <c r="D77" s="15" t="s">
        <v>15</v>
      </c>
      <c r="E77" s="69" t="s">
        <v>1671</v>
      </c>
      <c r="F77" s="20" t="s">
        <v>1675</v>
      </c>
      <c r="G77" s="52"/>
      <c r="H77" s="51">
        <v>750000000</v>
      </c>
      <c r="I77" s="16">
        <f>I76+Table1424[[#This Row],[مبلغ ورود]]-Table1424[[#This Row],[مبلغ خروج]]</f>
        <v>355500139097</v>
      </c>
      <c r="J77" s="125"/>
    </row>
    <row r="78" spans="1:10" ht="21">
      <c r="A78" s="1">
        <v>75</v>
      </c>
      <c r="B78" s="65" t="s">
        <v>1676</v>
      </c>
      <c r="C78" s="55" t="s">
        <v>1668</v>
      </c>
      <c r="D78" s="15" t="s">
        <v>15</v>
      </c>
      <c r="E78" s="69" t="s">
        <v>1672</v>
      </c>
      <c r="F78" s="20" t="s">
        <v>483</v>
      </c>
      <c r="G78" s="52"/>
      <c r="H78" s="51">
        <v>50000000000</v>
      </c>
      <c r="I78" s="16">
        <f>I77+Table1424[[#This Row],[مبلغ ورود]]-Table1424[[#This Row],[مبلغ خروج]]</f>
        <v>305500139097</v>
      </c>
      <c r="J78" s="125"/>
    </row>
    <row r="79" spans="1:10" ht="37.5">
      <c r="A79" s="1">
        <v>76</v>
      </c>
      <c r="B79" s="65" t="s">
        <v>1676</v>
      </c>
      <c r="C79" s="55" t="s">
        <v>1669</v>
      </c>
      <c r="D79" s="15" t="s">
        <v>15</v>
      </c>
      <c r="E79" s="69" t="s">
        <v>1673</v>
      </c>
      <c r="F79" s="20" t="s">
        <v>1678</v>
      </c>
      <c r="G79" s="52"/>
      <c r="H79" s="51">
        <v>173594000</v>
      </c>
      <c r="I79" s="51">
        <f>I78+Table1424[[#This Row],[مبلغ ورود]]-Table1424[[#This Row],[مبلغ خروج]]</f>
        <v>305326545097</v>
      </c>
      <c r="J79" s="125"/>
    </row>
    <row r="80" spans="1:10" ht="21">
      <c r="A80" s="1">
        <v>77</v>
      </c>
      <c r="B80" s="40" t="s">
        <v>1676</v>
      </c>
      <c r="C80" s="55"/>
      <c r="E80" s="69"/>
      <c r="F80" s="20" t="s">
        <v>1730</v>
      </c>
      <c r="G80" s="52"/>
      <c r="H80" s="51">
        <v>3030</v>
      </c>
      <c r="I80" s="51">
        <f>I79+Table1424[[#This Row],[مبلغ ورود]]-Table1424[[#This Row],[مبلغ خروج]]</f>
        <v>305326542067</v>
      </c>
      <c r="J80" s="125"/>
    </row>
    <row r="81" spans="1:10" ht="37.5">
      <c r="A81" s="1">
        <v>78</v>
      </c>
      <c r="B81" s="65" t="s">
        <v>1701</v>
      </c>
      <c r="C81" s="55" t="s">
        <v>1670</v>
      </c>
      <c r="D81" s="15" t="s">
        <v>15</v>
      </c>
      <c r="E81" s="69" t="s">
        <v>1674</v>
      </c>
      <c r="F81" s="20" t="s">
        <v>1682</v>
      </c>
      <c r="G81" s="52"/>
      <c r="H81" s="51">
        <v>751139417</v>
      </c>
      <c r="I81" s="51">
        <f>I80+Table1424[[#This Row],[مبلغ ورود]]-Table1424[[#This Row],[مبلغ خروج]]</f>
        <v>304575402650</v>
      </c>
      <c r="J81" s="125"/>
    </row>
    <row r="82" spans="1:10" ht="37.5">
      <c r="A82" s="1">
        <v>79</v>
      </c>
      <c r="B82" s="65" t="s">
        <v>1701</v>
      </c>
      <c r="C82" s="55" t="s">
        <v>1683</v>
      </c>
      <c r="D82" s="15" t="s">
        <v>15</v>
      </c>
      <c r="E82" s="69" t="s">
        <v>1700</v>
      </c>
      <c r="F82" s="20" t="s">
        <v>1702</v>
      </c>
      <c r="G82" s="52"/>
      <c r="H82" s="51">
        <v>1735770141</v>
      </c>
      <c r="I82" s="51">
        <f>I81+Table1424[[#This Row],[مبلغ ورود]]-Table1424[[#This Row],[مبلغ خروج]]</f>
        <v>302839632509</v>
      </c>
      <c r="J82" s="125"/>
    </row>
    <row r="83" spans="1:10" ht="21">
      <c r="A83" s="1">
        <v>80</v>
      </c>
      <c r="B83" s="40" t="s">
        <v>1676</v>
      </c>
      <c r="C83" s="55"/>
      <c r="E83" s="69"/>
      <c r="F83" s="20" t="s">
        <v>1730</v>
      </c>
      <c r="G83" s="52"/>
      <c r="H83" s="51">
        <v>136440</v>
      </c>
      <c r="I83" s="51">
        <f>I82+Table1424[[#This Row],[مبلغ ورود]]-Table1424[[#This Row],[مبلغ خروج]]</f>
        <v>302839496069</v>
      </c>
      <c r="J83" s="125"/>
    </row>
    <row r="84" spans="1:10" ht="21">
      <c r="A84" s="1">
        <v>81</v>
      </c>
      <c r="B84" s="40" t="s">
        <v>1701</v>
      </c>
      <c r="C84" s="55"/>
      <c r="E84" s="69"/>
      <c r="F84" s="20" t="s">
        <v>1681</v>
      </c>
      <c r="G84" s="52"/>
      <c r="H84" s="51">
        <v>220000</v>
      </c>
      <c r="I84" s="51">
        <f>I83+Table1424[[#This Row],[مبلغ ورود]]-Table1424[[#This Row],[مبلغ خروج]]</f>
        <v>302839276069</v>
      </c>
      <c r="J84" s="125"/>
    </row>
    <row r="85" spans="1:10" ht="21">
      <c r="A85" s="1">
        <v>82</v>
      </c>
      <c r="B85" s="40" t="s">
        <v>1701</v>
      </c>
      <c r="C85" s="55"/>
      <c r="E85" s="69"/>
      <c r="F85" s="20" t="s">
        <v>1730</v>
      </c>
      <c r="G85" s="52"/>
      <c r="H85" s="51">
        <v>17350</v>
      </c>
      <c r="I85" s="51">
        <f>I84+Table1424[[#This Row],[مبلغ ورود]]-Table1424[[#This Row],[مبلغ خروج]]</f>
        <v>302839258719</v>
      </c>
      <c r="J85" s="125"/>
    </row>
    <row r="86" spans="1:10" ht="37.5">
      <c r="A86" s="1">
        <v>83</v>
      </c>
      <c r="B86" s="65" t="s">
        <v>1701</v>
      </c>
      <c r="C86" s="55" t="s">
        <v>1684</v>
      </c>
      <c r="D86" s="15" t="s">
        <v>15</v>
      </c>
      <c r="E86" s="69" t="s">
        <v>1704</v>
      </c>
      <c r="F86" s="20" t="s">
        <v>1703</v>
      </c>
      <c r="G86" s="52"/>
      <c r="H86" s="51">
        <v>160000000</v>
      </c>
      <c r="I86" s="51">
        <f>I85+Table1424[[#This Row],[مبلغ ورود]]-Table1424[[#This Row],[مبلغ خروج]]</f>
        <v>302679258719</v>
      </c>
      <c r="J86" s="125"/>
    </row>
    <row r="87" spans="1:10" ht="37.5">
      <c r="A87" s="1">
        <v>84</v>
      </c>
      <c r="B87" s="65" t="s">
        <v>1722</v>
      </c>
      <c r="C87" s="55" t="s">
        <v>1685</v>
      </c>
      <c r="D87" s="15" t="s">
        <v>15</v>
      </c>
      <c r="E87" s="69" t="s">
        <v>1705</v>
      </c>
      <c r="F87" s="20" t="s">
        <v>1720</v>
      </c>
      <c r="G87" s="52"/>
      <c r="H87" s="51">
        <v>475559587</v>
      </c>
      <c r="I87" s="51">
        <f>I86+Table1424[[#This Row],[مبلغ ورود]]-Table1424[[#This Row],[مبلغ خروج]]</f>
        <v>302203699132</v>
      </c>
      <c r="J87" s="125"/>
    </row>
    <row r="88" spans="1:10" ht="37.5">
      <c r="A88" s="1">
        <v>85</v>
      </c>
      <c r="B88" s="65" t="s">
        <v>1722</v>
      </c>
      <c r="C88" s="55" t="s">
        <v>1686</v>
      </c>
      <c r="D88" s="15" t="s">
        <v>15</v>
      </c>
      <c r="E88" s="69" t="s">
        <v>1706</v>
      </c>
      <c r="F88" s="20" t="s">
        <v>1721</v>
      </c>
      <c r="G88" s="52"/>
      <c r="H88" s="51">
        <v>122073144</v>
      </c>
      <c r="I88" s="51">
        <f>I87+Table1424[[#This Row],[مبلغ ورود]]-Table1424[[#This Row],[مبلغ خروج]]</f>
        <v>302081625988</v>
      </c>
      <c r="J88" s="125"/>
    </row>
    <row r="89" spans="1:10" ht="21">
      <c r="A89" s="1">
        <v>86</v>
      </c>
      <c r="B89" s="40" t="s">
        <v>1676</v>
      </c>
      <c r="C89" s="55"/>
      <c r="E89" s="69"/>
      <c r="F89" s="20" t="s">
        <v>1681</v>
      </c>
      <c r="G89" s="52"/>
      <c r="H89" s="51">
        <v>250000</v>
      </c>
      <c r="I89" s="51">
        <f>I88+Table1424[[#This Row],[مبلغ ورود]]-Table1424[[#This Row],[مبلغ خروج]]</f>
        <v>302081375988</v>
      </c>
      <c r="J89" s="125"/>
    </row>
    <row r="90" spans="1:10" ht="21">
      <c r="A90" s="1">
        <v>87</v>
      </c>
      <c r="B90" s="40" t="s">
        <v>1701</v>
      </c>
      <c r="C90" s="55"/>
      <c r="E90" s="69"/>
      <c r="F90" s="20" t="s">
        <v>1730</v>
      </c>
      <c r="G90" s="52"/>
      <c r="H90" s="51">
        <v>16000</v>
      </c>
      <c r="I90" s="51">
        <f>I89+Table1424[[#This Row],[مبلغ ورود]]-Table1424[[#This Row],[مبلغ خروج]]</f>
        <v>302081359988</v>
      </c>
      <c r="J90" s="125"/>
    </row>
    <row r="91" spans="1:10" ht="21">
      <c r="A91" s="1">
        <v>88</v>
      </c>
      <c r="B91" s="40" t="s">
        <v>1722</v>
      </c>
      <c r="C91" s="55"/>
      <c r="E91" s="69"/>
      <c r="F91" s="20" t="s">
        <v>1730</v>
      </c>
      <c r="G91" s="52"/>
      <c r="H91" s="51">
        <v>150000</v>
      </c>
      <c r="I91" s="51">
        <f>I90+Table1424[[#This Row],[مبلغ ورود]]-Table1424[[#This Row],[مبلغ خروج]]</f>
        <v>302081209988</v>
      </c>
      <c r="J91" s="125"/>
    </row>
    <row r="92" spans="1:10" ht="21">
      <c r="A92" s="1">
        <v>89</v>
      </c>
      <c r="B92" s="40" t="s">
        <v>1722</v>
      </c>
      <c r="C92" s="55"/>
      <c r="E92" s="69"/>
      <c r="F92" s="20" t="s">
        <v>1730</v>
      </c>
      <c r="G92" s="52"/>
      <c r="H92" s="51">
        <v>9500</v>
      </c>
      <c r="I92" s="51">
        <f>I91+Table1424[[#This Row],[مبلغ ورود]]-Table1424[[#This Row],[مبلغ خروج]]</f>
        <v>302081200488</v>
      </c>
      <c r="J92" s="125"/>
    </row>
    <row r="93" spans="1:10" ht="37.5">
      <c r="A93" s="1">
        <v>90</v>
      </c>
      <c r="B93" s="65" t="s">
        <v>1722</v>
      </c>
      <c r="C93" s="55" t="s">
        <v>1687</v>
      </c>
      <c r="D93" s="15" t="s">
        <v>15</v>
      </c>
      <c r="E93" s="69" t="s">
        <v>1707</v>
      </c>
      <c r="F93" s="20" t="s">
        <v>1723</v>
      </c>
      <c r="G93" s="52"/>
      <c r="H93" s="51">
        <v>2480050000</v>
      </c>
      <c r="I93" s="51">
        <f>I92+Table1424[[#This Row],[مبلغ ورود]]-Table1424[[#This Row],[مبلغ خروج]]</f>
        <v>299601150488</v>
      </c>
      <c r="J93" s="125"/>
    </row>
    <row r="94" spans="1:10" ht="37.5">
      <c r="A94" s="1">
        <v>91</v>
      </c>
      <c r="B94" s="65" t="s">
        <v>1722</v>
      </c>
      <c r="C94" s="55" t="s">
        <v>1688</v>
      </c>
      <c r="D94" s="15" t="s">
        <v>15</v>
      </c>
      <c r="E94" s="69" t="s">
        <v>1708</v>
      </c>
      <c r="F94" s="20" t="s">
        <v>1724</v>
      </c>
      <c r="G94" s="52"/>
      <c r="H94" s="51">
        <v>30591000</v>
      </c>
      <c r="I94" s="51">
        <f>I93+Table1424[[#This Row],[مبلغ ورود]]-Table1424[[#This Row],[مبلغ خروج]]</f>
        <v>299570559488</v>
      </c>
      <c r="J94" s="125"/>
    </row>
    <row r="95" spans="1:10" ht="37.5">
      <c r="A95" s="1">
        <v>92</v>
      </c>
      <c r="B95" s="65" t="s">
        <v>1722</v>
      </c>
      <c r="C95" s="55" t="s">
        <v>1689</v>
      </c>
      <c r="D95" s="15" t="s">
        <v>15</v>
      </c>
      <c r="E95" s="69" t="s">
        <v>1709</v>
      </c>
      <c r="F95" s="20" t="s">
        <v>1725</v>
      </c>
      <c r="G95" s="52"/>
      <c r="H95" s="51">
        <v>57144521</v>
      </c>
      <c r="I95" s="51">
        <f>I94+Table1424[[#This Row],[مبلغ ورود]]-Table1424[[#This Row],[مبلغ خروج]]</f>
        <v>299513414967</v>
      </c>
      <c r="J95" s="125"/>
    </row>
    <row r="96" spans="1:10" ht="37.5">
      <c r="A96" s="1">
        <v>93</v>
      </c>
      <c r="B96" s="65" t="s">
        <v>1722</v>
      </c>
      <c r="C96" s="55" t="s">
        <v>1690</v>
      </c>
      <c r="D96" s="15" t="s">
        <v>15</v>
      </c>
      <c r="E96" s="69" t="s">
        <v>1710</v>
      </c>
      <c r="F96" s="20" t="s">
        <v>1726</v>
      </c>
      <c r="G96" s="52"/>
      <c r="H96" s="51">
        <v>79174849</v>
      </c>
      <c r="I96" s="51">
        <f>I95+Table1424[[#This Row],[مبلغ ورود]]-Table1424[[#This Row],[مبلغ خروج]]</f>
        <v>299434240118</v>
      </c>
      <c r="J96" s="125"/>
    </row>
    <row r="97" spans="1:10" ht="37.5">
      <c r="A97" s="1">
        <v>94</v>
      </c>
      <c r="B97" s="65" t="s">
        <v>1722</v>
      </c>
      <c r="C97" s="55" t="s">
        <v>1691</v>
      </c>
      <c r="D97" s="15" t="s">
        <v>15</v>
      </c>
      <c r="E97" s="69" t="s">
        <v>1711</v>
      </c>
      <c r="F97" s="20" t="s">
        <v>1727</v>
      </c>
      <c r="G97" s="52"/>
      <c r="H97" s="51">
        <v>178760000</v>
      </c>
      <c r="I97" s="51">
        <f>I96+Table1424[[#This Row],[مبلغ ورود]]-Table1424[[#This Row],[مبلغ خروج]]</f>
        <v>299255480118</v>
      </c>
      <c r="J97" s="125"/>
    </row>
    <row r="98" spans="1:10" ht="37.5">
      <c r="A98" s="1">
        <v>95</v>
      </c>
      <c r="B98" s="65" t="s">
        <v>1722</v>
      </c>
      <c r="C98" s="55" t="s">
        <v>1692</v>
      </c>
      <c r="D98" s="15" t="s">
        <v>15</v>
      </c>
      <c r="E98" s="69" t="s">
        <v>1712</v>
      </c>
      <c r="F98" s="20" t="s">
        <v>1728</v>
      </c>
      <c r="G98" s="52"/>
      <c r="H98" s="51">
        <v>29975000</v>
      </c>
      <c r="I98" s="51">
        <f>I97+Table1424[[#This Row],[مبلغ ورود]]-Table1424[[#This Row],[مبلغ خروج]]</f>
        <v>299225505118</v>
      </c>
      <c r="J98" s="125"/>
    </row>
    <row r="99" spans="1:10" ht="21">
      <c r="A99" s="1">
        <v>96</v>
      </c>
      <c r="B99" s="65" t="s">
        <v>1729</v>
      </c>
      <c r="C99" s="55" t="s">
        <v>1693</v>
      </c>
      <c r="D99" s="15" t="s">
        <v>15</v>
      </c>
      <c r="E99" s="69" t="s">
        <v>1713</v>
      </c>
      <c r="F99" s="70" t="s">
        <v>159</v>
      </c>
      <c r="G99" s="52"/>
      <c r="H99" s="51">
        <v>0</v>
      </c>
      <c r="I99" s="51">
        <f>I98+Table1424[[#This Row],[مبلغ ورود]]-Table1424[[#This Row],[مبلغ خروج]]</f>
        <v>299225505118</v>
      </c>
      <c r="J99" s="125"/>
    </row>
    <row r="100" spans="1:10" ht="21">
      <c r="A100" s="1">
        <v>97</v>
      </c>
      <c r="B100" s="65" t="s">
        <v>1729</v>
      </c>
      <c r="C100" s="55" t="s">
        <v>1694</v>
      </c>
      <c r="D100" s="15" t="s">
        <v>15</v>
      </c>
      <c r="E100" s="69" t="s">
        <v>1714</v>
      </c>
      <c r="F100" s="20" t="s">
        <v>483</v>
      </c>
      <c r="G100" s="52"/>
      <c r="H100" s="51">
        <v>20000000000</v>
      </c>
      <c r="I100" s="51">
        <f>I99+Table1424[[#This Row],[مبلغ ورود]]-Table1424[[#This Row],[مبلغ خروج]]</f>
        <v>279225505118</v>
      </c>
      <c r="J100" s="125"/>
    </row>
    <row r="101" spans="1:10" ht="21">
      <c r="A101" s="1">
        <v>98</v>
      </c>
      <c r="B101" s="65" t="s">
        <v>1729</v>
      </c>
      <c r="C101" s="55"/>
      <c r="D101" s="15" t="s">
        <v>15</v>
      </c>
      <c r="E101" s="69"/>
      <c r="F101" s="20" t="s">
        <v>272</v>
      </c>
      <c r="G101" s="52"/>
      <c r="H101" s="51">
        <f>3050+17870+5710+7910</f>
        <v>34540</v>
      </c>
      <c r="I101" s="51">
        <f>I100+Table1424[[#This Row],[مبلغ ورود]]-Table1424[[#This Row],[مبلغ خروج]]</f>
        <v>279225470578</v>
      </c>
      <c r="J101" s="125"/>
    </row>
    <row r="102" spans="1:10" ht="37.5">
      <c r="A102" s="1">
        <v>99</v>
      </c>
      <c r="B102" s="40" t="s">
        <v>1732</v>
      </c>
      <c r="C102" s="55" t="s">
        <v>1695</v>
      </c>
      <c r="D102" s="15" t="s">
        <v>15</v>
      </c>
      <c r="E102" s="69" t="s">
        <v>1715</v>
      </c>
      <c r="F102" s="20" t="s">
        <v>1731</v>
      </c>
      <c r="G102" s="52"/>
      <c r="H102" s="51">
        <v>10355000</v>
      </c>
      <c r="I102" s="51">
        <f>I101+Table1424[[#This Row],[مبلغ ورود]]-Table1424[[#This Row],[مبلغ خروج]]</f>
        <v>279215115578</v>
      </c>
      <c r="J102" s="125"/>
    </row>
    <row r="103" spans="1:10" ht="37.5">
      <c r="A103" s="1">
        <v>100</v>
      </c>
      <c r="B103" s="40" t="s">
        <v>1732</v>
      </c>
      <c r="C103" s="55" t="s">
        <v>1696</v>
      </c>
      <c r="D103" s="15" t="s">
        <v>15</v>
      </c>
      <c r="E103" s="69" t="s">
        <v>1716</v>
      </c>
      <c r="F103" s="20" t="s">
        <v>1733</v>
      </c>
      <c r="G103" s="52"/>
      <c r="H103" s="51">
        <v>581023250</v>
      </c>
      <c r="I103" s="51">
        <f>I102+Table1424[[#This Row],[مبلغ ورود]]-Table1424[[#This Row],[مبلغ خروج]]</f>
        <v>278634092328</v>
      </c>
      <c r="J103" s="125"/>
    </row>
    <row r="104" spans="1:10" ht="37.5">
      <c r="A104" s="1">
        <v>101</v>
      </c>
      <c r="B104" s="40" t="s">
        <v>1732</v>
      </c>
      <c r="C104" s="55" t="s">
        <v>1697</v>
      </c>
      <c r="D104" s="15" t="s">
        <v>15</v>
      </c>
      <c r="E104" s="69" t="s">
        <v>1717</v>
      </c>
      <c r="F104" s="20" t="s">
        <v>1735</v>
      </c>
      <c r="G104" s="52"/>
      <c r="H104" s="51">
        <v>156823111</v>
      </c>
      <c r="I104" s="51">
        <f>I103+Table1424[[#This Row],[مبلغ ورود]]-Table1424[[#This Row],[مبلغ خروج]]</f>
        <v>278477269217</v>
      </c>
      <c r="J104" s="125"/>
    </row>
    <row r="105" spans="1:10" ht="37.5">
      <c r="A105" s="1">
        <v>102</v>
      </c>
      <c r="B105" s="40" t="s">
        <v>1732</v>
      </c>
      <c r="C105" s="55" t="s">
        <v>1698</v>
      </c>
      <c r="D105" s="15" t="s">
        <v>15</v>
      </c>
      <c r="E105" s="69" t="s">
        <v>1718</v>
      </c>
      <c r="F105" s="20" t="s">
        <v>1734</v>
      </c>
      <c r="G105" s="52"/>
      <c r="H105" s="51">
        <v>473463464</v>
      </c>
      <c r="I105" s="51">
        <f>I104+Table1424[[#This Row],[مبلغ ورود]]-Table1424[[#This Row],[مبلغ خروج]]</f>
        <v>278003805753</v>
      </c>
      <c r="J105" s="125"/>
    </row>
    <row r="106" spans="1:10" ht="37.5">
      <c r="A106" s="1">
        <v>103</v>
      </c>
      <c r="B106" s="40" t="s">
        <v>1732</v>
      </c>
      <c r="C106" s="55" t="s">
        <v>1699</v>
      </c>
      <c r="D106" s="15" t="s">
        <v>15</v>
      </c>
      <c r="E106" s="69" t="s">
        <v>1719</v>
      </c>
      <c r="F106" s="20" t="s">
        <v>1736</v>
      </c>
      <c r="G106" s="52"/>
      <c r="H106" s="51">
        <v>121372000</v>
      </c>
      <c r="I106" s="51">
        <f>I105+Table1424[[#This Row],[مبلغ ورود]]-Table1424[[#This Row],[مبلغ خروج]]</f>
        <v>277882433753</v>
      </c>
      <c r="J106" s="125"/>
    </row>
    <row r="107" spans="1:10" ht="21">
      <c r="A107" s="1">
        <v>104</v>
      </c>
      <c r="B107" s="40" t="s">
        <v>1732</v>
      </c>
      <c r="C107" s="55" t="s">
        <v>1737</v>
      </c>
      <c r="D107" s="15" t="s">
        <v>15</v>
      </c>
      <c r="E107" s="69" t="s">
        <v>1738</v>
      </c>
      <c r="F107" s="20" t="s">
        <v>1636</v>
      </c>
      <c r="H107" s="16">
        <v>50000000000</v>
      </c>
      <c r="I107" s="51">
        <f>I106+Table1424[[#This Row],[مبلغ ورود]]-Table1424[[#This Row],[مبلغ خروج]]</f>
        <v>227882433753</v>
      </c>
      <c r="J107" s="125"/>
    </row>
    <row r="108" spans="1:10" ht="21">
      <c r="A108" s="1">
        <v>105</v>
      </c>
      <c r="B108" s="40" t="s">
        <v>1740</v>
      </c>
      <c r="C108" s="55"/>
      <c r="D108" s="15" t="s">
        <v>15</v>
      </c>
      <c r="E108" s="69"/>
      <c r="F108" s="20" t="s">
        <v>1741</v>
      </c>
      <c r="G108" s="19">
        <v>17131519629</v>
      </c>
      <c r="I108" s="51">
        <f>I107+Table1424[[#This Row],[مبلغ ورود]]-Table1424[[#This Row],[مبلغ خروج]]</f>
        <v>245013953382</v>
      </c>
      <c r="J108" s="125"/>
    </row>
    <row r="109" spans="1:10" ht="37.5">
      <c r="A109" s="1">
        <v>106</v>
      </c>
      <c r="B109" s="40" t="s">
        <v>1740</v>
      </c>
      <c r="C109" s="55" t="s">
        <v>1742</v>
      </c>
      <c r="D109" s="15" t="s">
        <v>15</v>
      </c>
      <c r="E109" s="69" t="s">
        <v>1744</v>
      </c>
      <c r="F109" s="20" t="s">
        <v>1746</v>
      </c>
      <c r="H109" s="16">
        <v>60000000</v>
      </c>
      <c r="I109" s="51">
        <f>I108+Table1424[[#This Row],[مبلغ ورود]]-Table1424[[#This Row],[مبلغ خروج]]</f>
        <v>244953953382</v>
      </c>
      <c r="J109" s="125"/>
    </row>
    <row r="110" spans="1:10" ht="21">
      <c r="A110" s="1">
        <v>107</v>
      </c>
      <c r="B110" s="65" t="s">
        <v>1732</v>
      </c>
      <c r="C110" s="55"/>
      <c r="D110" s="15" t="s">
        <v>15</v>
      </c>
      <c r="E110" s="69"/>
      <c r="F110" s="20" t="s">
        <v>414</v>
      </c>
      <c r="G110" s="19">
        <v>385061520</v>
      </c>
      <c r="I110" s="51">
        <f>I109+Table1424[[#This Row],[مبلغ ورود]]-Table1424[[#This Row],[مبلغ خروج]]</f>
        <v>245339014902</v>
      </c>
      <c r="J110" s="125"/>
    </row>
    <row r="111" spans="1:10" ht="21">
      <c r="A111" s="1">
        <v>108</v>
      </c>
      <c r="B111" s="40" t="s">
        <v>1740</v>
      </c>
      <c r="C111" s="55"/>
      <c r="D111" s="15" t="s">
        <v>15</v>
      </c>
      <c r="E111" s="69"/>
      <c r="F111" s="20" t="s">
        <v>272</v>
      </c>
      <c r="H111" s="16">
        <f>116200+15680+25000+2000+12130</f>
        <v>171010</v>
      </c>
      <c r="I111" s="51">
        <f>I110+Table1424[[#This Row],[مبلغ ورود]]-Table1424[[#This Row],[مبلغ خروج]]</f>
        <v>245338843892</v>
      </c>
      <c r="J111" s="125"/>
    </row>
    <row r="112" spans="1:10" ht="37.5">
      <c r="A112" s="1">
        <v>109</v>
      </c>
      <c r="B112" s="40" t="s">
        <v>1748</v>
      </c>
      <c r="C112" s="55" t="s">
        <v>1743</v>
      </c>
      <c r="D112" s="15" t="s">
        <v>15</v>
      </c>
      <c r="E112" s="69" t="s">
        <v>1745</v>
      </c>
      <c r="F112" s="20" t="s">
        <v>1747</v>
      </c>
      <c r="H112" s="16">
        <v>1056522000</v>
      </c>
      <c r="I112" s="51">
        <f>I111+Table1424[[#This Row],[مبلغ ورود]]-Table1424[[#This Row],[مبلغ خروج]]</f>
        <v>244282321892</v>
      </c>
      <c r="J112" s="125"/>
    </row>
    <row r="113" spans="1:10" ht="37.5">
      <c r="A113" s="1">
        <v>110</v>
      </c>
      <c r="B113" s="40" t="s">
        <v>1748</v>
      </c>
      <c r="C113" s="55" t="s">
        <v>1749</v>
      </c>
      <c r="D113" s="15" t="s">
        <v>15</v>
      </c>
      <c r="E113" s="69" t="s">
        <v>1751</v>
      </c>
      <c r="F113" s="20" t="s">
        <v>1753</v>
      </c>
      <c r="H113" s="16">
        <v>72530000</v>
      </c>
      <c r="I113" s="51">
        <f>I112+Table1424[[#This Row],[مبلغ ورود]]-Table1424[[#This Row],[مبلغ خروج]]</f>
        <v>244209791892</v>
      </c>
      <c r="J113" s="125"/>
    </row>
    <row r="114" spans="1:10" ht="37.5">
      <c r="A114" s="1">
        <v>111</v>
      </c>
      <c r="B114" s="40" t="s">
        <v>1748</v>
      </c>
      <c r="C114" s="55" t="s">
        <v>1750</v>
      </c>
      <c r="D114" s="15" t="s">
        <v>15</v>
      </c>
      <c r="E114" s="69" t="s">
        <v>1752</v>
      </c>
      <c r="F114" s="20" t="s">
        <v>1754</v>
      </c>
      <c r="G114" s="116"/>
      <c r="H114" s="16">
        <v>65400000</v>
      </c>
      <c r="I114" s="51">
        <f>I113+Table1424[[#This Row],[مبلغ ورود]]-Table1424[[#This Row],[مبلغ خروج]]</f>
        <v>244144391892</v>
      </c>
      <c r="J114" s="125"/>
    </row>
    <row r="115" spans="1:10" ht="37.5">
      <c r="A115" s="1">
        <v>112</v>
      </c>
      <c r="B115" s="65" t="s">
        <v>1761</v>
      </c>
      <c r="C115" s="55" t="s">
        <v>1755</v>
      </c>
      <c r="D115" s="15" t="s">
        <v>15</v>
      </c>
      <c r="E115" s="69" t="s">
        <v>1762</v>
      </c>
      <c r="F115" s="20" t="s">
        <v>1768</v>
      </c>
      <c r="G115" s="116"/>
      <c r="H115" s="16">
        <v>11701440000</v>
      </c>
      <c r="I115" s="51">
        <f>I114+Table1424[[#This Row],[مبلغ ورود]]-Table1424[[#This Row],[مبلغ خروج]]</f>
        <v>232442951892</v>
      </c>
      <c r="J115" s="125"/>
    </row>
    <row r="116" spans="1:10" ht="37.5">
      <c r="A116" s="1">
        <v>113</v>
      </c>
      <c r="B116" s="65" t="s">
        <v>1761</v>
      </c>
      <c r="C116" s="55" t="s">
        <v>1756</v>
      </c>
      <c r="D116" s="15" t="s">
        <v>15</v>
      </c>
      <c r="E116" s="69" t="s">
        <v>1763</v>
      </c>
      <c r="F116" s="20" t="s">
        <v>1769</v>
      </c>
      <c r="G116" s="116"/>
      <c r="H116" s="16">
        <v>46665123710</v>
      </c>
      <c r="I116" s="51">
        <f>I115+Table1424[[#This Row],[مبلغ ورود]]-Table1424[[#This Row],[مبلغ خروج]]</f>
        <v>185777828182</v>
      </c>
      <c r="J116" s="125"/>
    </row>
    <row r="117" spans="1:10" ht="37.5">
      <c r="A117" s="1">
        <v>114</v>
      </c>
      <c r="B117" s="65" t="s">
        <v>1761</v>
      </c>
      <c r="C117" s="55" t="s">
        <v>1757</v>
      </c>
      <c r="D117" s="15" t="s">
        <v>15</v>
      </c>
      <c r="E117" s="69" t="s">
        <v>1764</v>
      </c>
      <c r="F117" s="20" t="s">
        <v>1770</v>
      </c>
      <c r="G117" s="116"/>
      <c r="H117" s="16">
        <v>126500000</v>
      </c>
      <c r="I117" s="51">
        <f>I116+Table1424[[#This Row],[مبلغ ورود]]-Table1424[[#This Row],[مبلغ خروج]]</f>
        <v>185651328182</v>
      </c>
      <c r="J117" s="125"/>
    </row>
    <row r="118" spans="1:10" ht="37.5">
      <c r="A118" s="1">
        <v>115</v>
      </c>
      <c r="B118" s="65" t="s">
        <v>1761</v>
      </c>
      <c r="C118" s="55" t="s">
        <v>1758</v>
      </c>
      <c r="D118" s="15" t="s">
        <v>15</v>
      </c>
      <c r="E118" s="69" t="s">
        <v>1765</v>
      </c>
      <c r="F118" s="20" t="s">
        <v>1771</v>
      </c>
      <c r="G118" s="116"/>
      <c r="H118" s="16">
        <v>1911600000</v>
      </c>
      <c r="I118" s="51">
        <f>I117+Table1424[[#This Row],[مبلغ ورود]]-Table1424[[#This Row],[مبلغ خروج]]</f>
        <v>183739728182</v>
      </c>
      <c r="J118" s="125"/>
    </row>
    <row r="119" spans="1:10" ht="37.5">
      <c r="A119" s="1">
        <v>116</v>
      </c>
      <c r="B119" s="65" t="s">
        <v>1761</v>
      </c>
      <c r="C119" s="55" t="s">
        <v>1759</v>
      </c>
      <c r="D119" s="15" t="s">
        <v>15</v>
      </c>
      <c r="E119" s="69" t="s">
        <v>1766</v>
      </c>
      <c r="F119" s="20" t="s">
        <v>1776</v>
      </c>
      <c r="G119" s="116"/>
      <c r="H119" s="16">
        <v>2075360000</v>
      </c>
      <c r="I119" s="51">
        <f>I118+Table1424[[#This Row],[مبلغ ورود]]-Table1424[[#This Row],[مبلغ خروج]]</f>
        <v>181664368182</v>
      </c>
      <c r="J119" s="125"/>
    </row>
    <row r="120" spans="1:10" ht="21">
      <c r="A120" s="1"/>
      <c r="B120" s="65" t="s">
        <v>1761</v>
      </c>
      <c r="C120" s="55"/>
      <c r="D120" s="15" t="s">
        <v>15</v>
      </c>
      <c r="E120" s="69"/>
      <c r="F120" s="20" t="s">
        <v>272</v>
      </c>
      <c r="H120" s="16">
        <f>6000+7250+6540</f>
        <v>19790</v>
      </c>
      <c r="I120" s="51">
        <f>I119+Table1424[[#This Row],[مبلغ ورود]]-Table1424[[#This Row],[مبلغ خروج]]</f>
        <v>181664348392</v>
      </c>
      <c r="J120" s="125"/>
    </row>
    <row r="121" spans="1:10" ht="37.5">
      <c r="A121" s="1">
        <v>117</v>
      </c>
      <c r="B121" s="65" t="s">
        <v>1761</v>
      </c>
      <c r="C121" s="55" t="s">
        <v>1760</v>
      </c>
      <c r="D121" s="15" t="s">
        <v>15</v>
      </c>
      <c r="E121" s="69" t="s">
        <v>1767</v>
      </c>
      <c r="F121" s="20" t="s">
        <v>1777</v>
      </c>
      <c r="G121" s="116"/>
      <c r="H121" s="16">
        <v>37605000</v>
      </c>
      <c r="I121" s="51">
        <f>I120+Table1424[[#This Row],[مبلغ ورود]]-Table1424[[#This Row],[مبلغ خروج]]</f>
        <v>181626743392</v>
      </c>
      <c r="J121" s="125"/>
    </row>
    <row r="122" spans="1:10" ht="37.5">
      <c r="A122" s="114">
        <v>118</v>
      </c>
      <c r="B122" s="65" t="s">
        <v>1761</v>
      </c>
      <c r="C122" s="55" t="s">
        <v>1772</v>
      </c>
      <c r="D122" s="15" t="s">
        <v>15</v>
      </c>
      <c r="E122" s="69" t="s">
        <v>1774</v>
      </c>
      <c r="F122" s="20" t="s">
        <v>1778</v>
      </c>
      <c r="G122" s="116"/>
      <c r="H122" s="51">
        <v>30520000</v>
      </c>
      <c r="I122" s="51">
        <f>I121+Table1424[[#This Row],[مبلغ ورود]]-Table1424[[#This Row],[مبلغ خروج]]</f>
        <v>181596223392</v>
      </c>
      <c r="J122" s="125"/>
    </row>
    <row r="123" spans="1:10" ht="37.5">
      <c r="A123" s="114">
        <v>119</v>
      </c>
      <c r="B123" s="65" t="s">
        <v>1761</v>
      </c>
      <c r="C123" s="55" t="s">
        <v>1773</v>
      </c>
      <c r="D123" s="15" t="s">
        <v>15</v>
      </c>
      <c r="E123" s="69" t="s">
        <v>1775</v>
      </c>
      <c r="F123" s="20" t="s">
        <v>1779</v>
      </c>
      <c r="G123" s="116"/>
      <c r="H123" s="51">
        <v>45550000</v>
      </c>
      <c r="I123" s="51">
        <f>I122+Table1424[[#This Row],[مبلغ ورود]]-Table1424[[#This Row],[مبلغ خروج]]</f>
        <v>181550673392</v>
      </c>
      <c r="J123" s="125"/>
    </row>
    <row r="124" spans="1:10" ht="37.5">
      <c r="A124" s="114">
        <v>120</v>
      </c>
      <c r="B124" s="65" t="s">
        <v>1761</v>
      </c>
      <c r="C124" s="55" t="s">
        <v>1780</v>
      </c>
      <c r="D124" s="15" t="s">
        <v>15</v>
      </c>
      <c r="E124" s="69" t="s">
        <v>1781</v>
      </c>
      <c r="F124" s="20" t="s">
        <v>1782</v>
      </c>
      <c r="G124" s="116"/>
      <c r="H124" s="16">
        <f>330680000-2172500</f>
        <v>328507500</v>
      </c>
      <c r="I124" s="51">
        <f>I123+Table1424[[#This Row],[مبلغ ورود]]-Table1424[[#This Row],[مبلغ خروج]]</f>
        <v>181222165892</v>
      </c>
      <c r="J124" s="125"/>
    </row>
    <row r="125" spans="1:10" ht="37.5">
      <c r="A125" s="114">
        <v>121</v>
      </c>
      <c r="B125" s="65" t="s">
        <v>1784</v>
      </c>
      <c r="C125" s="55" t="s">
        <v>1783</v>
      </c>
      <c r="D125" s="15" t="s">
        <v>15</v>
      </c>
      <c r="E125" s="69" t="s">
        <v>1785</v>
      </c>
      <c r="F125" s="20" t="s">
        <v>1786</v>
      </c>
      <c r="G125" s="116"/>
      <c r="H125" s="16">
        <v>11583000000</v>
      </c>
      <c r="I125" s="51">
        <f>I124+Table1424[[#This Row],[مبلغ ورود]]-Table1424[[#This Row],[مبلغ خروج]]</f>
        <v>169639165892</v>
      </c>
      <c r="J125" s="125"/>
    </row>
    <row r="126" spans="1:10" ht="21">
      <c r="A126" s="114">
        <v>122</v>
      </c>
      <c r="B126" s="65" t="s">
        <v>1784</v>
      </c>
      <c r="C126" s="115"/>
      <c r="D126" s="15" t="s">
        <v>15</v>
      </c>
      <c r="E126" s="69"/>
      <c r="F126" s="20" t="s">
        <v>77</v>
      </c>
      <c r="G126" s="116"/>
      <c r="H126" s="16">
        <f>250000+250000</f>
        <v>500000</v>
      </c>
      <c r="I126" s="51">
        <f>I125+Table1424[[#This Row],[مبلغ ورود]]-Table1424[[#This Row],[مبلغ خروج]]</f>
        <v>169638665892</v>
      </c>
      <c r="J126" s="125"/>
    </row>
    <row r="127" spans="1:10" ht="21">
      <c r="A127" s="114">
        <v>123</v>
      </c>
      <c r="B127" s="65" t="s">
        <v>1784</v>
      </c>
      <c r="C127" s="115"/>
      <c r="D127" s="15" t="s">
        <v>15</v>
      </c>
      <c r="E127" s="69"/>
      <c r="F127" s="20" t="s">
        <v>272</v>
      </c>
      <c r="G127" s="116"/>
      <c r="H127" s="16">
        <f>3760+3050+25000+12650+4550</f>
        <v>49010</v>
      </c>
      <c r="I127" s="51">
        <f>I126+Table1424[[#This Row],[مبلغ ورود]]-Table1424[[#This Row],[مبلغ خروج]]</f>
        <v>169638616882</v>
      </c>
      <c r="J127" s="125"/>
    </row>
    <row r="128" spans="1:10" ht="21">
      <c r="A128" s="114">
        <v>124</v>
      </c>
      <c r="B128" s="65" t="s">
        <v>1787</v>
      </c>
      <c r="C128" s="115"/>
      <c r="D128" s="15" t="s">
        <v>15</v>
      </c>
      <c r="E128" s="69"/>
      <c r="F128" s="20" t="s">
        <v>77</v>
      </c>
      <c r="G128" s="116"/>
      <c r="H128" s="16">
        <v>250000</v>
      </c>
      <c r="I128" s="51">
        <f>I127+Table1424[[#This Row],[مبلغ ورود]]-Table1424[[#This Row],[مبلغ خروج]]</f>
        <v>169638366882</v>
      </c>
      <c r="J128" s="125"/>
    </row>
    <row r="129" spans="1:10" ht="37.5">
      <c r="A129" s="114">
        <v>125</v>
      </c>
      <c r="B129" s="118" t="s">
        <v>138</v>
      </c>
      <c r="C129" s="62" t="s">
        <v>154</v>
      </c>
      <c r="D129" s="119" t="s">
        <v>15</v>
      </c>
      <c r="E129" s="69"/>
      <c r="F129" s="56" t="s">
        <v>156</v>
      </c>
      <c r="G129" s="116"/>
      <c r="H129" s="117">
        <v>-22000000</v>
      </c>
      <c r="I129" s="51">
        <f>I128+Table1424[[#This Row],[مبلغ ورود]]-Table1424[[#This Row],[مبلغ خروج]]</f>
        <v>169660366882</v>
      </c>
      <c r="J129" s="125"/>
    </row>
    <row r="130" spans="1:10" ht="37.5">
      <c r="A130" s="114">
        <v>126</v>
      </c>
      <c r="B130" s="65" t="s">
        <v>1789</v>
      </c>
      <c r="C130" s="55" t="s">
        <v>1788</v>
      </c>
      <c r="D130" s="15" t="s">
        <v>15</v>
      </c>
      <c r="E130" s="69" t="s">
        <v>1790</v>
      </c>
      <c r="F130" s="20" t="s">
        <v>1791</v>
      </c>
      <c r="G130" s="116"/>
      <c r="H130" s="16">
        <v>957000000</v>
      </c>
      <c r="I130" s="51">
        <f>I129+Table1424[[#This Row],[مبلغ ورود]]-Table1424[[#This Row],[مبلغ خروج]]</f>
        <v>168703366882</v>
      </c>
      <c r="J130" s="125"/>
    </row>
    <row r="131" spans="1:10" ht="37.5">
      <c r="A131" s="114">
        <v>127</v>
      </c>
      <c r="B131" s="65" t="s">
        <v>1795</v>
      </c>
      <c r="C131" s="55" t="s">
        <v>1792</v>
      </c>
      <c r="D131" s="15" t="s">
        <v>15</v>
      </c>
      <c r="E131" s="69" t="s">
        <v>1796</v>
      </c>
      <c r="F131" s="20" t="s">
        <v>1799</v>
      </c>
      <c r="G131" s="116"/>
      <c r="H131" s="16">
        <v>42167722000</v>
      </c>
      <c r="I131" s="51">
        <f>I130+Table1424[[#This Row],[مبلغ ورود]]-Table1424[[#This Row],[مبلغ خروج]]</f>
        <v>126535644882</v>
      </c>
      <c r="J131" s="125"/>
    </row>
    <row r="132" spans="1:10" ht="37.5">
      <c r="A132" s="114">
        <v>128</v>
      </c>
      <c r="B132" s="65" t="s">
        <v>1795</v>
      </c>
      <c r="C132" s="55" t="s">
        <v>1793</v>
      </c>
      <c r="D132" s="15" t="s">
        <v>15</v>
      </c>
      <c r="E132" s="69" t="s">
        <v>1797</v>
      </c>
      <c r="F132" s="20" t="s">
        <v>1800</v>
      </c>
      <c r="G132" s="123"/>
      <c r="H132" s="16">
        <v>1441277879</v>
      </c>
      <c r="I132" s="51">
        <f>I131+Table1424[[#This Row],[مبلغ ورود]]-Table1424[[#This Row],[مبلغ خروج]]</f>
        <v>125094367003</v>
      </c>
      <c r="J132" s="125"/>
    </row>
    <row r="133" spans="1:10" ht="21">
      <c r="A133" s="114">
        <v>129</v>
      </c>
      <c r="B133" s="65" t="s">
        <v>1801</v>
      </c>
      <c r="C133" s="55" t="s">
        <v>1794</v>
      </c>
      <c r="D133" s="15" t="s">
        <v>15</v>
      </c>
      <c r="E133" s="69" t="s">
        <v>1798</v>
      </c>
      <c r="F133" s="20" t="s">
        <v>1802</v>
      </c>
      <c r="G133" s="123"/>
      <c r="H133" s="16">
        <v>16777600</v>
      </c>
      <c r="I133" s="51">
        <f>I132+Table1424[[#This Row],[مبلغ ورود]]-Table1424[[#This Row],[مبلغ خروج]]</f>
        <v>125077589403</v>
      </c>
      <c r="J133" s="125"/>
    </row>
    <row r="134" spans="1:10" ht="37.5">
      <c r="A134" s="114">
        <v>130</v>
      </c>
      <c r="B134" s="65" t="s">
        <v>1807</v>
      </c>
      <c r="C134" s="55" t="s">
        <v>1804</v>
      </c>
      <c r="D134" s="15" t="s">
        <v>15</v>
      </c>
      <c r="E134" s="69" t="s">
        <v>1808</v>
      </c>
      <c r="F134" s="20" t="s">
        <v>1803</v>
      </c>
      <c r="G134" s="123"/>
      <c r="H134" s="16">
        <v>47607303300</v>
      </c>
      <c r="I134" s="51">
        <f>I133+Table1424[[#This Row],[مبلغ ورود]]-Table1424[[#This Row],[مبلغ خروج]]</f>
        <v>77470286103</v>
      </c>
      <c r="J134" s="125"/>
    </row>
    <row r="135" spans="1:10" ht="21">
      <c r="A135" s="114">
        <v>131</v>
      </c>
      <c r="B135" s="65" t="s">
        <v>1807</v>
      </c>
      <c r="C135" s="55" t="s">
        <v>1805</v>
      </c>
      <c r="D135" s="15" t="s">
        <v>15</v>
      </c>
      <c r="E135" s="69" t="s">
        <v>1809</v>
      </c>
      <c r="F135" s="20" t="s">
        <v>1636</v>
      </c>
      <c r="G135" s="123"/>
      <c r="H135" s="16">
        <v>40000000000</v>
      </c>
      <c r="I135" s="51">
        <f>I134+Table1424[[#This Row],[مبلغ ورود]]-Table1424[[#This Row],[مبلغ خروج]]</f>
        <v>37470286103</v>
      </c>
      <c r="J135" s="125"/>
    </row>
    <row r="136" spans="1:10" ht="37.5">
      <c r="A136" s="114">
        <v>132</v>
      </c>
      <c r="B136" s="65" t="s">
        <v>1807</v>
      </c>
      <c r="C136" s="55" t="s">
        <v>1806</v>
      </c>
      <c r="D136" s="15" t="s">
        <v>15</v>
      </c>
      <c r="E136" s="69" t="s">
        <v>1810</v>
      </c>
      <c r="F136" s="20" t="s">
        <v>1811</v>
      </c>
      <c r="G136" s="123"/>
      <c r="H136" s="16">
        <v>858000000</v>
      </c>
      <c r="I136" s="51">
        <f>I135+Table1424[[#This Row],[مبلغ ورود]]-Table1424[[#This Row],[مبلغ خروج]]</f>
        <v>36612286103</v>
      </c>
      <c r="J136" s="125"/>
    </row>
    <row r="137" spans="1:10" ht="21">
      <c r="A137" s="120">
        <v>133</v>
      </c>
      <c r="B137" s="65" t="s">
        <v>1807</v>
      </c>
      <c r="C137" s="55" t="s">
        <v>1812</v>
      </c>
      <c r="D137" s="15" t="s">
        <v>15</v>
      </c>
      <c r="E137" s="69" t="s">
        <v>1813</v>
      </c>
      <c r="F137" s="124" t="s">
        <v>1814</v>
      </c>
      <c r="G137" s="123"/>
      <c r="H137" s="16">
        <v>25108359000</v>
      </c>
      <c r="I137" s="51">
        <f>I136+Table1424[[#This Row],[مبلغ ورود]]-Table1424[[#This Row],[مبلغ خروج]]</f>
        <v>11503927103</v>
      </c>
      <c r="J137" s="125"/>
    </row>
    <row r="138" spans="1:10" ht="21">
      <c r="A138" s="120">
        <v>134</v>
      </c>
      <c r="B138" s="121" t="s">
        <v>1807</v>
      </c>
      <c r="C138" s="122"/>
      <c r="D138" s="15" t="s">
        <v>15</v>
      </c>
      <c r="E138" s="69"/>
      <c r="F138" s="20" t="s">
        <v>272</v>
      </c>
      <c r="G138" s="123"/>
      <c r="H138" s="16">
        <v>2000</v>
      </c>
      <c r="I138" s="51">
        <f>I137+Table1424[[#This Row],[مبلغ ورود]]-Table1424[[#This Row],[مبلغ خروج]]</f>
        <v>11503925103</v>
      </c>
      <c r="J138" s="125"/>
    </row>
    <row r="139" spans="1:10" ht="56.25">
      <c r="A139" s="120">
        <v>135</v>
      </c>
      <c r="B139" s="65" t="s">
        <v>1815</v>
      </c>
      <c r="C139" s="55" t="s">
        <v>1816</v>
      </c>
      <c r="D139" s="15" t="s">
        <v>15</v>
      </c>
      <c r="E139" s="69" t="s">
        <v>1818</v>
      </c>
      <c r="F139" s="70" t="s">
        <v>1817</v>
      </c>
      <c r="G139" s="123"/>
      <c r="H139" s="16">
        <v>9125000000</v>
      </c>
      <c r="I139" s="51">
        <f>I138+Table1424[[#This Row],[مبلغ ورود]]-Table1424[[#This Row],[مبلغ خروج]]</f>
        <v>2378925103</v>
      </c>
      <c r="J139" s="125"/>
    </row>
    <row r="140" spans="1:10" ht="21">
      <c r="A140" s="120">
        <v>136</v>
      </c>
      <c r="B140" s="65" t="s">
        <v>1815</v>
      </c>
      <c r="C140" s="122"/>
      <c r="D140" s="15" t="s">
        <v>15</v>
      </c>
      <c r="E140" s="69"/>
      <c r="F140" s="20" t="s">
        <v>1819</v>
      </c>
      <c r="G140" s="123">
        <v>300000000000</v>
      </c>
      <c r="I140" s="51">
        <f>I139+Table1424[[#This Row],[مبلغ ورود]]-Table1424[[#This Row],[مبلغ خروج]]</f>
        <v>302378925103</v>
      </c>
      <c r="J140" s="125"/>
    </row>
    <row r="141" spans="1:10" ht="21">
      <c r="A141" s="120">
        <v>137</v>
      </c>
      <c r="B141" s="65" t="s">
        <v>1815</v>
      </c>
      <c r="C141" s="122"/>
      <c r="D141" s="15" t="s">
        <v>15</v>
      </c>
      <c r="E141" s="69"/>
      <c r="F141" s="20" t="s">
        <v>1572</v>
      </c>
      <c r="G141" s="123"/>
      <c r="H141" s="16">
        <f>50400+7200+6000+100800+14400+57600+7200+6000</f>
        <v>249600</v>
      </c>
      <c r="I141" s="51">
        <f>I140+Table1424[[#This Row],[مبلغ ورود]]-Table1424[[#This Row],[مبلغ خروج]]</f>
        <v>302378675503</v>
      </c>
      <c r="J141" s="125"/>
    </row>
    <row r="142" spans="1:10" ht="21">
      <c r="A142" s="1"/>
      <c r="B142" s="65" t="s">
        <v>1843</v>
      </c>
      <c r="C142" s="55"/>
      <c r="D142" s="15" t="s">
        <v>15</v>
      </c>
      <c r="E142" s="69"/>
      <c r="F142" s="20" t="s">
        <v>1572</v>
      </c>
      <c r="H142" s="16">
        <f>10000+10000+250000</f>
        <v>270000</v>
      </c>
      <c r="I142" s="51">
        <f>I141+Table1424[[#This Row],[مبلغ ورود]]-Table1424[[#This Row],[مبلغ خروج]]</f>
        <v>302378405503</v>
      </c>
      <c r="J142" s="127"/>
    </row>
    <row r="143" spans="1:10" ht="37.5">
      <c r="A143" s="120">
        <v>138</v>
      </c>
      <c r="B143" s="65" t="s">
        <v>1820</v>
      </c>
      <c r="C143" s="55" t="s">
        <v>1821</v>
      </c>
      <c r="D143" s="15" t="s">
        <v>15</v>
      </c>
      <c r="E143" s="69" t="s">
        <v>1824</v>
      </c>
      <c r="F143" s="20" t="s">
        <v>1827</v>
      </c>
      <c r="G143" s="123"/>
      <c r="H143" s="16">
        <v>1443688650</v>
      </c>
      <c r="I143" s="51">
        <f>I142+Table1424[[#This Row],[مبلغ ورود]]-Table1424[[#This Row],[مبلغ خروج]]</f>
        <v>300934716853</v>
      </c>
      <c r="J143" s="125"/>
    </row>
    <row r="144" spans="1:10" ht="21">
      <c r="A144" s="120">
        <v>139</v>
      </c>
      <c r="B144" s="65" t="s">
        <v>1820</v>
      </c>
      <c r="C144" s="55" t="s">
        <v>1822</v>
      </c>
      <c r="D144" s="15" t="s">
        <v>15</v>
      </c>
      <c r="E144" s="69" t="s">
        <v>1825</v>
      </c>
      <c r="F144" s="20" t="s">
        <v>1636</v>
      </c>
      <c r="G144" s="123"/>
      <c r="H144" s="16">
        <v>60000000000</v>
      </c>
      <c r="I144" s="51">
        <f>I143+Table1424[[#This Row],[مبلغ ورود]]-Table1424[[#This Row],[مبلغ خروج]]</f>
        <v>240934716853</v>
      </c>
      <c r="J144" s="125"/>
    </row>
    <row r="145" spans="1:10" ht="37.5">
      <c r="A145" s="120">
        <v>140</v>
      </c>
      <c r="B145" s="65" t="s">
        <v>1820</v>
      </c>
      <c r="C145" s="55" t="s">
        <v>1823</v>
      </c>
      <c r="D145" s="15" t="s">
        <v>15</v>
      </c>
      <c r="E145" s="69" t="s">
        <v>1826</v>
      </c>
      <c r="F145" s="20" t="s">
        <v>1828</v>
      </c>
      <c r="G145" s="123"/>
      <c r="H145" s="16">
        <v>91052513</v>
      </c>
      <c r="I145" s="51">
        <f>I144+Table1424[[#This Row],[مبلغ ورود]]-Table1424[[#This Row],[مبلغ خروج]]</f>
        <v>240843664340</v>
      </c>
      <c r="J145" s="125"/>
    </row>
    <row r="146" spans="1:10" ht="37.5">
      <c r="A146" s="120">
        <v>141</v>
      </c>
      <c r="B146" s="65" t="s">
        <v>1820</v>
      </c>
      <c r="C146" s="55" t="s">
        <v>1829</v>
      </c>
      <c r="D146" s="15" t="s">
        <v>15</v>
      </c>
      <c r="E146" s="69" t="s">
        <v>1830</v>
      </c>
      <c r="F146" s="20" t="s">
        <v>1831</v>
      </c>
      <c r="G146" s="123"/>
      <c r="H146" s="16">
        <v>902520000</v>
      </c>
      <c r="I146" s="51">
        <f>I145+Table1424[[#This Row],[مبلغ ورود]]-Table1424[[#This Row],[مبلغ خروج]]</f>
        <v>239941144340</v>
      </c>
      <c r="J146" s="125"/>
    </row>
    <row r="147" spans="1:10" ht="37.5">
      <c r="A147" s="120">
        <v>142</v>
      </c>
      <c r="B147" s="65" t="s">
        <v>1832</v>
      </c>
      <c r="C147" s="55" t="s">
        <v>1833</v>
      </c>
      <c r="D147" s="15" t="s">
        <v>15</v>
      </c>
      <c r="E147" s="69" t="s">
        <v>1836</v>
      </c>
      <c r="F147" s="20" t="s">
        <v>1839</v>
      </c>
      <c r="G147" s="123"/>
      <c r="H147" s="16">
        <v>2420913311</v>
      </c>
      <c r="I147" s="51">
        <f>I146+Table1424[[#This Row],[مبلغ ورود]]-Table1424[[#This Row],[مبلغ خروج]]</f>
        <v>237520231029</v>
      </c>
      <c r="J147" s="125"/>
    </row>
    <row r="148" spans="1:10" ht="21">
      <c r="A148" s="120">
        <v>143</v>
      </c>
      <c r="B148" s="65" t="s">
        <v>1832</v>
      </c>
      <c r="C148" s="55" t="s">
        <v>1834</v>
      </c>
      <c r="D148" s="15" t="s">
        <v>15</v>
      </c>
      <c r="E148" s="69" t="s">
        <v>1837</v>
      </c>
      <c r="F148" s="20" t="s">
        <v>1841</v>
      </c>
      <c r="G148" s="123"/>
      <c r="H148" s="16">
        <v>502000000</v>
      </c>
      <c r="I148" s="51">
        <f>I147+Table1424[[#This Row],[مبلغ ورود]]-Table1424[[#This Row],[مبلغ خروج]]</f>
        <v>237018231029</v>
      </c>
      <c r="J148" s="125"/>
    </row>
    <row r="149" spans="1:10" ht="56.25">
      <c r="A149" s="120">
        <v>144</v>
      </c>
      <c r="B149" s="65" t="s">
        <v>1832</v>
      </c>
      <c r="C149" s="55" t="s">
        <v>1835</v>
      </c>
      <c r="D149" s="15" t="s">
        <v>15</v>
      </c>
      <c r="E149" s="69" t="s">
        <v>1838</v>
      </c>
      <c r="F149" s="70" t="s">
        <v>1842</v>
      </c>
      <c r="G149" s="123"/>
      <c r="H149" s="16">
        <v>2075000000</v>
      </c>
      <c r="I149" s="51">
        <f>I148+Table1424[[#This Row],[مبلغ ورود]]-Table1424[[#This Row],[مبلغ خروج]]</f>
        <v>234943231029</v>
      </c>
      <c r="J149" s="125"/>
    </row>
    <row r="150" spans="1:10" ht="21">
      <c r="A150" s="120">
        <v>145</v>
      </c>
      <c r="B150" s="65" t="s">
        <v>1844</v>
      </c>
      <c r="C150" s="122"/>
      <c r="D150" s="15" t="s">
        <v>15</v>
      </c>
      <c r="E150" s="69"/>
      <c r="F150" s="20" t="s">
        <v>77</v>
      </c>
      <c r="G150" s="123"/>
      <c r="H150" s="16">
        <f>180500+250000+9100</f>
        <v>439600</v>
      </c>
      <c r="I150" s="51">
        <f>I149+Table1424[[#This Row],[مبلغ ورود]]-Table1424[[#This Row],[مبلغ خروج]]</f>
        <v>234942791429</v>
      </c>
      <c r="J150" s="125"/>
    </row>
    <row r="151" spans="1:10" ht="37.5">
      <c r="A151" s="120">
        <v>146</v>
      </c>
      <c r="B151" s="65" t="s">
        <v>1845</v>
      </c>
      <c r="C151" s="55" t="s">
        <v>1846</v>
      </c>
      <c r="D151" s="15" t="s">
        <v>15</v>
      </c>
      <c r="E151" s="69" t="s">
        <v>1848</v>
      </c>
      <c r="F151" s="20" t="s">
        <v>1850</v>
      </c>
      <c r="G151" s="116"/>
      <c r="H151" s="16">
        <v>728028440</v>
      </c>
      <c r="I151" s="51">
        <f>I150+Table1424[[#This Row],[مبلغ ورود]]-Table1424[[#This Row],[مبلغ خروج]]</f>
        <v>234214762989</v>
      </c>
      <c r="J151" s="125"/>
    </row>
    <row r="152" spans="1:10" ht="37.5">
      <c r="A152" s="120">
        <v>147</v>
      </c>
      <c r="B152" s="65" t="s">
        <v>1845</v>
      </c>
      <c r="C152" s="55" t="s">
        <v>1847</v>
      </c>
      <c r="D152" s="15" t="s">
        <v>15</v>
      </c>
      <c r="E152" s="69" t="s">
        <v>1849</v>
      </c>
      <c r="F152" s="20" t="s">
        <v>1851</v>
      </c>
      <c r="H152" s="16">
        <v>776500000</v>
      </c>
      <c r="I152" s="51">
        <f>I151+Table1424[[#This Row],[مبلغ ورود]]-Table1424[[#This Row],[مبلغ خروج]]</f>
        <v>233438262989</v>
      </c>
      <c r="J152" s="125"/>
    </row>
    <row r="153" spans="1:10" ht="21">
      <c r="A153" s="1"/>
      <c r="B153" s="65" t="s">
        <v>1845</v>
      </c>
      <c r="C153" s="55"/>
      <c r="D153" s="15" t="s">
        <v>15</v>
      </c>
      <c r="E153" s="69"/>
      <c r="F153" s="20" t="s">
        <v>77</v>
      </c>
      <c r="H153" s="16">
        <f>250000+100400</f>
        <v>350400</v>
      </c>
      <c r="I153" s="51">
        <f>I152+Table1424[[#This Row],[مبلغ ورود]]-Table1424[[#This Row],[مبلغ خروج]]</f>
        <v>233437912589</v>
      </c>
      <c r="J153" s="127"/>
    </row>
    <row r="154" spans="1:10" ht="37.5">
      <c r="A154" s="1">
        <v>148</v>
      </c>
      <c r="B154" s="40" t="s">
        <v>1857</v>
      </c>
      <c r="C154" s="55" t="s">
        <v>1852</v>
      </c>
      <c r="D154" s="15" t="s">
        <v>15</v>
      </c>
      <c r="E154" s="69" t="s">
        <v>1853</v>
      </c>
      <c r="F154" s="20" t="s">
        <v>1861</v>
      </c>
      <c r="H154" s="16">
        <v>132000000</v>
      </c>
      <c r="I154" s="51">
        <f>I153+Table1424[[#This Row],[مبلغ ورود]]-Table1424[[#This Row],[مبلغ خروج]]</f>
        <v>233305912589</v>
      </c>
      <c r="J154" s="125"/>
    </row>
    <row r="155" spans="1:10" ht="21">
      <c r="A155" s="120">
        <v>149</v>
      </c>
      <c r="B155" s="40" t="s">
        <v>1857</v>
      </c>
      <c r="C155" s="55" t="s">
        <v>1854</v>
      </c>
      <c r="D155" s="15" t="s">
        <v>15</v>
      </c>
      <c r="E155" s="69" t="s">
        <v>1858</v>
      </c>
      <c r="F155" s="20" t="s">
        <v>1862</v>
      </c>
      <c r="G155" s="130"/>
      <c r="H155" s="16">
        <v>93124150</v>
      </c>
      <c r="I155" s="51">
        <f>I154+Table1424[[#This Row],[مبلغ ورود]]-Table1424[[#This Row],[مبلغ خروج]]</f>
        <v>233212788439</v>
      </c>
      <c r="J155" s="131"/>
    </row>
    <row r="156" spans="1:10" ht="37.5">
      <c r="A156" s="120">
        <v>150</v>
      </c>
      <c r="B156" s="40" t="s">
        <v>1857</v>
      </c>
      <c r="C156" s="55" t="s">
        <v>1855</v>
      </c>
      <c r="D156" s="15" t="s">
        <v>15</v>
      </c>
      <c r="E156" s="69" t="s">
        <v>1859</v>
      </c>
      <c r="F156" s="20" t="s">
        <v>1863</v>
      </c>
      <c r="G156" s="130"/>
      <c r="H156" s="16">
        <v>121800000</v>
      </c>
      <c r="I156" s="51">
        <f>I155+Table1424[[#This Row],[مبلغ ورود]]-Table1424[[#This Row],[مبلغ خروج]]</f>
        <v>233090988439</v>
      </c>
      <c r="J156" s="131"/>
    </row>
    <row r="157" spans="1:10" ht="21">
      <c r="A157" s="1"/>
      <c r="B157" s="65" t="s">
        <v>1857</v>
      </c>
      <c r="C157" s="55"/>
      <c r="D157" s="15" t="s">
        <v>15</v>
      </c>
      <c r="E157" s="69"/>
      <c r="F157" s="20" t="s">
        <v>77</v>
      </c>
      <c r="H157" s="16">
        <f>145600</f>
        <v>145600</v>
      </c>
      <c r="I157" s="51">
        <f>I156+Table1424[[#This Row],[مبلغ ورود]]-Table1424[[#This Row],[مبلغ خروج]]</f>
        <v>233090842839</v>
      </c>
      <c r="J157" s="127"/>
    </row>
    <row r="158" spans="1:10" ht="21">
      <c r="A158" s="120">
        <v>151</v>
      </c>
      <c r="B158" s="40" t="s">
        <v>1857</v>
      </c>
      <c r="C158" s="55" t="s">
        <v>1856</v>
      </c>
      <c r="D158" s="15" t="s">
        <v>15</v>
      </c>
      <c r="E158" s="69" t="s">
        <v>1860</v>
      </c>
      <c r="F158" s="76" t="s">
        <v>1864</v>
      </c>
      <c r="G158" s="130"/>
      <c r="H158" s="16">
        <v>1168365000</v>
      </c>
      <c r="I158" s="51">
        <f>I157+Table1424[[#This Row],[مبلغ ورود]]-Table1424[[#This Row],[مبلغ خروج]]</f>
        <v>231922477839</v>
      </c>
      <c r="J158" s="131"/>
    </row>
    <row r="159" spans="1:10" ht="37.5">
      <c r="A159" s="120">
        <v>152</v>
      </c>
      <c r="B159" s="40" t="s">
        <v>1872</v>
      </c>
      <c r="C159" s="55" t="s">
        <v>1865</v>
      </c>
      <c r="D159" s="15" t="s">
        <v>15</v>
      </c>
      <c r="E159" s="69" t="s">
        <v>1873</v>
      </c>
      <c r="F159" s="20" t="s">
        <v>1878</v>
      </c>
      <c r="G159" s="130"/>
      <c r="H159" s="16">
        <v>790797038</v>
      </c>
      <c r="I159" s="51">
        <f>I158+Table1424[[#This Row],[مبلغ ورود]]-Table1424[[#This Row],[مبلغ خروج]]</f>
        <v>231131680801</v>
      </c>
      <c r="J159" s="131"/>
    </row>
    <row r="160" spans="1:10" ht="37.5">
      <c r="A160" s="120">
        <v>153</v>
      </c>
      <c r="B160" s="40" t="s">
        <v>1872</v>
      </c>
      <c r="C160" s="55" t="s">
        <v>1866</v>
      </c>
      <c r="D160" s="15" t="s">
        <v>15</v>
      </c>
      <c r="E160" s="69" t="s">
        <v>1874</v>
      </c>
      <c r="F160" s="20" t="s">
        <v>1879</v>
      </c>
      <c r="G160" s="130"/>
      <c r="H160" s="16">
        <v>157787165</v>
      </c>
      <c r="I160" s="51">
        <f>I159+Table1424[[#This Row],[مبلغ ورود]]-Table1424[[#This Row],[مبلغ خروج]]</f>
        <v>230973893636</v>
      </c>
      <c r="J160" s="131"/>
    </row>
    <row r="161" spans="1:10" ht="21">
      <c r="A161" s="1"/>
      <c r="B161" s="40" t="s">
        <v>1872</v>
      </c>
      <c r="C161" s="55"/>
      <c r="D161" s="15" t="s">
        <v>15</v>
      </c>
      <c r="E161" s="69"/>
      <c r="F161" s="20" t="s">
        <v>272</v>
      </c>
      <c r="H161" s="16">
        <f>9310</f>
        <v>9310</v>
      </c>
      <c r="I161" s="51">
        <f>I160+Table1424[[#This Row],[مبلغ ورود]]-Table1424[[#This Row],[مبلغ خروج]]</f>
        <v>230973884326</v>
      </c>
      <c r="J161" s="127"/>
    </row>
    <row r="162" spans="1:10" ht="21">
      <c r="A162" s="120">
        <v>154</v>
      </c>
      <c r="B162" s="40" t="s">
        <v>1872</v>
      </c>
      <c r="C162" s="55" t="s">
        <v>1867</v>
      </c>
      <c r="D162" s="15" t="s">
        <v>15</v>
      </c>
      <c r="E162" s="69" t="s">
        <v>1875</v>
      </c>
      <c r="F162" s="20" t="s">
        <v>1636</v>
      </c>
      <c r="G162" s="130"/>
      <c r="H162" s="16">
        <v>100000000000</v>
      </c>
      <c r="I162" s="51">
        <f>I161+Table1424[[#This Row],[مبلغ ورود]]-Table1424[[#This Row],[مبلغ خروج]]</f>
        <v>130973884326</v>
      </c>
      <c r="J162" s="131"/>
    </row>
    <row r="163" spans="1:10" ht="37.5">
      <c r="A163" s="120">
        <v>155</v>
      </c>
      <c r="B163" s="40" t="s">
        <v>1872</v>
      </c>
      <c r="C163" s="55" t="s">
        <v>1868</v>
      </c>
      <c r="D163" s="15" t="s">
        <v>15</v>
      </c>
      <c r="E163" s="69" t="s">
        <v>1876</v>
      </c>
      <c r="F163" s="20" t="s">
        <v>572</v>
      </c>
      <c r="G163" s="130"/>
      <c r="H163" s="16">
        <v>5000000000</v>
      </c>
      <c r="I163" s="51">
        <f>I162+Table1424[[#This Row],[مبلغ ورود]]-Table1424[[#This Row],[مبلغ خروج]]</f>
        <v>125973884326</v>
      </c>
      <c r="J163" s="131"/>
    </row>
    <row r="164" spans="1:10" ht="37.5">
      <c r="A164" s="120">
        <v>156</v>
      </c>
      <c r="B164" s="40" t="s">
        <v>1872</v>
      </c>
      <c r="C164" s="55" t="s">
        <v>1869</v>
      </c>
      <c r="D164" s="15" t="s">
        <v>15</v>
      </c>
      <c r="E164" s="69" t="s">
        <v>1877</v>
      </c>
      <c r="F164" s="20" t="s">
        <v>1880</v>
      </c>
      <c r="G164" s="130"/>
      <c r="H164" s="16">
        <v>259481805</v>
      </c>
      <c r="I164" s="51">
        <f>I163+Table1424[[#This Row],[مبلغ ورود]]-Table1424[[#This Row],[مبلغ خروج]]</f>
        <v>125714402521</v>
      </c>
      <c r="J164" s="131"/>
    </row>
    <row r="165" spans="1:10" ht="21">
      <c r="A165" s="1"/>
      <c r="B165" s="65" t="s">
        <v>1902</v>
      </c>
      <c r="C165" s="55"/>
      <c r="D165" s="15" t="s">
        <v>15</v>
      </c>
      <c r="E165" s="69"/>
      <c r="F165" s="20" t="s">
        <v>77</v>
      </c>
      <c r="H165" s="16">
        <f>158150+15770</f>
        <v>173920</v>
      </c>
      <c r="I165" s="51">
        <f>I164+Table1424[[#This Row],[مبلغ ورود]]-Table1424[[#This Row],[مبلغ خروج]]</f>
        <v>125714228601</v>
      </c>
      <c r="J165" s="127"/>
    </row>
    <row r="166" spans="1:10" ht="37.5">
      <c r="A166" s="120">
        <v>157</v>
      </c>
      <c r="B166" s="40" t="s">
        <v>1881</v>
      </c>
      <c r="C166" s="55" t="s">
        <v>1870</v>
      </c>
      <c r="D166" s="15" t="s">
        <v>15</v>
      </c>
      <c r="E166" s="69" t="s">
        <v>1888</v>
      </c>
      <c r="F166" s="70" t="s">
        <v>1896</v>
      </c>
      <c r="G166" s="130"/>
      <c r="H166" s="16">
        <v>524599029</v>
      </c>
      <c r="I166" s="51">
        <f>I165+Table1424[[#This Row],[مبلغ ورود]]-Table1424[[#This Row],[مبلغ خروج]]</f>
        <v>125189629572</v>
      </c>
      <c r="J166" s="131"/>
    </row>
    <row r="167" spans="1:10" ht="37.5">
      <c r="A167" s="120">
        <v>158</v>
      </c>
      <c r="B167" s="40" t="s">
        <v>1881</v>
      </c>
      <c r="C167" s="55" t="s">
        <v>1871</v>
      </c>
      <c r="D167" s="15" t="s">
        <v>15</v>
      </c>
      <c r="E167" s="69" t="s">
        <v>1889</v>
      </c>
      <c r="F167" s="70" t="s">
        <v>1897</v>
      </c>
      <c r="G167" s="130"/>
      <c r="H167" s="16">
        <v>122073144</v>
      </c>
      <c r="I167" s="51">
        <f>I166+Table1424[[#This Row],[مبلغ ورود]]-Table1424[[#This Row],[مبلغ خروج]]</f>
        <v>125067556428</v>
      </c>
      <c r="J167" s="131"/>
    </row>
    <row r="168" spans="1:10" ht="37.5">
      <c r="A168" s="120">
        <v>159</v>
      </c>
      <c r="B168" s="40" t="s">
        <v>1881</v>
      </c>
      <c r="C168" s="55" t="s">
        <v>1882</v>
      </c>
      <c r="D168" s="15" t="s">
        <v>15</v>
      </c>
      <c r="E168" s="69" t="s">
        <v>1890</v>
      </c>
      <c r="F168" s="20" t="s">
        <v>1898</v>
      </c>
      <c r="G168" s="130"/>
      <c r="H168" s="16">
        <v>73046145</v>
      </c>
      <c r="I168" s="51">
        <f>I167+Table1424[[#This Row],[مبلغ ورود]]-Table1424[[#This Row],[مبلغ خروج]]</f>
        <v>124994510283</v>
      </c>
      <c r="J168" s="131"/>
    </row>
    <row r="169" spans="1:10" ht="37.5">
      <c r="A169" s="120">
        <v>160</v>
      </c>
      <c r="B169" s="40" t="s">
        <v>1881</v>
      </c>
      <c r="C169" s="55" t="s">
        <v>1883</v>
      </c>
      <c r="D169" s="15" t="s">
        <v>15</v>
      </c>
      <c r="E169" s="69" t="s">
        <v>1891</v>
      </c>
      <c r="F169" s="20" t="s">
        <v>1899</v>
      </c>
      <c r="G169" s="130"/>
      <c r="H169" s="16">
        <v>41906541</v>
      </c>
      <c r="I169" s="51">
        <f>I168+Table1424[[#This Row],[مبلغ ورود]]-Table1424[[#This Row],[مبلغ خروج]]</f>
        <v>124952603742</v>
      </c>
      <c r="J169" s="131"/>
    </row>
    <row r="170" spans="1:10" ht="37.5">
      <c r="A170" s="120">
        <v>161</v>
      </c>
      <c r="B170" s="40" t="s">
        <v>1881</v>
      </c>
      <c r="C170" s="55" t="s">
        <v>1884</v>
      </c>
      <c r="D170" s="15" t="s">
        <v>15</v>
      </c>
      <c r="E170" s="69" t="s">
        <v>1892</v>
      </c>
      <c r="F170" s="20" t="s">
        <v>1900</v>
      </c>
      <c r="G170" s="130"/>
      <c r="H170" s="16">
        <v>1735770141</v>
      </c>
      <c r="I170" s="51">
        <f>I169+Table1424[[#This Row],[مبلغ ورود]]-Table1424[[#This Row],[مبلغ خروج]]</f>
        <v>123216833601</v>
      </c>
      <c r="J170" s="131"/>
    </row>
    <row r="171" spans="1:10" ht="21">
      <c r="A171" s="1"/>
      <c r="B171" s="65" t="s">
        <v>1872</v>
      </c>
      <c r="C171" s="55"/>
      <c r="D171" s="15" t="s">
        <v>15</v>
      </c>
      <c r="E171" s="69"/>
      <c r="F171" s="20" t="s">
        <v>1901</v>
      </c>
      <c r="G171" s="19">
        <v>40289997</v>
      </c>
      <c r="I171" s="51">
        <f>I170+Table1424[[#This Row],[مبلغ ورود]]-Table1424[[#This Row],[مبلغ خروج]]</f>
        <v>123257123598</v>
      </c>
      <c r="J171" s="127"/>
    </row>
    <row r="172" spans="1:10" ht="21">
      <c r="A172" s="1"/>
      <c r="B172" s="65" t="s">
        <v>1881</v>
      </c>
      <c r="C172" s="55"/>
      <c r="D172" s="15" t="s">
        <v>15</v>
      </c>
      <c r="E172" s="69"/>
      <c r="F172" s="20" t="s">
        <v>272</v>
      </c>
      <c r="H172" s="16">
        <f>25000+250000</f>
        <v>275000</v>
      </c>
      <c r="I172" s="51">
        <f>I171+Table1424[[#This Row],[مبلغ ورود]]-Table1424[[#This Row],[مبلغ خروج]]</f>
        <v>123256848598</v>
      </c>
      <c r="J172" s="127"/>
    </row>
    <row r="173" spans="1:10" ht="56.25">
      <c r="A173" s="120">
        <v>162</v>
      </c>
      <c r="B173" s="40" t="s">
        <v>1903</v>
      </c>
      <c r="C173" s="55" t="s">
        <v>1885</v>
      </c>
      <c r="D173" s="15" t="s">
        <v>15</v>
      </c>
      <c r="E173" s="69" t="s">
        <v>1893</v>
      </c>
      <c r="F173" s="20" t="s">
        <v>1904</v>
      </c>
      <c r="G173" s="130"/>
      <c r="H173" s="16">
        <v>8166362195</v>
      </c>
      <c r="I173" s="51">
        <f>I172+Table1424[[#This Row],[مبلغ ورود]]-Table1424[[#This Row],[مبلغ خروج]]</f>
        <v>115090486403</v>
      </c>
      <c r="J173" s="131"/>
    </row>
    <row r="174" spans="1:10" ht="21">
      <c r="A174" s="120">
        <v>163</v>
      </c>
      <c r="B174" s="40" t="s">
        <v>1903</v>
      </c>
      <c r="C174" s="55" t="s">
        <v>1886</v>
      </c>
      <c r="D174" s="15" t="s">
        <v>15</v>
      </c>
      <c r="E174" s="69" t="s">
        <v>1894</v>
      </c>
      <c r="F174" s="20" t="s">
        <v>1905</v>
      </c>
      <c r="G174" s="130"/>
      <c r="H174" s="16">
        <v>105152850</v>
      </c>
      <c r="I174" s="51">
        <f>I173+Table1424[[#This Row],[مبلغ ورود]]-Table1424[[#This Row],[مبلغ خروج]]</f>
        <v>114985333553</v>
      </c>
      <c r="J174" s="131"/>
    </row>
    <row r="175" spans="1:10" ht="37.5">
      <c r="A175" s="120">
        <v>164</v>
      </c>
      <c r="B175" s="40" t="s">
        <v>1903</v>
      </c>
      <c r="C175" s="55" t="s">
        <v>1887</v>
      </c>
      <c r="D175" s="15" t="s">
        <v>15</v>
      </c>
      <c r="E175" s="69" t="s">
        <v>1895</v>
      </c>
      <c r="F175" s="20" t="s">
        <v>1906</v>
      </c>
      <c r="G175" s="130"/>
      <c r="H175" s="16">
        <v>640500000</v>
      </c>
      <c r="I175" s="51">
        <f>I174+Table1424[[#This Row],[مبلغ ورود]]-Table1424[[#This Row],[مبلغ خروج]]</f>
        <v>114344833553</v>
      </c>
      <c r="J175" s="131"/>
    </row>
    <row r="176" spans="1:10" ht="21">
      <c r="A176" s="1"/>
      <c r="B176" s="40" t="s">
        <v>1903</v>
      </c>
      <c r="C176" s="55"/>
      <c r="D176" s="15" t="s">
        <v>15</v>
      </c>
      <c r="E176" s="69"/>
      <c r="F176" s="20" t="s">
        <v>272</v>
      </c>
      <c r="H176" s="16">
        <f>7300+4190+250000</f>
        <v>261490</v>
      </c>
      <c r="I176" s="51">
        <f>I175+Table1424[[#This Row],[مبلغ ورود]]-Table1424[[#This Row],[مبلغ خروج]]</f>
        <v>114344572063</v>
      </c>
      <c r="J176" s="127"/>
    </row>
    <row r="177" spans="1:10" ht="39.75">
      <c r="A177" s="1"/>
      <c r="B177" s="40" t="s">
        <v>1903</v>
      </c>
      <c r="C177" s="55"/>
      <c r="D177" s="15" t="s">
        <v>15</v>
      </c>
      <c r="E177" s="69"/>
      <c r="F177" s="20" t="s">
        <v>1914</v>
      </c>
      <c r="G177" s="19">
        <v>41906541</v>
      </c>
      <c r="I177" s="51">
        <f>I176+Table1424[[#This Row],[مبلغ ورود]]-Table1424[[#This Row],[مبلغ خروج]]</f>
        <v>114386478604</v>
      </c>
      <c r="J177" s="127"/>
    </row>
    <row r="178" spans="1:10" ht="37.5">
      <c r="A178" s="128">
        <v>165</v>
      </c>
      <c r="B178" s="65" t="s">
        <v>1908</v>
      </c>
      <c r="C178" s="55" t="s">
        <v>1907</v>
      </c>
      <c r="D178" s="15" t="s">
        <v>15</v>
      </c>
      <c r="E178" s="69" t="s">
        <v>1909</v>
      </c>
      <c r="F178" s="20" t="s">
        <v>1851</v>
      </c>
      <c r="G178" s="130"/>
      <c r="H178" s="16">
        <v>1055700000</v>
      </c>
      <c r="I178" s="51">
        <f>I177+Table1424[[#This Row],[مبلغ ورود]]-Table1424[[#This Row],[مبلغ خروج]]</f>
        <v>113330778604</v>
      </c>
      <c r="J178" s="131"/>
    </row>
    <row r="179" spans="1:10" ht="21">
      <c r="A179" s="1"/>
      <c r="B179" s="65" t="s">
        <v>1908</v>
      </c>
      <c r="C179" s="55"/>
      <c r="D179" s="15" t="s">
        <v>15</v>
      </c>
      <c r="E179" s="69"/>
      <c r="F179" s="20" t="s">
        <v>77</v>
      </c>
      <c r="H179" s="16">
        <v>250000</v>
      </c>
      <c r="I179" s="51">
        <f>I178+Table1424[[#This Row],[مبلغ ورود]]-Table1424[[#This Row],[مبلغ خروج]]</f>
        <v>113330528604</v>
      </c>
      <c r="J179" s="127"/>
    </row>
    <row r="180" spans="1:10" ht="37.5">
      <c r="A180" s="128">
        <v>166</v>
      </c>
      <c r="B180" s="65" t="s">
        <v>1911</v>
      </c>
      <c r="C180" s="55" t="s">
        <v>1910</v>
      </c>
      <c r="D180" s="15" t="s">
        <v>15</v>
      </c>
      <c r="E180" s="69" t="s">
        <v>1912</v>
      </c>
      <c r="F180" s="20" t="s">
        <v>1913</v>
      </c>
      <c r="G180" s="130"/>
      <c r="H180" s="16">
        <v>1000000000</v>
      </c>
      <c r="I180" s="51">
        <f>I179+Table1424[[#This Row],[مبلغ ورود]]-Table1424[[#This Row],[مبلغ خروج]]</f>
        <v>112330528604</v>
      </c>
      <c r="J180" s="131"/>
    </row>
    <row r="181" spans="1:10" ht="21">
      <c r="A181" s="128">
        <v>167</v>
      </c>
      <c r="B181" s="65" t="s">
        <v>1911</v>
      </c>
      <c r="C181" s="129"/>
      <c r="D181" s="15" t="s">
        <v>15</v>
      </c>
      <c r="E181" s="69"/>
      <c r="F181" s="20" t="s">
        <v>414</v>
      </c>
      <c r="G181" s="130">
        <v>92959258</v>
      </c>
      <c r="I181" s="51">
        <f>I180+Table1424[[#This Row],[مبلغ ورود]]-Table1424[[#This Row],[مبلغ خروج]]</f>
        <v>112423487862</v>
      </c>
      <c r="J181" s="131"/>
    </row>
    <row r="182" spans="1:10" ht="39.75">
      <c r="A182" s="128">
        <v>168</v>
      </c>
      <c r="B182" s="65" t="s">
        <v>1911</v>
      </c>
      <c r="C182" s="129"/>
      <c r="D182" s="15" t="s">
        <v>15</v>
      </c>
      <c r="E182" s="69"/>
      <c r="F182" s="20" t="s">
        <v>1915</v>
      </c>
      <c r="G182" s="130"/>
      <c r="H182" s="19">
        <v>41906541</v>
      </c>
      <c r="I182" s="51">
        <f>I181+Table1424[[#This Row],[مبلغ ورود]]-Table1424[[#This Row],[مبلغ خروج]]</f>
        <v>112381581321</v>
      </c>
      <c r="J182" s="131"/>
    </row>
    <row r="183" spans="1:10" ht="21">
      <c r="A183" s="128">
        <v>169</v>
      </c>
      <c r="B183" s="65" t="s">
        <v>1911</v>
      </c>
      <c r="C183" s="129"/>
      <c r="D183" s="15" t="s">
        <v>15</v>
      </c>
      <c r="E183" s="69"/>
      <c r="F183" s="70" t="s">
        <v>272</v>
      </c>
      <c r="G183" s="130"/>
      <c r="H183" s="16">
        <v>4190</v>
      </c>
      <c r="I183" s="51">
        <f>I182+Table1424[[#This Row],[مبلغ ورود]]-Table1424[[#This Row],[مبلغ خروج]]</f>
        <v>112381577131</v>
      </c>
      <c r="J183" s="131"/>
    </row>
    <row r="184" spans="1:10" ht="37.5">
      <c r="A184" s="128">
        <v>170</v>
      </c>
      <c r="B184" s="65" t="s">
        <v>1917</v>
      </c>
      <c r="C184" s="55" t="s">
        <v>1918</v>
      </c>
      <c r="D184" s="15" t="s">
        <v>15</v>
      </c>
      <c r="E184" s="69" t="s">
        <v>1919</v>
      </c>
      <c r="F184" s="20" t="s">
        <v>1916</v>
      </c>
      <c r="G184" s="130"/>
      <c r="H184" s="16">
        <v>51502500</v>
      </c>
      <c r="I184" s="51">
        <f>I183+Table1424[[#This Row],[مبلغ ورود]]-Table1424[[#This Row],[مبلغ خروج]]</f>
        <v>112330074631</v>
      </c>
      <c r="J184" s="131"/>
    </row>
    <row r="185" spans="1:10" ht="37.5">
      <c r="A185" s="128">
        <v>171</v>
      </c>
      <c r="B185" s="65" t="s">
        <v>1917</v>
      </c>
      <c r="C185" s="55" t="s">
        <v>1920</v>
      </c>
      <c r="D185" s="15" t="s">
        <v>15</v>
      </c>
      <c r="E185" s="69" t="s">
        <v>1923</v>
      </c>
      <c r="F185" s="20" t="s">
        <v>1924</v>
      </c>
      <c r="G185" s="133"/>
      <c r="H185" s="16">
        <v>231018608</v>
      </c>
      <c r="I185" s="51">
        <f>I184+Table1424[[#This Row],[مبلغ ورود]]-Table1424[[#This Row],[مبلغ خروج]]</f>
        <v>112099056023</v>
      </c>
      <c r="J185" s="134"/>
    </row>
    <row r="186" spans="1:10" ht="37.5">
      <c r="A186" s="128">
        <v>172</v>
      </c>
      <c r="B186" s="65" t="s">
        <v>1927</v>
      </c>
      <c r="C186" s="55" t="s">
        <v>1921</v>
      </c>
      <c r="D186" s="15" t="s">
        <v>15</v>
      </c>
      <c r="E186" s="69" t="s">
        <v>1925</v>
      </c>
      <c r="F186" s="20" t="s">
        <v>1926</v>
      </c>
      <c r="G186" s="133"/>
      <c r="H186" s="16">
        <v>548316000</v>
      </c>
      <c r="I186" s="51">
        <f>I185+Table1424[[#This Row],[مبلغ ورود]]-Table1424[[#This Row],[مبلغ خروج]]</f>
        <v>111550740023</v>
      </c>
      <c r="J186" s="134"/>
    </row>
    <row r="187" spans="1:10" ht="37.5">
      <c r="A187" s="128">
        <v>173</v>
      </c>
      <c r="B187" s="65" t="s">
        <v>1927</v>
      </c>
      <c r="C187" s="55" t="s">
        <v>1922</v>
      </c>
      <c r="D187" s="15" t="s">
        <v>15</v>
      </c>
      <c r="E187" s="69" t="s">
        <v>1928</v>
      </c>
      <c r="F187" s="20" t="s">
        <v>1930</v>
      </c>
      <c r="G187" s="133"/>
      <c r="H187" s="16">
        <v>153690000</v>
      </c>
      <c r="I187" s="51">
        <f>I186+Table1424[[#This Row],[مبلغ ورود]]-Table1424[[#This Row],[مبلغ خروج]]</f>
        <v>111397050023</v>
      </c>
      <c r="J187" s="134"/>
    </row>
    <row r="188" spans="1:10" ht="37.5">
      <c r="A188" s="128">
        <v>174</v>
      </c>
      <c r="B188" s="65" t="s">
        <v>1927</v>
      </c>
      <c r="C188" s="55" t="s">
        <v>1931</v>
      </c>
      <c r="D188" s="15" t="s">
        <v>15</v>
      </c>
      <c r="E188" s="69" t="s">
        <v>1929</v>
      </c>
      <c r="F188" s="20" t="s">
        <v>1932</v>
      </c>
      <c r="G188" s="133"/>
      <c r="H188" s="16">
        <v>105075002</v>
      </c>
      <c r="I188" s="51">
        <f>I187+Table1424[[#This Row],[مبلغ ورود]]-Table1424[[#This Row],[مبلغ خروج]]</f>
        <v>111291975021</v>
      </c>
      <c r="J188" s="134"/>
    </row>
    <row r="189" spans="1:10" ht="21">
      <c r="A189" s="128">
        <v>175</v>
      </c>
      <c r="B189" s="65" t="s">
        <v>1927</v>
      </c>
      <c r="C189" s="55" t="s">
        <v>1933</v>
      </c>
      <c r="D189" s="15" t="s">
        <v>15</v>
      </c>
      <c r="E189" s="69" t="s">
        <v>1934</v>
      </c>
      <c r="F189" s="20" t="s">
        <v>1935</v>
      </c>
      <c r="G189" s="133"/>
      <c r="H189" s="16">
        <v>88872720</v>
      </c>
      <c r="I189" s="51">
        <f>I188+Table1424[[#This Row],[مبلغ ورود]]-Table1424[[#This Row],[مبلغ خروج]]</f>
        <v>111203102301</v>
      </c>
      <c r="J189" s="134"/>
    </row>
    <row r="190" spans="1:10" ht="21">
      <c r="A190" s="128">
        <v>176</v>
      </c>
      <c r="B190" s="65" t="s">
        <v>1927</v>
      </c>
      <c r="C190" s="55"/>
      <c r="D190" s="15" t="s">
        <v>15</v>
      </c>
      <c r="E190" s="69"/>
      <c r="F190" s="20" t="s">
        <v>272</v>
      </c>
      <c r="H190" s="16">
        <f>23100+5150+128100</f>
        <v>156350</v>
      </c>
      <c r="I190" s="51">
        <f>I189+Table1424[[#This Row],[مبلغ ورود]]-Table1424[[#This Row],[مبلغ خروج]]</f>
        <v>111202945951</v>
      </c>
      <c r="J190" s="127"/>
    </row>
    <row r="191" spans="1:10" ht="39.75">
      <c r="A191" s="128">
        <v>177</v>
      </c>
      <c r="B191" s="65" t="s">
        <v>1927</v>
      </c>
      <c r="C191" s="55"/>
      <c r="D191" s="15" t="s">
        <v>15</v>
      </c>
      <c r="E191" s="69"/>
      <c r="F191" s="20" t="s">
        <v>1936</v>
      </c>
      <c r="G191" s="16">
        <v>51502500</v>
      </c>
      <c r="I191" s="51">
        <f>I190+Table1424[[#This Row],[مبلغ ورود]]-Table1424[[#This Row],[مبلغ خروج]]</f>
        <v>111254448451</v>
      </c>
      <c r="J191" s="127"/>
    </row>
    <row r="192" spans="1:10" ht="37.5">
      <c r="A192" s="128">
        <v>178</v>
      </c>
      <c r="B192" s="65" t="s">
        <v>1937</v>
      </c>
      <c r="C192" s="55" t="s">
        <v>1938</v>
      </c>
      <c r="D192" s="15" t="s">
        <v>15</v>
      </c>
      <c r="E192" s="69" t="s">
        <v>1944</v>
      </c>
      <c r="F192" s="70" t="s">
        <v>1945</v>
      </c>
      <c r="G192" s="133"/>
      <c r="H192" s="16">
        <v>1989100000</v>
      </c>
      <c r="I192" s="51">
        <f>I191+Table1424[[#This Row],[مبلغ ورود]]-Table1424[[#This Row],[مبلغ خروج]]</f>
        <v>109265348451</v>
      </c>
      <c r="J192" s="134"/>
    </row>
    <row r="193" spans="1:10" ht="21">
      <c r="A193" s="128">
        <v>179</v>
      </c>
      <c r="B193" s="65" t="s">
        <v>1937</v>
      </c>
      <c r="C193" s="55" t="s">
        <v>1939</v>
      </c>
      <c r="D193" s="15" t="s">
        <v>15</v>
      </c>
      <c r="E193" s="69" t="s">
        <v>1946</v>
      </c>
      <c r="F193" s="20" t="s">
        <v>1947</v>
      </c>
      <c r="G193" s="133"/>
      <c r="H193" s="16">
        <v>2259752310</v>
      </c>
      <c r="I193" s="51">
        <f>I192+Table1424[[#This Row],[مبلغ ورود]]-Table1424[[#This Row],[مبلغ خروج]]</f>
        <v>107005596141</v>
      </c>
      <c r="J193" s="134"/>
    </row>
    <row r="194" spans="1:10" ht="37.5">
      <c r="A194" s="128">
        <v>180</v>
      </c>
      <c r="B194" s="65" t="s">
        <v>1937</v>
      </c>
      <c r="C194" s="55" t="s">
        <v>1940</v>
      </c>
      <c r="D194" s="15" t="s">
        <v>15</v>
      </c>
      <c r="E194" s="69" t="s">
        <v>1949</v>
      </c>
      <c r="F194" s="20" t="s">
        <v>1948</v>
      </c>
      <c r="G194" s="133"/>
      <c r="H194" s="16">
        <v>11462000000</v>
      </c>
      <c r="I194" s="51">
        <f>I193+Table1424[[#This Row],[مبلغ ورود]]-Table1424[[#This Row],[مبلغ خروج]]</f>
        <v>95543596141</v>
      </c>
      <c r="J194" s="134"/>
    </row>
    <row r="195" spans="1:10" ht="37.5">
      <c r="A195" s="128">
        <v>181</v>
      </c>
      <c r="B195" s="65" t="s">
        <v>1937</v>
      </c>
      <c r="C195" s="55" t="s">
        <v>1941</v>
      </c>
      <c r="D195" s="15" t="s">
        <v>15</v>
      </c>
      <c r="E195" s="69" t="s">
        <v>1950</v>
      </c>
      <c r="F195" s="20" t="s">
        <v>1951</v>
      </c>
      <c r="G195" s="133"/>
      <c r="H195" s="16">
        <v>6637750000</v>
      </c>
      <c r="I195" s="51">
        <f>I194+Table1424[[#This Row],[مبلغ ورود]]-Table1424[[#This Row],[مبلغ خروج]]</f>
        <v>88905846141</v>
      </c>
      <c r="J195" s="134"/>
    </row>
    <row r="196" spans="1:10" ht="37.5">
      <c r="A196" s="128">
        <v>182</v>
      </c>
      <c r="B196" s="65" t="s">
        <v>1937</v>
      </c>
      <c r="C196" s="55" t="s">
        <v>1942</v>
      </c>
      <c r="D196" s="15" t="s">
        <v>15</v>
      </c>
      <c r="E196" s="69" t="s">
        <v>1952</v>
      </c>
      <c r="F196" s="20" t="s">
        <v>1953</v>
      </c>
      <c r="G196" s="133"/>
      <c r="H196" s="16">
        <v>2816655000</v>
      </c>
      <c r="I196" s="51">
        <f>I195+Table1424[[#This Row],[مبلغ ورود]]-Table1424[[#This Row],[مبلغ خروج]]</f>
        <v>86089191141</v>
      </c>
      <c r="J196" s="134"/>
    </row>
    <row r="197" spans="1:10" ht="37.5">
      <c r="A197" s="128">
        <v>183</v>
      </c>
      <c r="B197" s="65" t="s">
        <v>1937</v>
      </c>
      <c r="C197" s="55" t="s">
        <v>1943</v>
      </c>
      <c r="D197" s="15" t="s">
        <v>15</v>
      </c>
      <c r="E197" s="69" t="s">
        <v>1954</v>
      </c>
      <c r="F197" s="20" t="s">
        <v>1916</v>
      </c>
      <c r="G197" s="133"/>
      <c r="H197" s="16">
        <v>51502500</v>
      </c>
      <c r="I197" s="51">
        <f>I196+Table1424[[#This Row],[مبلغ ورود]]-Table1424[[#This Row],[مبلغ خروج]]</f>
        <v>86037688641</v>
      </c>
      <c r="J197" s="134"/>
    </row>
    <row r="198" spans="1:10" ht="21">
      <c r="A198" s="1"/>
      <c r="B198" s="65" t="s">
        <v>1937</v>
      </c>
      <c r="C198" s="55"/>
      <c r="D198" s="15" t="s">
        <v>15</v>
      </c>
      <c r="E198" s="69"/>
      <c r="F198" s="20" t="s">
        <v>272</v>
      </c>
      <c r="H198" s="16">
        <f>15360+10500+8880+109660</f>
        <v>144400</v>
      </c>
      <c r="I198" s="51">
        <f>I197+Table1424[[#This Row],[مبلغ ورود]]-Table1424[[#This Row],[مبلغ خروج]]</f>
        <v>86037544241</v>
      </c>
      <c r="J198" s="127"/>
    </row>
    <row r="199" spans="1:10" ht="21">
      <c r="A199" s="1"/>
      <c r="B199" s="65" t="s">
        <v>1956</v>
      </c>
      <c r="C199" s="55"/>
      <c r="D199" s="15" t="s">
        <v>15</v>
      </c>
      <c r="E199" s="69"/>
      <c r="F199" s="20" t="s">
        <v>77</v>
      </c>
      <c r="H199" s="16">
        <f>250000+250000+250000+250000+5150</f>
        <v>1005150</v>
      </c>
      <c r="I199" s="51">
        <f>I198+Table1424[[#This Row],[مبلغ ورود]]-Table1424[[#This Row],[مبلغ خروج]]</f>
        <v>86036539091</v>
      </c>
      <c r="J199" s="127"/>
    </row>
    <row r="200" spans="1:10" ht="37.5">
      <c r="A200" s="128">
        <v>184</v>
      </c>
      <c r="B200" s="65" t="s">
        <v>1956</v>
      </c>
      <c r="C200" s="55" t="s">
        <v>1955</v>
      </c>
      <c r="D200" s="15" t="s">
        <v>15</v>
      </c>
      <c r="E200" s="69" t="s">
        <v>1958</v>
      </c>
      <c r="F200" s="20" t="s">
        <v>1960</v>
      </c>
      <c r="G200" s="133"/>
      <c r="H200" s="16">
        <v>25384000</v>
      </c>
      <c r="I200" s="51">
        <f>I199+Table1424[[#This Row],[مبلغ ورود]]-Table1424[[#This Row],[مبلغ خروج]]</f>
        <v>86011155091</v>
      </c>
      <c r="J200" s="134"/>
    </row>
    <row r="201" spans="1:10" ht="37.5">
      <c r="A201" s="128">
        <v>185</v>
      </c>
      <c r="B201" s="65" t="s">
        <v>1956</v>
      </c>
      <c r="C201" s="55" t="s">
        <v>1957</v>
      </c>
      <c r="D201" s="15" t="s">
        <v>15</v>
      </c>
      <c r="E201" s="69" t="s">
        <v>1959</v>
      </c>
      <c r="F201" s="20" t="s">
        <v>1961</v>
      </c>
      <c r="G201" s="133"/>
      <c r="H201" s="16">
        <v>208747795</v>
      </c>
      <c r="I201" s="51">
        <f>I200+Table1424[[#This Row],[مبلغ ورود]]-Table1424[[#This Row],[مبلغ خروج]]</f>
        <v>85802407296</v>
      </c>
      <c r="J201" s="134"/>
    </row>
    <row r="202" spans="1:10" ht="37.5">
      <c r="A202" s="128">
        <v>186</v>
      </c>
      <c r="B202" s="65" t="s">
        <v>1956</v>
      </c>
      <c r="C202" s="55" t="s">
        <v>1963</v>
      </c>
      <c r="D202" s="15" t="s">
        <v>15</v>
      </c>
      <c r="E202" s="69" t="s">
        <v>1964</v>
      </c>
      <c r="F202" s="20" t="s">
        <v>1962</v>
      </c>
      <c r="G202" s="133"/>
      <c r="H202" s="16">
        <v>17650000000</v>
      </c>
      <c r="I202" s="51">
        <f>I201+Table1424[[#This Row],[مبلغ ورود]]-Table1424[[#This Row],[مبلغ خروج]]</f>
        <v>68152407296</v>
      </c>
      <c r="J202" s="134"/>
    </row>
    <row r="203" spans="1:10" ht="37.5">
      <c r="A203" s="128">
        <v>187</v>
      </c>
      <c r="B203" s="65" t="s">
        <v>1956</v>
      </c>
      <c r="C203" s="55" t="s">
        <v>1965</v>
      </c>
      <c r="D203" s="15" t="s">
        <v>15</v>
      </c>
      <c r="E203" s="69" t="s">
        <v>1966</v>
      </c>
      <c r="F203" s="20" t="s">
        <v>1967</v>
      </c>
      <c r="G203" s="133"/>
      <c r="H203" s="16">
        <v>2000000000</v>
      </c>
      <c r="I203" s="51">
        <f>I202+Table1424[[#This Row],[مبلغ ورود]]-Table1424[[#This Row],[مبلغ خروج]]</f>
        <v>66152407296</v>
      </c>
      <c r="J203" s="134"/>
    </row>
    <row r="204" spans="1:10" ht="21">
      <c r="A204" s="128">
        <v>188</v>
      </c>
      <c r="B204" s="65" t="s">
        <v>1956</v>
      </c>
      <c r="C204" s="55" t="s">
        <v>1968</v>
      </c>
      <c r="D204" s="15" t="s">
        <v>15</v>
      </c>
      <c r="E204" s="69" t="s">
        <v>1971</v>
      </c>
      <c r="F204" s="20" t="s">
        <v>1974</v>
      </c>
      <c r="H204" s="16">
        <v>555000000</v>
      </c>
      <c r="I204" s="51">
        <f>I203+Table1424[[#This Row],[مبلغ ورود]]-Table1424[[#This Row],[مبلغ خروج]]</f>
        <v>65597407296</v>
      </c>
      <c r="J204" s="125"/>
    </row>
    <row r="205" spans="1:10" ht="37.5">
      <c r="A205" s="128">
        <v>189</v>
      </c>
      <c r="B205" s="65" t="s">
        <v>1976</v>
      </c>
      <c r="C205" s="55" t="s">
        <v>1969</v>
      </c>
      <c r="D205" s="15" t="s">
        <v>15</v>
      </c>
      <c r="E205" s="69" t="s">
        <v>1972</v>
      </c>
      <c r="F205" s="20" t="s">
        <v>1977</v>
      </c>
      <c r="H205" s="16">
        <v>85986861</v>
      </c>
      <c r="I205" s="51">
        <f>I204+Table1424[[#This Row],[مبلغ ورود]]-Table1424[[#This Row],[مبلغ خروج]]</f>
        <v>65511420435</v>
      </c>
      <c r="J205" s="125"/>
    </row>
    <row r="206" spans="1:10" ht="37.5">
      <c r="A206" s="128">
        <v>190</v>
      </c>
      <c r="B206" s="65" t="s">
        <v>1976</v>
      </c>
      <c r="C206" s="55" t="s">
        <v>1970</v>
      </c>
      <c r="D206" s="15" t="s">
        <v>15</v>
      </c>
      <c r="E206" s="69" t="s">
        <v>1973</v>
      </c>
      <c r="F206" s="20" t="s">
        <v>1978</v>
      </c>
      <c r="G206" s="133"/>
      <c r="H206" s="16">
        <v>114999280</v>
      </c>
      <c r="I206" s="51">
        <f>I205+Table1424[[#This Row],[مبلغ ورود]]-Table1424[[#This Row],[مبلغ خروج]]</f>
        <v>65396421155</v>
      </c>
      <c r="J206" s="134"/>
    </row>
    <row r="207" spans="1:10" ht="21">
      <c r="A207" s="128">
        <v>191</v>
      </c>
      <c r="B207" s="65" t="s">
        <v>1976</v>
      </c>
      <c r="C207" s="55" t="s">
        <v>1975</v>
      </c>
      <c r="D207" s="15" t="s">
        <v>15</v>
      </c>
      <c r="E207" s="69" t="s">
        <v>1979</v>
      </c>
      <c r="F207" s="70" t="s">
        <v>1080</v>
      </c>
      <c r="G207" s="133"/>
      <c r="H207" s="51">
        <v>5000000000</v>
      </c>
      <c r="I207" s="51">
        <f>I206+Table1424[[#This Row],[مبلغ ورود]]-Table1424[[#This Row],[مبلغ خروج]]</f>
        <v>60396421155</v>
      </c>
      <c r="J207" s="134"/>
    </row>
    <row r="208" spans="1:10" ht="21">
      <c r="A208" s="128">
        <v>192</v>
      </c>
      <c r="B208" s="65" t="s">
        <v>1956</v>
      </c>
      <c r="C208" s="55"/>
      <c r="D208" s="15" t="s">
        <v>15</v>
      </c>
      <c r="E208" s="69"/>
      <c r="F208" s="70" t="s">
        <v>1980</v>
      </c>
      <c r="G208" s="16">
        <v>1621700000</v>
      </c>
      <c r="I208" s="51">
        <f>I207+Table1424[[#This Row],[مبلغ ورود]]-Table1424[[#This Row],[مبلغ خروج]]</f>
        <v>62018121155</v>
      </c>
      <c r="J208" s="134"/>
    </row>
    <row r="209" spans="1:10" ht="21">
      <c r="A209" s="128">
        <v>193</v>
      </c>
      <c r="B209" s="65" t="s">
        <v>1976</v>
      </c>
      <c r="C209" s="132"/>
      <c r="D209" s="15" t="s">
        <v>15</v>
      </c>
      <c r="E209" s="69"/>
      <c r="F209" s="20" t="s">
        <v>272</v>
      </c>
      <c r="G209" s="133"/>
      <c r="H209" s="16">
        <f>20870+250000+2530</f>
        <v>273400</v>
      </c>
      <c r="I209" s="51">
        <f>I208+Table1424[[#This Row],[مبلغ ورود]]-Table1424[[#This Row],[مبلغ خروج]]</f>
        <v>62017847755</v>
      </c>
      <c r="J209" s="134"/>
    </row>
    <row r="210" spans="1:10" ht="21">
      <c r="A210" s="128">
        <v>194</v>
      </c>
      <c r="B210" s="65" t="s">
        <v>1984</v>
      </c>
      <c r="C210" s="55" t="s">
        <v>1981</v>
      </c>
      <c r="D210" s="15" t="s">
        <v>15</v>
      </c>
      <c r="E210" s="69" t="s">
        <v>1985</v>
      </c>
      <c r="F210" s="20" t="s">
        <v>1990</v>
      </c>
      <c r="G210" s="133"/>
      <c r="H210" s="16">
        <v>540000000</v>
      </c>
      <c r="I210" s="51">
        <f>I209+Table1424[[#This Row],[مبلغ ورود]]-Table1424[[#This Row],[مبلغ خروج]]</f>
        <v>61477847755</v>
      </c>
      <c r="J210" s="134"/>
    </row>
    <row r="211" spans="1:10" ht="37.5">
      <c r="A211" s="128">
        <v>195</v>
      </c>
      <c r="B211" s="65" t="s">
        <v>1984</v>
      </c>
      <c r="C211" s="55" t="s">
        <v>1982</v>
      </c>
      <c r="D211" s="15" t="s">
        <v>15</v>
      </c>
      <c r="E211" s="69" t="s">
        <v>1986</v>
      </c>
      <c r="F211" s="20" t="s">
        <v>1991</v>
      </c>
      <c r="G211" s="133"/>
      <c r="H211" s="16">
        <v>9265000</v>
      </c>
      <c r="I211" s="51">
        <f>I210+Table1424[[#This Row],[مبلغ ورود]]-Table1424[[#This Row],[مبلغ خروج]]</f>
        <v>61468582755</v>
      </c>
      <c r="J211" s="134"/>
    </row>
    <row r="212" spans="1:10" ht="37.5">
      <c r="A212" s="128">
        <v>196</v>
      </c>
      <c r="B212" s="65" t="s">
        <v>1984</v>
      </c>
      <c r="C212" s="65" t="s">
        <v>1983</v>
      </c>
      <c r="D212" s="15" t="s">
        <v>15</v>
      </c>
      <c r="E212" s="69" t="s">
        <v>1987</v>
      </c>
      <c r="F212" s="20" t="s">
        <v>1913</v>
      </c>
      <c r="G212" s="133"/>
      <c r="H212" s="16">
        <v>1762100000</v>
      </c>
      <c r="I212" s="51">
        <f>I211+Table1424[[#This Row],[مبلغ ورود]]-Table1424[[#This Row],[مبلغ خروج]]</f>
        <v>59706482755</v>
      </c>
      <c r="J212" s="134"/>
    </row>
    <row r="213" spans="1:10" ht="37.5">
      <c r="A213" s="128">
        <v>197</v>
      </c>
      <c r="B213" s="65" t="s">
        <v>1993</v>
      </c>
      <c r="C213" s="65" t="s">
        <v>1988</v>
      </c>
      <c r="D213" s="15" t="s">
        <v>15</v>
      </c>
      <c r="E213" s="69" t="s">
        <v>1989</v>
      </c>
      <c r="F213" s="20" t="s">
        <v>1992</v>
      </c>
      <c r="G213" s="133"/>
      <c r="H213" s="16">
        <v>3860380000</v>
      </c>
      <c r="I213" s="51">
        <f>I212+Table1424[[#This Row],[مبلغ ورود]]-Table1424[[#This Row],[مبلغ خروج]]</f>
        <v>55846102755</v>
      </c>
      <c r="J213" s="134"/>
    </row>
    <row r="214" spans="1:10" ht="37.5">
      <c r="A214" s="128">
        <v>198</v>
      </c>
      <c r="B214" s="65" t="s">
        <v>1993</v>
      </c>
      <c r="C214" s="65" t="s">
        <v>1994</v>
      </c>
      <c r="D214" s="15" t="s">
        <v>15</v>
      </c>
      <c r="E214" s="69" t="s">
        <v>1997</v>
      </c>
      <c r="F214" s="20" t="s">
        <v>1998</v>
      </c>
      <c r="G214" s="133"/>
      <c r="H214" s="16">
        <v>701997641</v>
      </c>
      <c r="I214" s="51">
        <f>I213+Table1424[[#This Row],[مبلغ ورود]]-Table1424[[#This Row],[مبلغ خروج]]</f>
        <v>55144105114</v>
      </c>
      <c r="J214" s="134"/>
    </row>
    <row r="215" spans="1:10" ht="37.5">
      <c r="A215" s="128">
        <v>199</v>
      </c>
      <c r="B215" s="65" t="s">
        <v>1993</v>
      </c>
      <c r="C215" s="65" t="s">
        <v>1995</v>
      </c>
      <c r="D215" s="15" t="s">
        <v>15</v>
      </c>
      <c r="E215" s="69" t="s">
        <v>1999</v>
      </c>
      <c r="F215" s="20" t="s">
        <v>2000</v>
      </c>
      <c r="G215" s="133"/>
      <c r="H215" s="16">
        <v>224441551</v>
      </c>
      <c r="I215" s="51">
        <f>I214+Table1424[[#This Row],[مبلغ ورود]]-Table1424[[#This Row],[مبلغ خروج]]</f>
        <v>54919663563</v>
      </c>
      <c r="J215" s="134"/>
    </row>
    <row r="216" spans="1:10" ht="21">
      <c r="A216" s="1">
        <v>200</v>
      </c>
      <c r="B216" s="65" t="s">
        <v>1984</v>
      </c>
      <c r="C216" s="65"/>
      <c r="D216" s="15" t="s">
        <v>15</v>
      </c>
      <c r="E216" s="69"/>
      <c r="F216" s="20" t="s">
        <v>2001</v>
      </c>
      <c r="H216" s="16">
        <f>250000+11490+8590</f>
        <v>270080</v>
      </c>
      <c r="I216" s="51">
        <f>I215+Table1424[[#This Row],[مبلغ ورود]]-Table1424[[#This Row],[مبلغ خروج]]</f>
        <v>54919393483</v>
      </c>
      <c r="J216" s="127"/>
    </row>
    <row r="217" spans="1:10" ht="37.5">
      <c r="A217" s="128">
        <v>201</v>
      </c>
      <c r="B217" s="65" t="s">
        <v>2008</v>
      </c>
      <c r="C217" s="65" t="s">
        <v>1996</v>
      </c>
      <c r="D217" s="15" t="s">
        <v>15</v>
      </c>
      <c r="E217" s="69" t="s">
        <v>2009</v>
      </c>
      <c r="F217" s="20" t="s">
        <v>2011</v>
      </c>
      <c r="G217" s="133"/>
      <c r="H217" s="16">
        <v>20909954813</v>
      </c>
      <c r="I217" s="51">
        <f>I216+Table1424[[#This Row],[مبلغ ورود]]-Table1424[[#This Row],[مبلغ خروج]]</f>
        <v>34009438670</v>
      </c>
      <c r="J217" s="134"/>
    </row>
    <row r="218" spans="1:10" ht="37.5">
      <c r="A218" s="128">
        <v>202</v>
      </c>
      <c r="B218" s="65" t="s">
        <v>2008</v>
      </c>
      <c r="C218" s="65" t="s">
        <v>2002</v>
      </c>
      <c r="D218" s="15" t="s">
        <v>15</v>
      </c>
      <c r="E218" s="69" t="s">
        <v>2010</v>
      </c>
      <c r="F218" s="20" t="s">
        <v>2012</v>
      </c>
      <c r="G218" s="136"/>
      <c r="H218" s="16">
        <v>3160000000</v>
      </c>
      <c r="I218" s="51">
        <f>I217+Table1424[[#This Row],[مبلغ ورود]]-Table1424[[#This Row],[مبلغ خروج]]</f>
        <v>30849438670</v>
      </c>
      <c r="J218" s="137"/>
    </row>
    <row r="219" spans="1:10" ht="37.5">
      <c r="A219" s="128">
        <v>203</v>
      </c>
      <c r="B219" s="65" t="s">
        <v>2008</v>
      </c>
      <c r="C219" s="65" t="s">
        <v>2003</v>
      </c>
      <c r="D219" s="15" t="s">
        <v>15</v>
      </c>
      <c r="E219" s="69" t="s">
        <v>2013</v>
      </c>
      <c r="F219" s="20" t="s">
        <v>2015</v>
      </c>
      <c r="G219" s="136"/>
      <c r="H219" s="16">
        <v>2326523534</v>
      </c>
      <c r="I219" s="51">
        <f>I218+Table1424[[#This Row],[مبلغ ورود]]-Table1424[[#This Row],[مبلغ خروج]]</f>
        <v>28522915136</v>
      </c>
      <c r="J219" s="137"/>
    </row>
    <row r="220" spans="1:10" ht="37.5">
      <c r="A220" s="128">
        <v>204</v>
      </c>
      <c r="B220" s="65" t="s">
        <v>2008</v>
      </c>
      <c r="C220" s="65" t="s">
        <v>2004</v>
      </c>
      <c r="D220" s="15" t="s">
        <v>15</v>
      </c>
      <c r="E220" s="69" t="s">
        <v>2014</v>
      </c>
      <c r="F220" s="20" t="s">
        <v>2016</v>
      </c>
      <c r="G220" s="136"/>
      <c r="H220" s="16">
        <v>752286665</v>
      </c>
      <c r="I220" s="51">
        <f>I219+Table1424[[#This Row],[مبلغ ورود]]-Table1424[[#This Row],[مبلغ خروج]]</f>
        <v>27770628471</v>
      </c>
      <c r="J220" s="137"/>
    </row>
    <row r="221" spans="1:10" ht="21">
      <c r="A221" s="128">
        <v>209</v>
      </c>
      <c r="B221" s="65" t="s">
        <v>2008</v>
      </c>
      <c r="C221" s="65"/>
      <c r="D221" s="15" t="s">
        <v>15</v>
      </c>
      <c r="E221" s="69"/>
      <c r="F221" s="20" t="s">
        <v>272</v>
      </c>
      <c r="G221" s="136"/>
      <c r="H221" s="16">
        <f>2000</f>
        <v>2000</v>
      </c>
      <c r="I221" s="51">
        <f>I220+Table1424[[#This Row],[مبلغ ورود]]-Table1424[[#This Row],[مبلغ خروج]]</f>
        <v>27770626471</v>
      </c>
      <c r="J221" s="137"/>
    </row>
    <row r="222" spans="1:10" ht="37.5">
      <c r="A222" s="128">
        <v>205</v>
      </c>
      <c r="B222" s="65" t="s">
        <v>2017</v>
      </c>
      <c r="C222" s="65" t="s">
        <v>2005</v>
      </c>
      <c r="D222" s="15" t="s">
        <v>15</v>
      </c>
      <c r="E222" s="69" t="s">
        <v>2018</v>
      </c>
      <c r="F222" s="20" t="s">
        <v>2021</v>
      </c>
      <c r="G222" s="136"/>
      <c r="H222" s="16">
        <v>5605547798</v>
      </c>
      <c r="I222" s="51">
        <f>I221+Table1424[[#This Row],[مبلغ ورود]]-Table1424[[#This Row],[مبلغ خروج]]</f>
        <v>22165078673</v>
      </c>
      <c r="J222" s="137"/>
    </row>
    <row r="223" spans="1:10" ht="37.5">
      <c r="A223" s="128">
        <v>206</v>
      </c>
      <c r="B223" s="65" t="s">
        <v>2017</v>
      </c>
      <c r="C223" s="65" t="s">
        <v>2006</v>
      </c>
      <c r="D223" s="15" t="s">
        <v>15</v>
      </c>
      <c r="E223" s="69" t="s">
        <v>2019</v>
      </c>
      <c r="F223" s="20" t="s">
        <v>2022</v>
      </c>
      <c r="G223" s="136"/>
      <c r="H223" s="16">
        <v>2106259200</v>
      </c>
      <c r="I223" s="51">
        <f>I222+Table1424[[#This Row],[مبلغ ورود]]-Table1424[[#This Row],[مبلغ خروج]]</f>
        <v>20058819473</v>
      </c>
      <c r="J223" s="137"/>
    </row>
    <row r="224" spans="1:10" ht="37.5">
      <c r="A224" s="128">
        <v>207</v>
      </c>
      <c r="B224" s="65" t="s">
        <v>2017</v>
      </c>
      <c r="C224" s="65" t="s">
        <v>2007</v>
      </c>
      <c r="D224" s="15" t="s">
        <v>15</v>
      </c>
      <c r="E224" s="69" t="s">
        <v>2020</v>
      </c>
      <c r="F224" s="20" t="s">
        <v>2023</v>
      </c>
      <c r="G224" s="136"/>
      <c r="H224" s="16">
        <v>480000000</v>
      </c>
      <c r="I224" s="51">
        <f>I223+Table1424[[#This Row],[مبلغ ورود]]-Table1424[[#This Row],[مبلغ خروج]]</f>
        <v>19578819473</v>
      </c>
      <c r="J224" s="137"/>
    </row>
    <row r="225" spans="1:10" ht="21">
      <c r="A225" s="128">
        <v>208</v>
      </c>
      <c r="B225" s="65" t="s">
        <v>2017</v>
      </c>
      <c r="C225" s="65"/>
      <c r="D225" s="15" t="s">
        <v>15</v>
      </c>
      <c r="E225" s="69"/>
      <c r="F225" s="20" t="s">
        <v>272</v>
      </c>
      <c r="G225" s="136"/>
      <c r="H225" s="16">
        <f>22440+150450+250000</f>
        <v>422890</v>
      </c>
      <c r="I225" s="51">
        <f>I224+Table1424[[#This Row],[مبلغ ورود]]-Table1424[[#This Row],[مبلغ خروج]]</f>
        <v>19578396583</v>
      </c>
      <c r="J225" s="137"/>
    </row>
    <row r="226" spans="1:10" ht="37.5">
      <c r="A226" s="128">
        <v>209</v>
      </c>
      <c r="B226" s="65" t="s">
        <v>2025</v>
      </c>
      <c r="C226" s="65" t="s">
        <v>2024</v>
      </c>
      <c r="D226" s="15" t="s">
        <v>15</v>
      </c>
      <c r="E226" s="69" t="s">
        <v>2026</v>
      </c>
      <c r="F226" s="20" t="s">
        <v>2027</v>
      </c>
      <c r="G226" s="138"/>
      <c r="H226" s="16">
        <v>63598595</v>
      </c>
      <c r="I226" s="51">
        <f>I225+Table1424[[#This Row],[مبلغ ورود]]-Table1424[[#This Row],[مبلغ خروج]]</f>
        <v>19514797988</v>
      </c>
      <c r="J226" s="139"/>
    </row>
    <row r="227" spans="1:10" ht="21">
      <c r="A227" s="128">
        <v>210</v>
      </c>
      <c r="B227" s="65" t="s">
        <v>2028</v>
      </c>
      <c r="C227" s="65"/>
      <c r="D227" s="15" t="s">
        <v>15</v>
      </c>
      <c r="E227" s="69"/>
      <c r="F227" s="20" t="s">
        <v>272</v>
      </c>
      <c r="G227" s="138"/>
      <c r="H227" s="16">
        <f>25000+220000</f>
        <v>245000</v>
      </c>
      <c r="I227" s="51">
        <f>I226+Table1424[[#This Row],[مبلغ ورود]]-Table1424[[#This Row],[مبلغ خروج]]</f>
        <v>19514552988</v>
      </c>
      <c r="J227" s="139"/>
    </row>
    <row r="228" spans="1:10" ht="21">
      <c r="A228" s="128">
        <v>211</v>
      </c>
      <c r="B228" s="65" t="s">
        <v>2025</v>
      </c>
      <c r="C228" s="65"/>
      <c r="D228" s="15" t="s">
        <v>15</v>
      </c>
      <c r="E228" s="69"/>
      <c r="F228" s="20" t="s">
        <v>272</v>
      </c>
      <c r="G228" s="138"/>
      <c r="H228" s="16">
        <v>6350</v>
      </c>
      <c r="I228" s="51">
        <f>I227+Table1424[[#This Row],[مبلغ ورود]]-Table1424[[#This Row],[مبلغ خروج]]</f>
        <v>19514546638</v>
      </c>
      <c r="J228" s="139"/>
    </row>
    <row r="229" spans="1:10" ht="37.5">
      <c r="A229" s="128">
        <v>212</v>
      </c>
      <c r="B229" s="65" t="s">
        <v>2029</v>
      </c>
      <c r="C229" s="55" t="s">
        <v>2030</v>
      </c>
      <c r="D229" s="15" t="s">
        <v>15</v>
      </c>
      <c r="E229" s="69" t="s">
        <v>2031</v>
      </c>
      <c r="F229" s="20" t="s">
        <v>2032</v>
      </c>
      <c r="G229" s="138"/>
      <c r="H229" s="16">
        <v>2100000000</v>
      </c>
      <c r="I229" s="51">
        <f>I228+Table1424[[#This Row],[مبلغ ورود]]-Table1424[[#This Row],[مبلغ خروج]]</f>
        <v>17414546638</v>
      </c>
      <c r="J229" s="139"/>
    </row>
    <row r="230" spans="1:10" ht="37.5">
      <c r="A230" s="128">
        <v>213</v>
      </c>
      <c r="B230" s="65" t="s">
        <v>2034</v>
      </c>
      <c r="C230" s="55" t="s">
        <v>2033</v>
      </c>
      <c r="D230" s="15" t="s">
        <v>15</v>
      </c>
      <c r="E230" s="69" t="s">
        <v>2035</v>
      </c>
      <c r="F230" s="20" t="s">
        <v>2036</v>
      </c>
      <c r="G230" s="138"/>
      <c r="H230" s="16">
        <v>1643300000</v>
      </c>
      <c r="I230" s="51">
        <f>I229+Table1424[[#This Row],[مبلغ ورود]]-Table1424[[#This Row],[مبلغ خروج]]</f>
        <v>15771246638</v>
      </c>
      <c r="J230" s="139"/>
    </row>
    <row r="231" spans="1:10" ht="21" customHeight="1">
      <c r="A231" s="128">
        <v>214</v>
      </c>
      <c r="B231" s="65" t="s">
        <v>2050</v>
      </c>
      <c r="C231" s="55" t="s">
        <v>2037</v>
      </c>
      <c r="D231" s="15" t="s">
        <v>15</v>
      </c>
      <c r="E231" s="69" t="s">
        <v>2043</v>
      </c>
      <c r="F231" s="20" t="s">
        <v>2049</v>
      </c>
      <c r="G231" s="138"/>
      <c r="H231" s="16">
        <v>572780000</v>
      </c>
      <c r="I231" s="51">
        <f>I230+Table1424[[#This Row],[مبلغ ورود]]-Table1424[[#This Row],[مبلغ خروج]]</f>
        <v>15198466638</v>
      </c>
      <c r="J231" s="139"/>
    </row>
    <row r="232" spans="1:10" ht="37.5">
      <c r="A232" s="128">
        <v>215</v>
      </c>
      <c r="B232" s="65" t="s">
        <v>2050</v>
      </c>
      <c r="C232" s="55" t="s">
        <v>2038</v>
      </c>
      <c r="D232" s="15" t="s">
        <v>15</v>
      </c>
      <c r="E232" s="69" t="s">
        <v>2044</v>
      </c>
      <c r="F232" s="20" t="s">
        <v>2051</v>
      </c>
      <c r="G232" s="138"/>
      <c r="H232" s="16">
        <v>104000000</v>
      </c>
      <c r="I232" s="51">
        <f>I231+Table1424[[#This Row],[مبلغ ورود]]-Table1424[[#This Row],[مبلغ خروج]]</f>
        <v>15094466638</v>
      </c>
      <c r="J232" s="139"/>
    </row>
    <row r="233" spans="1:10" ht="37.5">
      <c r="A233" s="128">
        <v>216</v>
      </c>
      <c r="B233" s="65" t="s">
        <v>2050</v>
      </c>
      <c r="C233" s="55" t="s">
        <v>2039</v>
      </c>
      <c r="D233" s="15" t="s">
        <v>15</v>
      </c>
      <c r="E233" s="69" t="s">
        <v>2045</v>
      </c>
      <c r="F233" s="20" t="s">
        <v>2052</v>
      </c>
      <c r="G233" s="138"/>
      <c r="H233" s="16">
        <v>61824800</v>
      </c>
      <c r="I233" s="51">
        <f>I232+Table1424[[#This Row],[مبلغ ورود]]-Table1424[[#This Row],[مبلغ خروج]]</f>
        <v>15032641838</v>
      </c>
      <c r="J233" s="139"/>
    </row>
    <row r="234" spans="1:10" ht="37.5">
      <c r="A234" s="128">
        <v>217</v>
      </c>
      <c r="B234" s="65" t="s">
        <v>2050</v>
      </c>
      <c r="C234" s="55" t="s">
        <v>2040</v>
      </c>
      <c r="D234" s="15" t="s">
        <v>15</v>
      </c>
      <c r="E234" s="69" t="s">
        <v>2046</v>
      </c>
      <c r="F234" s="20" t="s">
        <v>2053</v>
      </c>
      <c r="G234" s="138"/>
      <c r="H234" s="16">
        <v>3000000000</v>
      </c>
      <c r="I234" s="51">
        <f>I233+Table1424[[#This Row],[مبلغ ورود]]-Table1424[[#This Row],[مبلغ خروج]]</f>
        <v>12032641838</v>
      </c>
      <c r="J234" s="139"/>
    </row>
    <row r="235" spans="1:10" ht="37.5">
      <c r="A235" s="128">
        <v>218</v>
      </c>
      <c r="B235" s="65" t="s">
        <v>2050</v>
      </c>
      <c r="C235" s="55" t="s">
        <v>2041</v>
      </c>
      <c r="D235" s="15" t="s">
        <v>15</v>
      </c>
      <c r="E235" s="69" t="s">
        <v>2047</v>
      </c>
      <c r="F235" s="20" t="s">
        <v>2054</v>
      </c>
      <c r="G235" s="138"/>
      <c r="H235" s="16">
        <v>140065000</v>
      </c>
      <c r="I235" s="51">
        <f>I234+Table1424[[#This Row],[مبلغ ورود]]-Table1424[[#This Row],[مبلغ خروج]]</f>
        <v>11892576838</v>
      </c>
      <c r="J235" s="139"/>
    </row>
    <row r="236" spans="1:10" ht="21">
      <c r="A236" s="128">
        <v>219</v>
      </c>
      <c r="B236" s="65" t="s">
        <v>2050</v>
      </c>
      <c r="C236" s="55" t="s">
        <v>2042</v>
      </c>
      <c r="D236" s="15" t="s">
        <v>15</v>
      </c>
      <c r="E236" s="69" t="s">
        <v>2048</v>
      </c>
      <c r="F236" s="20" t="s">
        <v>2055</v>
      </c>
      <c r="H236" s="16">
        <v>2086729722</v>
      </c>
      <c r="I236" s="51">
        <f>I235+Table1424[[#This Row],[مبلغ ورود]]-Table1424[[#This Row],[مبلغ خروج]]</f>
        <v>9805847116</v>
      </c>
      <c r="J236" s="127"/>
    </row>
    <row r="237" spans="1:10" ht="21">
      <c r="A237" s="140">
        <v>220</v>
      </c>
      <c r="B237" s="141" t="s">
        <v>2057</v>
      </c>
      <c r="C237" s="142"/>
      <c r="D237" s="15" t="s">
        <v>15</v>
      </c>
      <c r="E237" s="69"/>
      <c r="F237" s="20" t="s">
        <v>2056</v>
      </c>
      <c r="G237" s="143">
        <v>99480000</v>
      </c>
      <c r="I237" s="51">
        <f>I236+Table1424[[#This Row],[مبلغ ورود]]-Table1424[[#This Row],[مبلغ خروج]]</f>
        <v>9905327116</v>
      </c>
      <c r="J237" s="144"/>
    </row>
    <row r="238" spans="1:10" ht="21">
      <c r="A238" s="140">
        <v>221</v>
      </c>
      <c r="B238" s="65" t="s">
        <v>2058</v>
      </c>
      <c r="C238" s="142"/>
      <c r="D238" s="15" t="s">
        <v>15</v>
      </c>
      <c r="E238" s="69"/>
      <c r="F238" s="20" t="s">
        <v>272</v>
      </c>
      <c r="G238" s="143"/>
      <c r="H238" s="16">
        <f>6180+10400+250000</f>
        <v>266580</v>
      </c>
      <c r="I238" s="51">
        <f>I237+Table1424[[#This Row],[مبلغ ورود]]-Table1424[[#This Row],[مبلغ خروج]]</f>
        <v>9905060536</v>
      </c>
      <c r="J238" s="144"/>
    </row>
    <row r="239" spans="1:10" ht="37.5">
      <c r="A239" s="140">
        <v>222</v>
      </c>
      <c r="B239" s="65" t="s">
        <v>2059</v>
      </c>
      <c r="C239" s="55" t="s">
        <v>2060</v>
      </c>
      <c r="D239" s="15" t="s">
        <v>15</v>
      </c>
      <c r="E239" s="69" t="s">
        <v>2061</v>
      </c>
      <c r="F239" s="70" t="s">
        <v>2062</v>
      </c>
      <c r="G239" s="143"/>
      <c r="H239" s="51">
        <v>30724719</v>
      </c>
      <c r="I239" s="51">
        <f>I238+Table1424[[#This Row],[مبلغ ورود]]-Table1424[[#This Row],[مبلغ خروج]]</f>
        <v>9874335817</v>
      </c>
      <c r="J239" s="144"/>
    </row>
    <row r="240" spans="1:10" ht="37.5">
      <c r="A240" s="140">
        <v>223</v>
      </c>
      <c r="B240" s="65" t="s">
        <v>2066</v>
      </c>
      <c r="C240" s="55" t="s">
        <v>2063</v>
      </c>
      <c r="D240" s="15" t="s">
        <v>15</v>
      </c>
      <c r="E240" s="69" t="s">
        <v>2067</v>
      </c>
      <c r="F240" s="20" t="s">
        <v>2070</v>
      </c>
      <c r="H240" s="16">
        <v>6611640760</v>
      </c>
      <c r="I240" s="51">
        <f>I239+Table1424[[#This Row],[مبلغ ورود]]-Table1424[[#This Row],[مبلغ خروج]]</f>
        <v>3262695057</v>
      </c>
      <c r="J240" s="127"/>
    </row>
    <row r="241" spans="1:10" ht="37.5">
      <c r="A241" s="140">
        <v>224</v>
      </c>
      <c r="B241" s="65" t="s">
        <v>2066</v>
      </c>
      <c r="C241" s="55" t="s">
        <v>2064</v>
      </c>
      <c r="D241" s="15" t="s">
        <v>15</v>
      </c>
      <c r="E241" s="69" t="s">
        <v>2068</v>
      </c>
      <c r="F241" s="20" t="s">
        <v>2071</v>
      </c>
      <c r="H241" s="16">
        <v>114930000</v>
      </c>
      <c r="I241" s="51">
        <f>I240+Table1424[[#This Row],[مبلغ ورود]]-Table1424[[#This Row],[مبلغ خروج]]</f>
        <v>3147765057</v>
      </c>
      <c r="J241" s="127"/>
    </row>
    <row r="242" spans="1:10" ht="37.5">
      <c r="A242" s="140">
        <v>225</v>
      </c>
      <c r="B242" s="65" t="s">
        <v>2066</v>
      </c>
      <c r="C242" s="55" t="s">
        <v>2065</v>
      </c>
      <c r="D242" s="15" t="s">
        <v>15</v>
      </c>
      <c r="E242" s="69" t="s">
        <v>2069</v>
      </c>
      <c r="F242" s="20" t="s">
        <v>2072</v>
      </c>
      <c r="H242" s="51">
        <v>2410875557</v>
      </c>
      <c r="I242" s="51">
        <f>I241+Table1424[[#This Row],[مبلغ ورود]]-Table1424[[#This Row],[مبلغ خروج]]</f>
        <v>736889500</v>
      </c>
      <c r="J242" s="127"/>
    </row>
    <row r="243" spans="1:10" ht="37.5">
      <c r="A243" s="140">
        <v>226</v>
      </c>
      <c r="B243" s="65" t="s">
        <v>2066</v>
      </c>
      <c r="C243" s="55"/>
      <c r="D243" s="15" t="s">
        <v>15</v>
      </c>
      <c r="E243" s="69"/>
      <c r="F243" s="20" t="s">
        <v>1559</v>
      </c>
      <c r="G243" s="52">
        <v>70000000000</v>
      </c>
      <c r="I243" s="51">
        <f>I242+Table1424[[#This Row],[مبلغ ورود]]-Table1424[[#This Row],[مبلغ خروج]]</f>
        <v>70736889500</v>
      </c>
      <c r="J243" s="127"/>
    </row>
    <row r="244" spans="1:10" ht="37.5">
      <c r="A244" s="1">
        <v>227</v>
      </c>
      <c r="B244" s="65" t="s">
        <v>2073</v>
      </c>
      <c r="C244" s="55" t="s">
        <v>2074</v>
      </c>
      <c r="D244" s="15" t="s">
        <v>15</v>
      </c>
      <c r="E244" s="69" t="s">
        <v>2076</v>
      </c>
      <c r="F244" s="20" t="s">
        <v>2078</v>
      </c>
      <c r="H244" s="16">
        <v>557570326</v>
      </c>
      <c r="I244" s="51">
        <f>I243+Table1424[[#This Row],[مبلغ ورود]]-Table1424[[#This Row],[مبلغ خروج]]</f>
        <v>70179319174</v>
      </c>
      <c r="J244" s="127"/>
    </row>
    <row r="245" spans="1:10" ht="37.5">
      <c r="A245" s="1">
        <v>228</v>
      </c>
      <c r="B245" s="65" t="s">
        <v>2073</v>
      </c>
      <c r="C245" s="55" t="s">
        <v>2075</v>
      </c>
      <c r="D245" s="15" t="s">
        <v>15</v>
      </c>
      <c r="E245" s="69" t="s">
        <v>2077</v>
      </c>
      <c r="F245" s="20" t="s">
        <v>2079</v>
      </c>
      <c r="H245" s="16">
        <v>522216295</v>
      </c>
      <c r="I245" s="51">
        <f>I244+Table1424[[#This Row],[مبلغ ورود]]-Table1424[[#This Row],[مبلغ خروج]]</f>
        <v>69657102879</v>
      </c>
      <c r="J245" s="127"/>
    </row>
    <row r="246" spans="1:10" ht="37.5">
      <c r="A246" s="1">
        <v>229</v>
      </c>
      <c r="B246" s="65" t="s">
        <v>2073</v>
      </c>
      <c r="C246" s="55" t="s">
        <v>2080</v>
      </c>
      <c r="D246" s="15" t="s">
        <v>15</v>
      </c>
      <c r="E246" s="69" t="s">
        <v>2081</v>
      </c>
      <c r="F246" s="20" t="s">
        <v>2082</v>
      </c>
      <c r="H246" s="16">
        <v>122073144</v>
      </c>
      <c r="I246" s="51">
        <f>I245+Table1424[[#This Row],[مبلغ ورود]]-Table1424[[#This Row],[مبلغ خروج]]</f>
        <v>69535029735</v>
      </c>
      <c r="J246" s="127"/>
    </row>
    <row r="247" spans="1:10" ht="37.5">
      <c r="A247" s="1">
        <v>230</v>
      </c>
      <c r="B247" s="65" t="s">
        <v>2073</v>
      </c>
      <c r="C247" s="55" t="s">
        <v>2083</v>
      </c>
      <c r="D247" s="15" t="s">
        <v>15</v>
      </c>
      <c r="E247" s="69" t="s">
        <v>2086</v>
      </c>
      <c r="F247" s="20" t="s">
        <v>2089</v>
      </c>
      <c r="H247" s="16">
        <v>1735770141</v>
      </c>
      <c r="I247" s="51">
        <f>I246+Table1424[[#This Row],[مبلغ ورود]]-Table1424[[#This Row],[مبلغ خروج]]</f>
        <v>67799259594</v>
      </c>
      <c r="J247" s="127"/>
    </row>
    <row r="248" spans="1:10" ht="37.5">
      <c r="A248" s="1">
        <v>231</v>
      </c>
      <c r="B248" s="65" t="s">
        <v>2073</v>
      </c>
      <c r="C248" s="55" t="s">
        <v>2084</v>
      </c>
      <c r="D248" s="15" t="s">
        <v>15</v>
      </c>
      <c r="E248" s="69" t="s">
        <v>2087</v>
      </c>
      <c r="F248" s="70" t="s">
        <v>2093</v>
      </c>
      <c r="H248" s="16">
        <v>70075979</v>
      </c>
      <c r="I248" s="51">
        <f>I247+Table1424[[#This Row],[مبلغ ورود]]-Table1424[[#This Row],[مبلغ خروج]]</f>
        <v>67729183615</v>
      </c>
      <c r="J248" s="127"/>
    </row>
    <row r="249" spans="1:10" ht="37.5">
      <c r="A249" s="1">
        <v>232</v>
      </c>
      <c r="B249" s="65" t="s">
        <v>2073</v>
      </c>
      <c r="C249" s="55" t="s">
        <v>2085</v>
      </c>
      <c r="D249" s="15" t="s">
        <v>15</v>
      </c>
      <c r="E249" s="69" t="s">
        <v>2088</v>
      </c>
      <c r="F249" s="70" t="s">
        <v>2094</v>
      </c>
      <c r="H249" s="16">
        <v>43754340</v>
      </c>
      <c r="I249" s="51">
        <f>I248+Table1424[[#This Row],[مبلغ ورود]]-Table1424[[#This Row],[مبلغ خروج]]</f>
        <v>67685429275</v>
      </c>
      <c r="J249" s="127"/>
    </row>
    <row r="250" spans="1:10" ht="37.5">
      <c r="A250" s="140">
        <v>233</v>
      </c>
      <c r="B250" s="65" t="s">
        <v>2073</v>
      </c>
      <c r="C250" s="55" t="s">
        <v>2090</v>
      </c>
      <c r="D250" s="15" t="s">
        <v>15</v>
      </c>
      <c r="E250" s="69" t="s">
        <v>2092</v>
      </c>
      <c r="F250" s="20" t="s">
        <v>2091</v>
      </c>
      <c r="G250" s="143"/>
      <c r="H250" s="16">
        <v>1381178000</v>
      </c>
      <c r="I250" s="51">
        <f>I249+Table1424[[#This Row],[مبلغ ورود]]-Table1424[[#This Row],[مبلغ خروج]]</f>
        <v>66304251275</v>
      </c>
      <c r="J250" s="144"/>
    </row>
    <row r="251" spans="1:10" ht="21">
      <c r="A251" s="140">
        <v>234</v>
      </c>
      <c r="B251" s="65" t="s">
        <v>2096</v>
      </c>
      <c r="C251" s="55" t="s">
        <v>2095</v>
      </c>
      <c r="D251" s="15" t="s">
        <v>15</v>
      </c>
      <c r="E251" s="69" t="s">
        <v>2097</v>
      </c>
      <c r="F251" s="20" t="s">
        <v>1636</v>
      </c>
      <c r="G251" s="143"/>
      <c r="H251" s="16">
        <v>36000000000</v>
      </c>
      <c r="I251" s="51">
        <f>I250+Table1424[[#This Row],[مبلغ ورود]]-Table1424[[#This Row],[مبلغ خروج]]</f>
        <v>30304251275</v>
      </c>
      <c r="J251" s="144"/>
    </row>
    <row r="252" spans="1:10" ht="21">
      <c r="A252" s="1">
        <v>235</v>
      </c>
      <c r="B252" s="65" t="s">
        <v>2098</v>
      </c>
      <c r="C252" s="55"/>
      <c r="D252" s="15" t="s">
        <v>15</v>
      </c>
      <c r="E252" s="69"/>
      <c r="F252" s="20" t="s">
        <v>414</v>
      </c>
      <c r="G252" s="19">
        <v>67483565</v>
      </c>
      <c r="I252" s="51">
        <f>I251+Table1424[[#This Row],[مبلغ ورود]]-Table1424[[#This Row],[مبلغ خروج]]</f>
        <v>30371734840</v>
      </c>
      <c r="J252" s="127"/>
    </row>
    <row r="253" spans="1:10" ht="21">
      <c r="A253" s="1">
        <v>236</v>
      </c>
      <c r="B253" s="65" t="s">
        <v>2066</v>
      </c>
      <c r="C253" s="55"/>
      <c r="D253" s="15" t="s">
        <v>15</v>
      </c>
      <c r="E253" s="69"/>
      <c r="F253" s="20" t="s">
        <v>272</v>
      </c>
      <c r="H253" s="16">
        <v>3070</v>
      </c>
      <c r="I253" s="51">
        <f>I252+Table1424[[#This Row],[مبلغ ورود]]-Table1424[[#This Row],[مبلغ خروج]]</f>
        <v>30371731770</v>
      </c>
      <c r="J253" s="127"/>
    </row>
    <row r="254" spans="1:10" ht="21">
      <c r="A254" s="1">
        <v>237</v>
      </c>
      <c r="B254" s="65" t="s">
        <v>2099</v>
      </c>
      <c r="C254" s="55"/>
      <c r="D254" s="15" t="s">
        <v>15</v>
      </c>
      <c r="E254" s="69"/>
      <c r="F254" s="20" t="s">
        <v>272</v>
      </c>
      <c r="H254" s="16">
        <f>7000+4370+250000+111510+250000</f>
        <v>622880</v>
      </c>
      <c r="I254" s="51">
        <f>I253+Table1424[[#This Row],[مبلغ ورود]]-Table1424[[#This Row],[مبلغ خروج]]</f>
        <v>30371108890</v>
      </c>
      <c r="J254" s="127"/>
    </row>
    <row r="255" spans="1:10" ht="37.5">
      <c r="A255" s="1">
        <v>238</v>
      </c>
      <c r="B255" s="65" t="s">
        <v>2101</v>
      </c>
      <c r="C255" s="55" t="s">
        <v>2102</v>
      </c>
      <c r="D255" s="15" t="s">
        <v>15</v>
      </c>
      <c r="E255" s="69" t="s">
        <v>2106</v>
      </c>
      <c r="F255" s="20" t="s">
        <v>2100</v>
      </c>
      <c r="H255" s="16">
        <v>69049391</v>
      </c>
      <c r="I255" s="51">
        <f>I254+Table1424[[#This Row],[مبلغ ورود]]-Table1424[[#This Row],[مبلغ خروج]]</f>
        <v>30302059499</v>
      </c>
      <c r="J255" s="127"/>
    </row>
    <row r="256" spans="1:10" ht="37.5">
      <c r="A256" s="1">
        <v>239</v>
      </c>
      <c r="B256" s="65" t="s">
        <v>2101</v>
      </c>
      <c r="C256" s="55" t="s">
        <v>2103</v>
      </c>
      <c r="D256" s="15" t="s">
        <v>15</v>
      </c>
      <c r="E256" s="69" t="s">
        <v>2107</v>
      </c>
      <c r="F256" s="20" t="s">
        <v>2110</v>
      </c>
      <c r="H256" s="16">
        <v>30591000</v>
      </c>
      <c r="I256" s="51">
        <f>I255+Table1424[[#This Row],[مبلغ ورود]]-Table1424[[#This Row],[مبلغ خروج]]</f>
        <v>30271468499</v>
      </c>
      <c r="J256" s="127"/>
    </row>
    <row r="257" spans="1:10" ht="37.5">
      <c r="A257" s="1">
        <v>240</v>
      </c>
      <c r="B257" s="65" t="s">
        <v>2112</v>
      </c>
      <c r="C257" s="55" t="s">
        <v>2104</v>
      </c>
      <c r="D257" s="15" t="s">
        <v>15</v>
      </c>
      <c r="E257" s="69" t="s">
        <v>2108</v>
      </c>
      <c r="F257" s="20" t="s">
        <v>2114</v>
      </c>
      <c r="H257" s="16">
        <v>184140341</v>
      </c>
      <c r="I257" s="51">
        <f>I256+Table1424[[#This Row],[مبلغ ورود]]-Table1424[[#This Row],[مبلغ خروج]]</f>
        <v>30087328158</v>
      </c>
      <c r="J257" s="127"/>
    </row>
    <row r="258" spans="1:10" ht="21">
      <c r="A258" s="1"/>
      <c r="B258" s="65" t="s">
        <v>2112</v>
      </c>
      <c r="C258" s="55"/>
      <c r="D258" s="15" t="s">
        <v>15</v>
      </c>
      <c r="E258" s="69"/>
      <c r="F258" s="20" t="s">
        <v>272</v>
      </c>
      <c r="H258" s="16">
        <f>3050+6900</f>
        <v>9950</v>
      </c>
      <c r="I258" s="51">
        <f>I257+Table1424[[#This Row],[مبلغ ورود]]-Table1424[[#This Row],[مبلغ خروج]]</f>
        <v>30087318208</v>
      </c>
      <c r="J258" s="127"/>
    </row>
    <row r="259" spans="1:10" ht="37.5">
      <c r="A259" s="1">
        <v>241</v>
      </c>
      <c r="B259" s="65" t="s">
        <v>2116</v>
      </c>
      <c r="C259" s="55" t="s">
        <v>2105</v>
      </c>
      <c r="D259" s="15" t="s">
        <v>15</v>
      </c>
      <c r="E259" s="69" t="s">
        <v>2109</v>
      </c>
      <c r="F259" s="20" t="s">
        <v>2115</v>
      </c>
      <c r="H259" s="16">
        <v>2195178000</v>
      </c>
      <c r="I259" s="51">
        <f>I258+Table1424[[#This Row],[مبلغ ورود]]-Table1424[[#This Row],[مبلغ خروج]]</f>
        <v>27892140208</v>
      </c>
      <c r="J259" s="127"/>
    </row>
    <row r="260" spans="1:10" ht="21">
      <c r="A260" s="1">
        <v>242</v>
      </c>
      <c r="B260" s="65" t="s">
        <v>2116</v>
      </c>
      <c r="C260" s="55" t="s">
        <v>2111</v>
      </c>
      <c r="D260" s="15" t="s">
        <v>15</v>
      </c>
      <c r="E260" s="69" t="s">
        <v>2113</v>
      </c>
      <c r="F260" s="70" t="s">
        <v>159</v>
      </c>
      <c r="H260" s="16">
        <v>0</v>
      </c>
      <c r="I260" s="51">
        <f>I259+Table1424[[#This Row],[مبلغ ورود]]-Table1424[[#This Row],[مبلغ خروج]]</f>
        <v>27892140208</v>
      </c>
      <c r="J260" s="127"/>
    </row>
    <row r="261" spans="1:10" ht="37.5">
      <c r="A261" s="1">
        <v>243</v>
      </c>
      <c r="B261" s="65" t="s">
        <v>2116</v>
      </c>
      <c r="C261" s="55" t="s">
        <v>2117</v>
      </c>
      <c r="D261" s="15" t="s">
        <v>15</v>
      </c>
      <c r="E261" s="69" t="s">
        <v>2118</v>
      </c>
      <c r="F261" s="20" t="s">
        <v>2119</v>
      </c>
      <c r="H261" s="16">
        <v>124260000</v>
      </c>
      <c r="I261" s="51">
        <f>I260+Table1424[[#This Row],[مبلغ ورود]]-Table1424[[#This Row],[مبلغ خروج]]</f>
        <v>27767880208</v>
      </c>
      <c r="J261" s="127"/>
    </row>
    <row r="262" spans="1:10" ht="21">
      <c r="A262" s="1">
        <v>244</v>
      </c>
      <c r="B262" s="65" t="s">
        <v>2121</v>
      </c>
      <c r="C262" s="55" t="s">
        <v>2120</v>
      </c>
      <c r="D262" s="15" t="s">
        <v>15</v>
      </c>
      <c r="E262" s="69" t="s">
        <v>2122</v>
      </c>
      <c r="F262" s="20" t="s">
        <v>2123</v>
      </c>
      <c r="H262" s="16">
        <v>45180000</v>
      </c>
      <c r="I262" s="51">
        <f>I261+Table1424[[#This Row],[مبلغ ورود]]-Table1424[[#This Row],[مبلغ خروج]]</f>
        <v>27722700208</v>
      </c>
      <c r="J262" s="127"/>
    </row>
    <row r="263" spans="1:10" ht="21">
      <c r="A263" s="1">
        <v>245</v>
      </c>
      <c r="B263" s="65" t="s">
        <v>2121</v>
      </c>
      <c r="C263" s="55" t="s">
        <v>2124</v>
      </c>
      <c r="D263" s="15" t="s">
        <v>15</v>
      </c>
      <c r="E263" s="69" t="s">
        <v>2126</v>
      </c>
      <c r="F263" s="20" t="s">
        <v>2125</v>
      </c>
      <c r="H263" s="16">
        <v>734400000</v>
      </c>
      <c r="I263" s="51">
        <f>I262+Table1424[[#This Row],[مبلغ ورود]]-Table1424[[#This Row],[مبلغ خروج]]</f>
        <v>26988300208</v>
      </c>
      <c r="J263" s="127"/>
    </row>
    <row r="264" spans="1:10" ht="23.25" customHeight="1">
      <c r="A264" s="1">
        <v>246</v>
      </c>
      <c r="B264" s="65" t="s">
        <v>2121</v>
      </c>
      <c r="C264" s="55" t="s">
        <v>2127</v>
      </c>
      <c r="D264" s="15" t="s">
        <v>15</v>
      </c>
      <c r="E264" s="69" t="s">
        <v>2128</v>
      </c>
      <c r="F264" s="20" t="s">
        <v>2129</v>
      </c>
      <c r="H264" s="16">
        <v>98100000</v>
      </c>
      <c r="I264" s="51">
        <f>I263+Table1424[[#This Row],[مبلغ ورود]]-Table1424[[#This Row],[مبلغ خروج]]</f>
        <v>26890200208</v>
      </c>
      <c r="J264" s="127"/>
    </row>
    <row r="265" spans="1:10" ht="37.5">
      <c r="A265" s="1">
        <v>247</v>
      </c>
      <c r="B265" s="65" t="s">
        <v>2132</v>
      </c>
      <c r="C265" s="55" t="s">
        <v>2130</v>
      </c>
      <c r="D265" s="15" t="s">
        <v>15</v>
      </c>
      <c r="E265" s="69" t="s">
        <v>2133</v>
      </c>
      <c r="F265" s="20" t="s">
        <v>2134</v>
      </c>
      <c r="H265" s="16">
        <f>1530240995+1346516400</f>
        <v>2876757395</v>
      </c>
      <c r="I265" s="51">
        <f>I264+Table1424[[#This Row],[مبلغ ورود]]-Table1424[[#This Row],[مبلغ خروج]]</f>
        <v>24013442813</v>
      </c>
      <c r="J265" s="127"/>
    </row>
    <row r="266" spans="1:10" ht="37.5">
      <c r="A266" s="1">
        <v>248</v>
      </c>
      <c r="B266" s="65" t="s">
        <v>2136</v>
      </c>
      <c r="C266" s="55" t="s">
        <v>2131</v>
      </c>
      <c r="D266" s="15" t="s">
        <v>15</v>
      </c>
      <c r="E266" s="69" t="s">
        <v>2135</v>
      </c>
      <c r="F266" s="20" t="s">
        <v>2137</v>
      </c>
      <c r="H266" s="16">
        <v>632000000</v>
      </c>
      <c r="I266" s="51">
        <f>I265+Table1424[[#This Row],[مبلغ ورود]]-Table1424[[#This Row],[مبلغ خروج]]</f>
        <v>23381442813</v>
      </c>
      <c r="J266" s="127"/>
    </row>
    <row r="267" spans="1:10" ht="21">
      <c r="A267" s="1">
        <v>249</v>
      </c>
      <c r="B267" s="65" t="s">
        <v>2116</v>
      </c>
      <c r="C267" s="55"/>
      <c r="D267" s="15" t="s">
        <v>15</v>
      </c>
      <c r="E267" s="69"/>
      <c r="F267" s="20" t="s">
        <v>272</v>
      </c>
      <c r="H267" s="16">
        <f>18410</f>
        <v>18410</v>
      </c>
      <c r="I267" s="51">
        <f>I266+Table1424[[#This Row],[مبلغ ورود]]-Table1424[[#This Row],[مبلغ خروج]]</f>
        <v>23381424403</v>
      </c>
      <c r="J267" s="127"/>
    </row>
    <row r="268" spans="1:10" ht="21">
      <c r="A268" s="1">
        <v>250</v>
      </c>
      <c r="B268" s="65" t="s">
        <v>2138</v>
      </c>
      <c r="C268" s="55"/>
      <c r="D268" s="15" t="s">
        <v>15</v>
      </c>
      <c r="E268" s="69"/>
      <c r="F268" s="20" t="s">
        <v>272</v>
      </c>
      <c r="H268" s="16">
        <v>12420</v>
      </c>
      <c r="I268" s="51">
        <f>I267+Table1424[[#This Row],[مبلغ ورود]]-Table1424[[#This Row],[مبلغ خروج]]</f>
        <v>23381411983</v>
      </c>
      <c r="J268" s="127"/>
    </row>
    <row r="269" spans="1:10" ht="21">
      <c r="A269" s="1">
        <v>251</v>
      </c>
      <c r="B269" s="65" t="s">
        <v>2132</v>
      </c>
      <c r="C269" s="55"/>
      <c r="D269" s="15" t="s">
        <v>15</v>
      </c>
      <c r="E269" s="69"/>
      <c r="F269" s="20" t="s">
        <v>272</v>
      </c>
      <c r="H269" s="16">
        <v>4510</v>
      </c>
      <c r="I269" s="51">
        <f>I268+Table1424[[#This Row],[مبلغ ورود]]-Table1424[[#This Row],[مبلغ خروج]]</f>
        <v>23381407473</v>
      </c>
      <c r="J269" s="127"/>
    </row>
    <row r="270" spans="1:10" ht="21">
      <c r="A270" s="1">
        <v>252</v>
      </c>
      <c r="B270" s="65" t="s">
        <v>2132</v>
      </c>
      <c r="C270" s="55"/>
      <c r="D270" s="15" t="s">
        <v>15</v>
      </c>
      <c r="E270" s="69"/>
      <c r="F270" s="20" t="s">
        <v>272</v>
      </c>
      <c r="H270" s="16">
        <v>9810</v>
      </c>
      <c r="I270" s="51">
        <f>I269+Table1424[[#This Row],[مبلغ ورود]]-Table1424[[#This Row],[مبلغ خروج]]</f>
        <v>23381397663</v>
      </c>
      <c r="J270" s="127"/>
    </row>
    <row r="271" spans="1:10" ht="21">
      <c r="A271" s="1">
        <v>253</v>
      </c>
      <c r="B271" s="141" t="s">
        <v>2132</v>
      </c>
      <c r="C271" s="142"/>
      <c r="D271" s="15" t="s">
        <v>15</v>
      </c>
      <c r="E271" s="69"/>
      <c r="F271" s="20" t="s">
        <v>77</v>
      </c>
      <c r="G271" s="143"/>
      <c r="H271" s="16">
        <v>146880</v>
      </c>
      <c r="I271" s="51">
        <f>I270+Table1424[[#This Row],[مبلغ ورود]]-Table1424[[#This Row],[مبلغ خروج]]</f>
        <v>23381250783</v>
      </c>
      <c r="J271" s="144"/>
    </row>
    <row r="272" spans="1:10" ht="21">
      <c r="A272" s="1">
        <v>254</v>
      </c>
      <c r="B272" s="141" t="s">
        <v>2139</v>
      </c>
      <c r="C272" s="142"/>
      <c r="D272" s="15" t="s">
        <v>15</v>
      </c>
      <c r="E272" s="69"/>
      <c r="F272" s="20" t="s">
        <v>77</v>
      </c>
      <c r="G272" s="143"/>
      <c r="H272" s="16">
        <v>250000</v>
      </c>
      <c r="I272" s="51">
        <f>I271+Table1424[[#This Row],[مبلغ ورود]]-Table1424[[#This Row],[مبلغ خروج]]</f>
        <v>23381000783</v>
      </c>
      <c r="J272" s="144"/>
    </row>
    <row r="273" spans="1:10" ht="21">
      <c r="A273" s="1">
        <v>255</v>
      </c>
      <c r="B273" s="65" t="s">
        <v>2136</v>
      </c>
      <c r="C273" s="55" t="s">
        <v>2162</v>
      </c>
      <c r="D273" s="15" t="s">
        <v>15</v>
      </c>
      <c r="E273" s="69"/>
      <c r="F273" s="20" t="s">
        <v>159</v>
      </c>
      <c r="H273" s="16">
        <v>0</v>
      </c>
      <c r="I273" s="51">
        <f>I272+Table1424[[#This Row],[مبلغ ورود]]-Table1424[[#This Row],[مبلغ خروج]]</f>
        <v>23381000783</v>
      </c>
      <c r="J273" s="127"/>
    </row>
    <row r="274" spans="1:10" ht="37.5">
      <c r="A274" s="1">
        <v>256</v>
      </c>
      <c r="B274" s="65" t="s">
        <v>2140</v>
      </c>
      <c r="C274" s="55" t="s">
        <v>2149</v>
      </c>
      <c r="D274" s="15" t="s">
        <v>15</v>
      </c>
      <c r="E274" s="69" t="s">
        <v>2141</v>
      </c>
      <c r="F274" s="20" t="s">
        <v>2157</v>
      </c>
      <c r="H274" s="16">
        <v>412992546</v>
      </c>
      <c r="I274" s="51">
        <f>I273+Table1424[[#This Row],[مبلغ ورود]]-Table1424[[#This Row],[مبلغ خروج]]</f>
        <v>22968008237</v>
      </c>
      <c r="J274" s="127"/>
    </row>
    <row r="275" spans="1:10" ht="37.5">
      <c r="A275" s="1">
        <v>257</v>
      </c>
      <c r="B275" s="65" t="s">
        <v>2140</v>
      </c>
      <c r="C275" s="55" t="s">
        <v>2150</v>
      </c>
      <c r="D275" s="15" t="s">
        <v>15</v>
      </c>
      <c r="E275" s="69" t="s">
        <v>2142</v>
      </c>
      <c r="F275" s="20" t="s">
        <v>2158</v>
      </c>
      <c r="H275" s="16">
        <v>86890000</v>
      </c>
      <c r="I275" s="51">
        <f>I274+Table1424[[#This Row],[مبلغ ورود]]-Table1424[[#This Row],[مبلغ خروج]]</f>
        <v>22881118237</v>
      </c>
      <c r="J275" s="127"/>
    </row>
    <row r="276" spans="1:10" ht="37.5">
      <c r="A276" s="1">
        <v>258</v>
      </c>
      <c r="B276" s="65" t="s">
        <v>2140</v>
      </c>
      <c r="C276" s="55" t="s">
        <v>2151</v>
      </c>
      <c r="D276" s="15" t="s">
        <v>15</v>
      </c>
      <c r="E276" s="69" t="s">
        <v>2143</v>
      </c>
      <c r="F276" s="20" t="s">
        <v>2159</v>
      </c>
      <c r="H276" s="16">
        <v>47197000</v>
      </c>
      <c r="I276" s="51">
        <f>I275+Table1424[[#This Row],[مبلغ ورود]]-Table1424[[#This Row],[مبلغ خروج]]</f>
        <v>22833921237</v>
      </c>
      <c r="J276" s="127"/>
    </row>
    <row r="277" spans="1:10" ht="39" customHeight="1">
      <c r="A277" s="1">
        <v>259</v>
      </c>
      <c r="B277" s="65" t="s">
        <v>2140</v>
      </c>
      <c r="C277" s="55" t="s">
        <v>2152</v>
      </c>
      <c r="D277" s="15" t="s">
        <v>15</v>
      </c>
      <c r="E277" s="69" t="s">
        <v>2144</v>
      </c>
      <c r="F277" s="20" t="s">
        <v>2160</v>
      </c>
      <c r="H277" s="16">
        <v>70032500</v>
      </c>
      <c r="I277" s="51">
        <f>I276+Table1424[[#This Row],[مبلغ ورود]]-Table1424[[#This Row],[مبلغ خروج]]</f>
        <v>22763888737</v>
      </c>
      <c r="J277" s="127"/>
    </row>
    <row r="278" spans="1:10" ht="37.5">
      <c r="A278" s="1">
        <v>260</v>
      </c>
      <c r="B278" s="65" t="s">
        <v>2140</v>
      </c>
      <c r="C278" s="55" t="s">
        <v>2153</v>
      </c>
      <c r="D278" s="15" t="s">
        <v>15</v>
      </c>
      <c r="E278" s="69" t="s">
        <v>2145</v>
      </c>
      <c r="F278" s="20" t="s">
        <v>2161</v>
      </c>
      <c r="H278" s="16">
        <v>214171500</v>
      </c>
      <c r="I278" s="51">
        <f>I277+Table1424[[#This Row],[مبلغ ورود]]-Table1424[[#This Row],[مبلغ خروج]]</f>
        <v>22549717237</v>
      </c>
      <c r="J278" s="127"/>
    </row>
    <row r="279" spans="1:10" ht="21" customHeight="1">
      <c r="A279" s="1">
        <v>261</v>
      </c>
      <c r="B279" s="65" t="s">
        <v>2140</v>
      </c>
      <c r="C279" s="55" t="s">
        <v>2154</v>
      </c>
      <c r="D279" s="15" t="s">
        <v>15</v>
      </c>
      <c r="E279" s="69" t="s">
        <v>2146</v>
      </c>
      <c r="F279" s="20" t="s">
        <v>2163</v>
      </c>
      <c r="H279" s="16">
        <v>855400000</v>
      </c>
      <c r="I279" s="51">
        <f>I278+Table1424[[#This Row],[مبلغ ورود]]-Table1424[[#This Row],[مبلغ خروج]]</f>
        <v>21694317237</v>
      </c>
      <c r="J279" s="127"/>
    </row>
    <row r="280" spans="1:10" ht="37.5">
      <c r="A280" s="1">
        <v>262</v>
      </c>
      <c r="B280" s="65" t="s">
        <v>2140</v>
      </c>
      <c r="C280" s="55" t="s">
        <v>2155</v>
      </c>
      <c r="D280" s="15" t="s">
        <v>15</v>
      </c>
      <c r="E280" s="69" t="s">
        <v>2147</v>
      </c>
      <c r="F280" s="20" t="s">
        <v>2164</v>
      </c>
      <c r="H280" s="16">
        <v>3782039878</v>
      </c>
      <c r="I280" s="51">
        <f>I279+Table1424[[#This Row],[مبلغ ورود]]-Table1424[[#This Row],[مبلغ خروج]]</f>
        <v>17912277359</v>
      </c>
      <c r="J280" s="127"/>
    </row>
    <row r="281" spans="1:10" ht="37.5">
      <c r="A281" s="1">
        <v>263</v>
      </c>
      <c r="B281" s="65" t="s">
        <v>2140</v>
      </c>
      <c r="C281" s="55" t="s">
        <v>2156</v>
      </c>
      <c r="D281" s="15" t="s">
        <v>15</v>
      </c>
      <c r="E281" s="69" t="s">
        <v>2148</v>
      </c>
      <c r="F281" s="20" t="s">
        <v>2165</v>
      </c>
      <c r="H281" s="16">
        <v>362185200</v>
      </c>
      <c r="I281" s="51">
        <f>I280+Table1424[[#This Row],[مبلغ ورود]]-Table1424[[#This Row],[مبلغ خروج]]</f>
        <v>17550092159</v>
      </c>
      <c r="J281" s="127"/>
    </row>
    <row r="282" spans="1:10" ht="21">
      <c r="A282" s="1">
        <v>264</v>
      </c>
      <c r="B282" s="65" t="s">
        <v>2140</v>
      </c>
      <c r="C282" s="55"/>
      <c r="D282" s="15" t="s">
        <v>15</v>
      </c>
      <c r="E282" s="69"/>
      <c r="F282" s="20" t="s">
        <v>77</v>
      </c>
      <c r="H282" s="16">
        <v>126400</v>
      </c>
      <c r="I282" s="51">
        <f>I281+Table1424[[#This Row],[مبلغ ورود]]-Table1424[[#This Row],[مبلغ خروج]]</f>
        <v>17549965759</v>
      </c>
      <c r="J282" s="127"/>
    </row>
    <row r="283" spans="1:10" ht="21">
      <c r="A283" s="1">
        <v>265</v>
      </c>
      <c r="B283" s="65" t="s">
        <v>2166</v>
      </c>
      <c r="C283" s="55"/>
      <c r="D283" s="15" t="s">
        <v>15</v>
      </c>
      <c r="E283" s="69"/>
      <c r="F283" s="20" t="s">
        <v>272</v>
      </c>
      <c r="H283" s="16">
        <f>25000+25000+21410+7000+8680+4710+250000</f>
        <v>341800</v>
      </c>
      <c r="I283" s="51">
        <f>I282+Table1424[[#This Row],[مبلغ ورود]]-Table1424[[#This Row],[مبلغ خروج]]</f>
        <v>17549623959</v>
      </c>
      <c r="J283" s="127"/>
    </row>
    <row r="284" spans="1:10" ht="37.5">
      <c r="A284" s="1">
        <v>266</v>
      </c>
      <c r="B284" s="65" t="s">
        <v>2167</v>
      </c>
      <c r="C284" s="55" t="s">
        <v>2168</v>
      </c>
      <c r="D284" s="15" t="s">
        <v>15</v>
      </c>
      <c r="E284" s="69" t="s">
        <v>2169</v>
      </c>
      <c r="F284" s="20" t="s">
        <v>2170</v>
      </c>
      <c r="H284" s="16">
        <v>254714900</v>
      </c>
      <c r="I284" s="51">
        <f>I283+Table1424[[#This Row],[مبلغ ورود]]-Table1424[[#This Row],[مبلغ خروج]]</f>
        <v>17294909059</v>
      </c>
      <c r="J284" s="127"/>
    </row>
    <row r="285" spans="1:10" ht="37.5">
      <c r="A285" s="1">
        <v>267</v>
      </c>
      <c r="B285" s="65" t="s">
        <v>2171</v>
      </c>
      <c r="C285" s="55" t="s">
        <v>2172</v>
      </c>
      <c r="D285" s="15" t="s">
        <v>15</v>
      </c>
      <c r="E285" s="69" t="s">
        <v>2173</v>
      </c>
      <c r="F285" s="20" t="s">
        <v>2174</v>
      </c>
      <c r="H285" s="16">
        <v>915000000</v>
      </c>
      <c r="I285" s="51">
        <f>I284+Table1424[[#This Row],[مبلغ ورود]]-Table1424[[#This Row],[مبلغ خروج]]</f>
        <v>16379909059</v>
      </c>
      <c r="J285" s="127"/>
    </row>
    <row r="286" spans="1:10" ht="37.5">
      <c r="A286" s="1">
        <v>268</v>
      </c>
      <c r="B286" s="65" t="s">
        <v>2171</v>
      </c>
      <c r="C286" s="55" t="s">
        <v>2175</v>
      </c>
      <c r="D286" s="15" t="s">
        <v>15</v>
      </c>
      <c r="E286" s="69" t="s">
        <v>2177</v>
      </c>
      <c r="F286" s="20" t="s">
        <v>2170</v>
      </c>
      <c r="H286" s="16">
        <v>49408500</v>
      </c>
      <c r="I286" s="51">
        <f>I285+Table1424[[#This Row],[مبلغ ورود]]-Table1424[[#This Row],[مبلغ خروج]]</f>
        <v>16330500559</v>
      </c>
      <c r="J286" s="127"/>
    </row>
    <row r="287" spans="1:10" ht="37.5">
      <c r="A287" s="1">
        <v>269</v>
      </c>
      <c r="B287" s="65" t="s">
        <v>2171</v>
      </c>
      <c r="C287" s="55" t="s">
        <v>2176</v>
      </c>
      <c r="D287" s="15" t="s">
        <v>15</v>
      </c>
      <c r="E287" s="69" t="s">
        <v>2178</v>
      </c>
      <c r="F287" s="20" t="s">
        <v>2179</v>
      </c>
      <c r="H287" s="16">
        <v>69680000</v>
      </c>
      <c r="I287" s="51">
        <f>I286+Table1424[[#This Row],[مبلغ ورود]]-Table1424[[#This Row],[مبلغ خروج]]</f>
        <v>16260820559</v>
      </c>
      <c r="J287" s="127"/>
    </row>
    <row r="288" spans="1:10" ht="37.5">
      <c r="A288" s="1">
        <v>270</v>
      </c>
      <c r="B288" s="65" t="s">
        <v>2193</v>
      </c>
      <c r="C288" s="55" t="s">
        <v>2180</v>
      </c>
      <c r="D288" s="15" t="s">
        <v>15</v>
      </c>
      <c r="E288" s="69" t="s">
        <v>2186</v>
      </c>
      <c r="F288" s="20" t="s">
        <v>2192</v>
      </c>
      <c r="G288" s="146"/>
      <c r="H288" s="16">
        <v>36231600</v>
      </c>
      <c r="I288" s="51">
        <f>I287+Table1424[[#This Row],[مبلغ ورود]]-Table1424[[#This Row],[مبلغ خروج]]</f>
        <v>16224588959</v>
      </c>
      <c r="J288" s="147"/>
    </row>
    <row r="289" spans="1:10" ht="37.5">
      <c r="A289" s="148"/>
      <c r="B289" s="65" t="s">
        <v>2194</v>
      </c>
      <c r="C289" s="149"/>
      <c r="D289" s="15" t="s">
        <v>15</v>
      </c>
      <c r="E289" s="69"/>
      <c r="F289" s="20" t="s">
        <v>1559</v>
      </c>
      <c r="G289" s="16">
        <v>100000000000</v>
      </c>
      <c r="I289" s="51">
        <f>I288+Table1424[[#This Row],[مبلغ ورود]]-Table1424[[#This Row],[مبلغ خروج]]</f>
        <v>116224588959</v>
      </c>
      <c r="J289" s="150"/>
    </row>
    <row r="290" spans="1:10" ht="21">
      <c r="A290" s="1">
        <v>271</v>
      </c>
      <c r="B290" s="65" t="s">
        <v>2194</v>
      </c>
      <c r="C290" s="55" t="s">
        <v>2181</v>
      </c>
      <c r="D290" s="15" t="s">
        <v>15</v>
      </c>
      <c r="E290" s="69" t="s">
        <v>2187</v>
      </c>
      <c r="F290" s="20" t="s">
        <v>159</v>
      </c>
      <c r="G290" s="146"/>
      <c r="H290" s="16">
        <v>0</v>
      </c>
      <c r="I290" s="51">
        <f>I289+Table1424[[#This Row],[مبلغ ورود]]-Table1424[[#This Row],[مبلغ خروج]]</f>
        <v>116224588959</v>
      </c>
      <c r="J290" s="147"/>
    </row>
    <row r="291" spans="1:10" ht="37.5">
      <c r="A291" s="1">
        <v>272</v>
      </c>
      <c r="B291" s="65" t="s">
        <v>2194</v>
      </c>
      <c r="C291" s="55" t="s">
        <v>2182</v>
      </c>
      <c r="D291" s="15" t="s">
        <v>15</v>
      </c>
      <c r="E291" s="69" t="s">
        <v>2188</v>
      </c>
      <c r="F291" s="20" t="s">
        <v>2198</v>
      </c>
      <c r="G291" s="146"/>
      <c r="H291" s="16">
        <v>420467260</v>
      </c>
      <c r="I291" s="51">
        <f>I290+Table1424[[#This Row],[مبلغ ورود]]-Table1424[[#This Row],[مبلغ خروج]]</f>
        <v>115804121699</v>
      </c>
      <c r="J291" s="147"/>
    </row>
    <row r="292" spans="1:10" ht="37.5">
      <c r="A292" s="1">
        <v>273</v>
      </c>
      <c r="B292" s="65" t="s">
        <v>2194</v>
      </c>
      <c r="C292" s="55" t="s">
        <v>2183</v>
      </c>
      <c r="D292" s="15" t="s">
        <v>15</v>
      </c>
      <c r="E292" s="69" t="s">
        <v>2189</v>
      </c>
      <c r="F292" s="20" t="s">
        <v>2199</v>
      </c>
      <c r="G292" s="146"/>
      <c r="H292" s="16">
        <v>57645000</v>
      </c>
      <c r="I292" s="51">
        <f>I291+Table1424[[#This Row],[مبلغ ورود]]-Table1424[[#This Row],[مبلغ خروج]]</f>
        <v>115746476699</v>
      </c>
      <c r="J292" s="147"/>
    </row>
    <row r="293" spans="1:10" ht="37.5">
      <c r="A293" s="1">
        <v>274</v>
      </c>
      <c r="B293" s="65" t="s">
        <v>2194</v>
      </c>
      <c r="C293" s="55" t="s">
        <v>2184</v>
      </c>
      <c r="D293" s="15" t="s">
        <v>15</v>
      </c>
      <c r="E293" s="69" t="s">
        <v>2190</v>
      </c>
      <c r="F293" s="20" t="s">
        <v>2203</v>
      </c>
      <c r="G293" s="146"/>
      <c r="H293" s="16">
        <v>1430000000</v>
      </c>
      <c r="I293" s="51">
        <f>I292+Table1424[[#This Row],[مبلغ ورود]]-Table1424[[#This Row],[مبلغ خروج]]</f>
        <v>114316476699</v>
      </c>
      <c r="J293" s="147"/>
    </row>
    <row r="294" spans="1:10" ht="37.5">
      <c r="A294" s="1">
        <v>275</v>
      </c>
      <c r="B294" s="65" t="s">
        <v>2194</v>
      </c>
      <c r="C294" s="55" t="s">
        <v>2185</v>
      </c>
      <c r="D294" s="15" t="s">
        <v>15</v>
      </c>
      <c r="E294" s="69" t="s">
        <v>2191</v>
      </c>
      <c r="F294" s="70" t="s">
        <v>2204</v>
      </c>
      <c r="G294" s="146"/>
      <c r="H294" s="16">
        <v>527726547</v>
      </c>
      <c r="I294" s="51">
        <f>I293+Table1424[[#This Row],[مبلغ ورود]]-Table1424[[#This Row],[مبلغ خروج]]</f>
        <v>113788750152</v>
      </c>
      <c r="J294" s="147"/>
    </row>
    <row r="295" spans="1:10" ht="37.5">
      <c r="A295" s="1">
        <v>276</v>
      </c>
      <c r="B295" s="65" t="s">
        <v>2194</v>
      </c>
      <c r="C295" s="55" t="s">
        <v>2195</v>
      </c>
      <c r="D295" s="15" t="s">
        <v>15</v>
      </c>
      <c r="E295" s="69" t="s">
        <v>2200</v>
      </c>
      <c r="F295" s="20" t="s">
        <v>2205</v>
      </c>
      <c r="G295" s="146"/>
      <c r="H295" s="16">
        <v>122073144</v>
      </c>
      <c r="I295" s="51">
        <f>I294+Table1424[[#This Row],[مبلغ ورود]]-Table1424[[#This Row],[مبلغ خروج]]</f>
        <v>113666677008</v>
      </c>
      <c r="J295" s="147"/>
    </row>
    <row r="296" spans="1:10" ht="21">
      <c r="A296" s="1">
        <v>277</v>
      </c>
      <c r="B296" s="65" t="s">
        <v>2193</v>
      </c>
      <c r="C296" s="55"/>
      <c r="D296" s="15" t="s">
        <v>15</v>
      </c>
      <c r="E296" s="69"/>
      <c r="F296" s="20" t="s">
        <v>272</v>
      </c>
      <c r="H296" s="16">
        <f>183000+25000+4940+6960+3620</f>
        <v>223520</v>
      </c>
      <c r="I296" s="51">
        <f>I295+Table1424[[#This Row],[مبلغ ورود]]-Table1424[[#This Row],[مبلغ خروج]]</f>
        <v>113666453488</v>
      </c>
      <c r="J296" s="127"/>
    </row>
    <row r="297" spans="1:10" ht="37.5">
      <c r="A297" s="1">
        <v>278</v>
      </c>
      <c r="B297" s="65" t="s">
        <v>2194</v>
      </c>
      <c r="C297" s="55" t="s">
        <v>2196</v>
      </c>
      <c r="D297" s="15" t="s">
        <v>15</v>
      </c>
      <c r="E297" s="69" t="s">
        <v>2201</v>
      </c>
      <c r="F297" s="70" t="s">
        <v>2206</v>
      </c>
      <c r="G297" s="146"/>
      <c r="H297" s="16">
        <v>73296689</v>
      </c>
      <c r="I297" s="51">
        <f>I296+Table1424[[#This Row],[مبلغ ورود]]-Table1424[[#This Row],[مبلغ خروج]]</f>
        <v>113593156799</v>
      </c>
      <c r="J297" s="147"/>
    </row>
    <row r="298" spans="1:10" ht="37.5">
      <c r="A298" s="1">
        <v>279</v>
      </c>
      <c r="B298" s="65" t="s">
        <v>2194</v>
      </c>
      <c r="C298" s="55" t="s">
        <v>2197</v>
      </c>
      <c r="D298" s="15" t="s">
        <v>15</v>
      </c>
      <c r="E298" s="69" t="s">
        <v>2202</v>
      </c>
      <c r="F298" s="20" t="s">
        <v>2207</v>
      </c>
      <c r="G298" s="146"/>
      <c r="H298" s="16">
        <v>32675392</v>
      </c>
      <c r="I298" s="51">
        <f>I297+Table1424[[#This Row],[مبلغ ورود]]-Table1424[[#This Row],[مبلغ خروج]]</f>
        <v>113560481407</v>
      </c>
      <c r="J298" s="147"/>
    </row>
    <row r="299" spans="1:10" ht="21">
      <c r="A299" s="1">
        <v>280</v>
      </c>
      <c r="B299" s="65" t="s">
        <v>2208</v>
      </c>
      <c r="C299" s="55"/>
      <c r="D299" s="15" t="s">
        <v>15</v>
      </c>
      <c r="E299" s="69"/>
      <c r="F299" s="20" t="s">
        <v>272</v>
      </c>
      <c r="H299" s="16">
        <f>25000+5760</f>
        <v>30760</v>
      </c>
      <c r="I299" s="51">
        <f>I298+Table1424[[#This Row],[مبلغ ورود]]-Table1424[[#This Row],[مبلغ خروج]]</f>
        <v>113560450647</v>
      </c>
      <c r="J299" s="127"/>
    </row>
    <row r="300" spans="1:10" ht="37.5">
      <c r="A300" s="1">
        <v>281</v>
      </c>
      <c r="B300" s="65" t="s">
        <v>2209</v>
      </c>
      <c r="C300" s="55" t="s">
        <v>2210</v>
      </c>
      <c r="D300" s="15" t="s">
        <v>15</v>
      </c>
      <c r="E300" s="69" t="s">
        <v>2216</v>
      </c>
      <c r="F300" s="20" t="s">
        <v>2222</v>
      </c>
      <c r="G300" s="146"/>
      <c r="H300" s="16">
        <v>738104400</v>
      </c>
      <c r="I300" s="51">
        <f>I299+Table1424[[#This Row],[مبلغ ورود]]-Table1424[[#This Row],[مبلغ خروج]]</f>
        <v>112822346247</v>
      </c>
      <c r="J300" s="147"/>
    </row>
    <row r="301" spans="1:10" ht="21">
      <c r="A301" s="1">
        <v>282</v>
      </c>
      <c r="B301" s="65" t="s">
        <v>2209</v>
      </c>
      <c r="C301" s="55" t="s">
        <v>2211</v>
      </c>
      <c r="D301" s="15" t="s">
        <v>15</v>
      </c>
      <c r="E301" s="69" t="s">
        <v>2217</v>
      </c>
      <c r="F301" s="70" t="s">
        <v>2223</v>
      </c>
      <c r="G301" s="146"/>
      <c r="H301" s="16">
        <v>10113012475</v>
      </c>
      <c r="I301" s="51">
        <f>I300+Table1424[[#This Row],[مبلغ ورود]]-Table1424[[#This Row],[مبلغ خروج]]</f>
        <v>102709333772</v>
      </c>
      <c r="J301" s="147"/>
    </row>
    <row r="302" spans="1:10" ht="37.5">
      <c r="A302" s="1">
        <v>283</v>
      </c>
      <c r="B302" s="65" t="s">
        <v>2209</v>
      </c>
      <c r="C302" s="55" t="s">
        <v>2212</v>
      </c>
      <c r="D302" s="15" t="s">
        <v>15</v>
      </c>
      <c r="E302" s="69" t="s">
        <v>2218</v>
      </c>
      <c r="F302" s="70" t="s">
        <v>2224</v>
      </c>
      <c r="G302" s="146"/>
      <c r="H302" s="16">
        <v>1966309500</v>
      </c>
      <c r="I302" s="51">
        <f>I301+Table1424[[#This Row],[مبلغ ورود]]-Table1424[[#This Row],[مبلغ خروج]]</f>
        <v>100743024272</v>
      </c>
      <c r="J302" s="147"/>
    </row>
    <row r="303" spans="1:10" ht="37.5">
      <c r="A303" s="1">
        <v>284</v>
      </c>
      <c r="B303" s="65" t="s">
        <v>2209</v>
      </c>
      <c r="C303" s="55" t="s">
        <v>2213</v>
      </c>
      <c r="D303" s="15" t="s">
        <v>15</v>
      </c>
      <c r="E303" s="69" t="s">
        <v>2219</v>
      </c>
      <c r="F303" s="70" t="s">
        <v>2225</v>
      </c>
      <c r="G303" s="146"/>
      <c r="H303" s="16">
        <v>7802800000</v>
      </c>
      <c r="I303" s="51">
        <f>I302+Table1424[[#This Row],[مبلغ ورود]]-Table1424[[#This Row],[مبلغ خروج]]</f>
        <v>92940224272</v>
      </c>
      <c r="J303" s="147"/>
    </row>
    <row r="304" spans="1:10" ht="37.5">
      <c r="A304" s="1">
        <v>285</v>
      </c>
      <c r="B304" s="65" t="s">
        <v>2209</v>
      </c>
      <c r="C304" s="55" t="s">
        <v>2214</v>
      </c>
      <c r="D304" s="15" t="s">
        <v>15</v>
      </c>
      <c r="E304" s="69" t="s">
        <v>2220</v>
      </c>
      <c r="F304" s="70" t="s">
        <v>2226</v>
      </c>
      <c r="G304" s="146"/>
      <c r="H304" s="16">
        <v>1000000000</v>
      </c>
      <c r="I304" s="51">
        <f>I303+Table1424[[#This Row],[مبلغ ورود]]-Table1424[[#This Row],[مبلغ خروج]]</f>
        <v>91940224272</v>
      </c>
      <c r="J304" s="147"/>
    </row>
    <row r="305" spans="1:10" ht="21">
      <c r="A305" s="1">
        <v>286</v>
      </c>
      <c r="B305" s="65" t="s">
        <v>2209</v>
      </c>
      <c r="C305" s="55" t="s">
        <v>2215</v>
      </c>
      <c r="D305" s="15" t="s">
        <v>15</v>
      </c>
      <c r="E305" s="69" t="s">
        <v>2221</v>
      </c>
      <c r="F305" s="20" t="s">
        <v>159</v>
      </c>
      <c r="G305" s="146"/>
      <c r="H305" s="16">
        <v>0</v>
      </c>
      <c r="I305" s="51">
        <f>I304+Table1424[[#This Row],[مبلغ ورود]]-Table1424[[#This Row],[مبلغ خروج]]</f>
        <v>91940224272</v>
      </c>
      <c r="J305" s="147"/>
    </row>
    <row r="306" spans="1:10" ht="37.5">
      <c r="A306" s="145">
        <v>287</v>
      </c>
      <c r="B306" s="65" t="s">
        <v>2209</v>
      </c>
      <c r="C306" s="55" t="s">
        <v>2227</v>
      </c>
      <c r="D306" s="15" t="s">
        <v>15</v>
      </c>
      <c r="E306" s="69" t="s">
        <v>2228</v>
      </c>
      <c r="F306" s="20" t="s">
        <v>2229</v>
      </c>
      <c r="G306" s="146"/>
      <c r="H306" s="16">
        <v>66490000</v>
      </c>
      <c r="I306" s="51">
        <f>I305+Table1424[[#This Row],[مبلغ ورود]]-Table1424[[#This Row],[مبلغ خروج]]</f>
        <v>91873734272</v>
      </c>
      <c r="J306" s="147"/>
    </row>
    <row r="307" spans="1:10" ht="37.5">
      <c r="A307" s="145">
        <v>288</v>
      </c>
      <c r="B307" s="65" t="s">
        <v>2209</v>
      </c>
      <c r="C307" s="55" t="s">
        <v>2231</v>
      </c>
      <c r="D307" s="15" t="s">
        <v>15</v>
      </c>
      <c r="E307" s="69" t="s">
        <v>2232</v>
      </c>
      <c r="F307" s="20" t="s">
        <v>2230</v>
      </c>
      <c r="G307" s="146"/>
      <c r="H307" s="16">
        <v>174793026</v>
      </c>
      <c r="I307" s="51">
        <f>I306+Table1424[[#This Row],[مبلغ ورود]]-Table1424[[#This Row],[مبلغ خروج]]</f>
        <v>91698941246</v>
      </c>
      <c r="J307" s="147"/>
    </row>
    <row r="308" spans="1:10" ht="37.5">
      <c r="A308" s="145">
        <v>289</v>
      </c>
      <c r="B308" s="65" t="s">
        <v>2233</v>
      </c>
      <c r="C308" s="55" t="s">
        <v>2234</v>
      </c>
      <c r="D308" s="15" t="s">
        <v>15</v>
      </c>
      <c r="E308" s="69" t="s">
        <v>2238</v>
      </c>
      <c r="F308" s="20" t="s">
        <v>2242</v>
      </c>
      <c r="G308" s="146"/>
      <c r="H308" s="16">
        <f>1486386769+327324061</f>
        <v>1813710830</v>
      </c>
      <c r="I308" s="51">
        <f>I307+Table1424[[#This Row],[مبلغ ورود]]-Table1424[[#This Row],[مبلغ خروج]]</f>
        <v>89885230416</v>
      </c>
      <c r="J308" s="147"/>
    </row>
    <row r="309" spans="1:10" ht="37.5">
      <c r="A309" s="145">
        <v>290</v>
      </c>
      <c r="B309" s="65" t="s">
        <v>2233</v>
      </c>
      <c r="C309" s="55" t="s">
        <v>2235</v>
      </c>
      <c r="D309" s="15" t="s">
        <v>15</v>
      </c>
      <c r="E309" s="69" t="s">
        <v>2239</v>
      </c>
      <c r="F309" s="20" t="s">
        <v>2243</v>
      </c>
      <c r="G309" s="146"/>
      <c r="H309" s="16">
        <v>301407400</v>
      </c>
      <c r="I309" s="51">
        <f>I308+Table1424[[#This Row],[مبلغ ورود]]-Table1424[[#This Row],[مبلغ خروج]]</f>
        <v>89583823016</v>
      </c>
      <c r="J309" s="147"/>
    </row>
    <row r="310" spans="1:10" ht="37.5">
      <c r="A310" s="145">
        <v>291</v>
      </c>
      <c r="B310" s="65" t="s">
        <v>2233</v>
      </c>
      <c r="C310" s="55" t="s">
        <v>2236</v>
      </c>
      <c r="D310" s="15" t="s">
        <v>15</v>
      </c>
      <c r="E310" s="69" t="s">
        <v>2240</v>
      </c>
      <c r="F310" s="20" t="s">
        <v>2244</v>
      </c>
      <c r="G310" s="146"/>
      <c r="H310" s="16">
        <f>70000000+70000000</f>
        <v>140000000</v>
      </c>
      <c r="I310" s="51">
        <f>I309+Table1424[[#This Row],[مبلغ ورود]]-Table1424[[#This Row],[مبلغ خروج]]</f>
        <v>89443823016</v>
      </c>
      <c r="J310" s="147"/>
    </row>
    <row r="311" spans="1:10" ht="37.5">
      <c r="A311" s="1">
        <v>292</v>
      </c>
      <c r="B311" s="65" t="s">
        <v>2233</v>
      </c>
      <c r="C311" s="55" t="s">
        <v>2237</v>
      </c>
      <c r="D311" s="15" t="s">
        <v>15</v>
      </c>
      <c r="E311" s="69" t="s">
        <v>2241</v>
      </c>
      <c r="F311" s="20" t="s">
        <v>2245</v>
      </c>
      <c r="H311" s="16">
        <v>7057522259</v>
      </c>
      <c r="I311" s="51">
        <f>I310+Table1424[[#This Row],[مبلغ ورود]]-Table1424[[#This Row],[مبلغ خروج]]</f>
        <v>82386300757</v>
      </c>
      <c r="J311" s="127"/>
    </row>
    <row r="312" spans="1:10" ht="21">
      <c r="A312" s="1">
        <v>293</v>
      </c>
      <c r="B312" s="65" t="s">
        <v>2233</v>
      </c>
      <c r="C312" s="55" t="s">
        <v>2246</v>
      </c>
      <c r="D312" s="15" t="s">
        <v>15</v>
      </c>
      <c r="E312" s="69" t="s">
        <v>2247</v>
      </c>
      <c r="F312" s="70" t="s">
        <v>2248</v>
      </c>
      <c r="H312" s="16">
        <v>10032000000</v>
      </c>
      <c r="I312" s="51">
        <f>I311+Table1424[[#This Row],[مبلغ ورود]]-Table1424[[#This Row],[مبلغ خروج]]</f>
        <v>72354300757</v>
      </c>
      <c r="J312" s="127"/>
    </row>
    <row r="313" spans="1:10" ht="37.5">
      <c r="A313" s="1">
        <v>294</v>
      </c>
      <c r="B313" s="65" t="s">
        <v>2233</v>
      </c>
      <c r="C313" s="55" t="s">
        <v>2249</v>
      </c>
      <c r="D313" s="15" t="s">
        <v>15</v>
      </c>
      <c r="E313" s="69" t="s">
        <v>2253</v>
      </c>
      <c r="F313" s="20" t="s">
        <v>2254</v>
      </c>
      <c r="H313" s="16">
        <v>5913362077</v>
      </c>
      <c r="I313" s="51">
        <f>I312+Table1424[[#This Row],[مبلغ ورود]]-Table1424[[#This Row],[مبلغ خروج]]</f>
        <v>66440938680</v>
      </c>
      <c r="J313" s="127"/>
    </row>
    <row r="314" spans="1:10" ht="37.5">
      <c r="A314" s="1">
        <v>295</v>
      </c>
      <c r="B314" s="65" t="s">
        <v>2233</v>
      </c>
      <c r="C314" s="55" t="s">
        <v>2250</v>
      </c>
      <c r="D314" s="15" t="s">
        <v>15</v>
      </c>
      <c r="E314" s="69" t="s">
        <v>2255</v>
      </c>
      <c r="F314" s="20" t="s">
        <v>2258</v>
      </c>
      <c r="G314" s="153"/>
      <c r="H314" s="16">
        <v>126503131</v>
      </c>
      <c r="I314" s="51">
        <f>I313+Table1424[[#This Row],[مبلغ ورود]]-Table1424[[#This Row],[مبلغ خروج]]</f>
        <v>66314435549</v>
      </c>
      <c r="J314" s="154"/>
    </row>
    <row r="315" spans="1:10" ht="37.5">
      <c r="A315" s="1">
        <v>296</v>
      </c>
      <c r="B315" s="65" t="s">
        <v>2233</v>
      </c>
      <c r="C315" s="55" t="s">
        <v>2251</v>
      </c>
      <c r="D315" s="15" t="s">
        <v>15</v>
      </c>
      <c r="E315" s="69" t="s">
        <v>2256</v>
      </c>
      <c r="F315" s="20" t="s">
        <v>2259</v>
      </c>
      <c r="G315" s="153"/>
      <c r="H315" s="16">
        <v>40000000</v>
      </c>
      <c r="I315" s="51">
        <f>I314+Table1424[[#This Row],[مبلغ ورود]]-Table1424[[#This Row],[مبلغ خروج]]</f>
        <v>66274435549</v>
      </c>
      <c r="J315" s="154"/>
    </row>
    <row r="316" spans="1:10" ht="37.5">
      <c r="A316" s="1">
        <v>297</v>
      </c>
      <c r="B316" s="65" t="s">
        <v>2233</v>
      </c>
      <c r="C316" s="55" t="s">
        <v>2252</v>
      </c>
      <c r="D316" s="15" t="s">
        <v>15</v>
      </c>
      <c r="E316" s="69" t="s">
        <v>2257</v>
      </c>
      <c r="F316" s="20" t="s">
        <v>2260</v>
      </c>
      <c r="G316" s="153"/>
      <c r="H316" s="16">
        <v>40334360</v>
      </c>
      <c r="I316" s="51">
        <f>I315+Table1424[[#This Row],[مبلغ ورود]]-Table1424[[#This Row],[مبلغ خروج]]</f>
        <v>66234101189</v>
      </c>
      <c r="J316" s="154"/>
    </row>
    <row r="317" spans="1:10" ht="21">
      <c r="A317" s="151">
        <v>298</v>
      </c>
      <c r="B317" s="65" t="s">
        <v>2261</v>
      </c>
      <c r="C317" s="152"/>
      <c r="D317" s="15" t="s">
        <v>15</v>
      </c>
      <c r="E317" s="69"/>
      <c r="F317" s="20" t="s">
        <v>414</v>
      </c>
      <c r="G317" s="153">
        <v>111229892</v>
      </c>
      <c r="I317" s="51">
        <f>I316+Table1424[[#This Row],[مبلغ ورود]]-Table1424[[#This Row],[مبلغ خروج]]</f>
        <v>66345331081</v>
      </c>
      <c r="J317" s="154"/>
    </row>
    <row r="318" spans="1:10" ht="21">
      <c r="A318" s="151">
        <v>299</v>
      </c>
      <c r="B318" s="65" t="s">
        <v>2261</v>
      </c>
      <c r="C318" s="152"/>
      <c r="D318" s="15" t="s">
        <v>15</v>
      </c>
      <c r="E318" s="69"/>
      <c r="F318" s="20" t="s">
        <v>272</v>
      </c>
      <c r="G318" s="153"/>
      <c r="H318" s="16">
        <f>7320+3260</f>
        <v>10580</v>
      </c>
      <c r="I318" s="51">
        <f>I317+Table1424[[#This Row],[مبلغ ورود]]-Table1424[[#This Row],[مبلغ خروج]]</f>
        <v>66345320501</v>
      </c>
      <c r="J318" s="154"/>
    </row>
    <row r="319" spans="1:10" ht="21">
      <c r="A319" s="151">
        <v>300</v>
      </c>
      <c r="B319" s="65" t="s">
        <v>2261</v>
      </c>
      <c r="C319" s="152"/>
      <c r="D319" s="15" t="s">
        <v>15</v>
      </c>
      <c r="E319" s="69"/>
      <c r="F319" s="20" t="s">
        <v>2262</v>
      </c>
      <c r="G319" s="153">
        <v>354888904</v>
      </c>
      <c r="I319" s="51">
        <f>I318+Table1424[[#This Row],[مبلغ ورود]]-Table1424[[#This Row],[مبلغ خروج]]</f>
        <v>66700209405</v>
      </c>
      <c r="J319" s="154"/>
    </row>
    <row r="320" spans="1:10" ht="21">
      <c r="A320" s="151">
        <v>301</v>
      </c>
      <c r="B320" s="65" t="s">
        <v>2261</v>
      </c>
      <c r="C320" s="152"/>
      <c r="D320" s="15" t="s">
        <v>15</v>
      </c>
      <c r="E320" s="69"/>
      <c r="F320" s="20" t="s">
        <v>2262</v>
      </c>
      <c r="G320" s="153">
        <v>7088055</v>
      </c>
      <c r="I320" s="51">
        <f>I319+Table1424[[#This Row],[مبلغ ورود]]-Table1424[[#This Row],[مبلغ خروج]]</f>
        <v>66707297460</v>
      </c>
      <c r="J320" s="154"/>
    </row>
    <row r="321" spans="1:10" ht="37.5">
      <c r="A321" s="151">
        <v>302</v>
      </c>
      <c r="B321" s="65" t="s">
        <v>2263</v>
      </c>
      <c r="C321" s="55" t="s">
        <v>2264</v>
      </c>
      <c r="D321" s="15" t="s">
        <v>15</v>
      </c>
      <c r="E321" s="69" t="s">
        <v>2265</v>
      </c>
      <c r="F321" s="20" t="s">
        <v>2266</v>
      </c>
      <c r="G321" s="153"/>
      <c r="H321" s="16">
        <v>163500000</v>
      </c>
      <c r="I321" s="51">
        <f>I320+Table1424[[#This Row],[مبلغ ورود]]-Table1424[[#This Row],[مبلغ خروج]]</f>
        <v>66543797460</v>
      </c>
      <c r="J321" s="154"/>
    </row>
    <row r="322" spans="1:10" ht="21">
      <c r="A322" s="151">
        <v>303</v>
      </c>
      <c r="B322" s="65" t="s">
        <v>2233</v>
      </c>
      <c r="C322" s="152"/>
      <c r="D322" s="15" t="s">
        <v>15</v>
      </c>
      <c r="E322" s="69"/>
      <c r="F322" s="20" t="s">
        <v>77</v>
      </c>
      <c r="G322" s="153"/>
      <c r="H322" s="16">
        <f>250000+6640+17470</f>
        <v>274110</v>
      </c>
      <c r="I322" s="51">
        <f>I321+Table1424[[#This Row],[مبلغ ورود]]-Table1424[[#This Row],[مبلغ خروج]]</f>
        <v>66543523350</v>
      </c>
      <c r="J322" s="154"/>
    </row>
    <row r="323" spans="1:10" ht="21">
      <c r="A323" s="151">
        <v>304</v>
      </c>
      <c r="B323" s="65" t="s">
        <v>2267</v>
      </c>
      <c r="C323" s="55"/>
      <c r="D323" s="15" t="s">
        <v>15</v>
      </c>
      <c r="E323" s="69"/>
      <c r="F323" s="20" t="s">
        <v>272</v>
      </c>
      <c r="H323" s="16">
        <f>14000+25000+250000+250000</f>
        <v>539000</v>
      </c>
      <c r="I323" s="51">
        <f>I322+Table1424[[#This Row],[مبلغ ورود]]-Table1424[[#This Row],[مبلغ خروج]]</f>
        <v>66542984350</v>
      </c>
      <c r="J323" s="127"/>
    </row>
    <row r="324" spans="1:10" ht="21">
      <c r="A324" s="151">
        <v>305</v>
      </c>
      <c r="B324" s="65" t="s">
        <v>2263</v>
      </c>
      <c r="C324" s="55"/>
      <c r="D324" s="15" t="s">
        <v>15</v>
      </c>
      <c r="E324" s="69"/>
      <c r="F324" s="20" t="s">
        <v>272</v>
      </c>
      <c r="H324" s="16">
        <f>12650+4000+4030</f>
        <v>20680</v>
      </c>
      <c r="I324" s="51">
        <f>I323+Table1424[[#This Row],[مبلغ ورود]]-Table1424[[#This Row],[مبلغ خروج]]</f>
        <v>66542963670</v>
      </c>
      <c r="J324" s="127"/>
    </row>
    <row r="325" spans="1:10" ht="21">
      <c r="A325" s="1">
        <v>306</v>
      </c>
      <c r="B325" s="65" t="s">
        <v>2268</v>
      </c>
      <c r="C325" s="55"/>
      <c r="D325" s="15" t="s">
        <v>15</v>
      </c>
      <c r="E325" s="69"/>
      <c r="F325" s="20" t="s">
        <v>272</v>
      </c>
      <c r="H325" s="16">
        <v>16350</v>
      </c>
      <c r="I325" s="51">
        <f>I324+Table1424[[#This Row],[مبلغ ورود]]-Table1424[[#This Row],[مبلغ خروج]]</f>
        <v>66542947320</v>
      </c>
      <c r="J325" s="127"/>
    </row>
    <row r="326" spans="1:10" ht="37.5">
      <c r="A326" s="1">
        <v>307</v>
      </c>
      <c r="B326" s="65" t="s">
        <v>2269</v>
      </c>
      <c r="C326" s="55" t="s">
        <v>2272</v>
      </c>
      <c r="D326" s="15" t="s">
        <v>15</v>
      </c>
      <c r="E326" s="69" t="s">
        <v>2270</v>
      </c>
      <c r="F326" s="20" t="s">
        <v>2274</v>
      </c>
      <c r="H326" s="16">
        <v>1008100592</v>
      </c>
      <c r="I326" s="51">
        <f>I325+Table1424[[#This Row],[مبلغ ورود]]-Table1424[[#This Row],[مبلغ خروج]]</f>
        <v>65534846728</v>
      </c>
      <c r="J326" s="127"/>
    </row>
    <row r="327" spans="1:10" ht="21">
      <c r="A327" s="1">
        <v>308</v>
      </c>
      <c r="B327" s="65" t="s">
        <v>2275</v>
      </c>
      <c r="C327" s="55" t="s">
        <v>2273</v>
      </c>
      <c r="D327" s="15" t="s">
        <v>15</v>
      </c>
      <c r="E327" s="69" t="s">
        <v>2271</v>
      </c>
      <c r="F327" s="20" t="s">
        <v>1636</v>
      </c>
      <c r="H327" s="16">
        <v>30000000000</v>
      </c>
      <c r="I327" s="51">
        <f>I326+Table1424[[#This Row],[مبلغ ورود]]-Table1424[[#This Row],[مبلغ خروج]]</f>
        <v>35534846728</v>
      </c>
      <c r="J327" s="127"/>
    </row>
    <row r="328" spans="1:10" ht="37.5">
      <c r="A328" s="1">
        <v>309</v>
      </c>
      <c r="B328" s="65" t="s">
        <v>2275</v>
      </c>
      <c r="C328" s="55" t="s">
        <v>2276</v>
      </c>
      <c r="D328" s="15" t="s">
        <v>15</v>
      </c>
      <c r="E328" s="69" t="s">
        <v>2277</v>
      </c>
      <c r="F328" s="20" t="s">
        <v>2278</v>
      </c>
      <c r="H328" s="16">
        <f>178280000+35340000+50138695+27503750</f>
        <v>291262445</v>
      </c>
      <c r="I328" s="51">
        <f>I327+Table1424[[#This Row],[مبلغ ورود]]-Table1424[[#This Row],[مبلغ خروج]]</f>
        <v>35243584283</v>
      </c>
      <c r="J328" s="127"/>
    </row>
    <row r="329" spans="1:10" ht="37.5">
      <c r="A329" s="1">
        <v>310</v>
      </c>
      <c r="B329" s="65" t="s">
        <v>2281</v>
      </c>
      <c r="C329" s="55" t="s">
        <v>2279</v>
      </c>
      <c r="D329" s="15" t="s">
        <v>15</v>
      </c>
      <c r="E329" s="69" t="s">
        <v>2280</v>
      </c>
      <c r="F329" s="20" t="s">
        <v>2282</v>
      </c>
      <c r="H329" s="16">
        <v>9644756000</v>
      </c>
      <c r="I329" s="51">
        <f>I328+Table1424[[#This Row],[مبلغ ورود]]-Table1424[[#This Row],[مبلغ خروج]]</f>
        <v>25598828283</v>
      </c>
      <c r="J329" s="127"/>
    </row>
    <row r="330" spans="1:10" ht="37.5">
      <c r="A330" s="1">
        <v>311</v>
      </c>
      <c r="B330" s="65" t="s">
        <v>2275</v>
      </c>
      <c r="C330" s="55" t="s">
        <v>2283</v>
      </c>
      <c r="D330" s="15" t="s">
        <v>15</v>
      </c>
      <c r="E330" s="69" t="s">
        <v>2285</v>
      </c>
      <c r="F330" s="20" t="s">
        <v>2287</v>
      </c>
      <c r="H330" s="16">
        <v>480000000</v>
      </c>
      <c r="I330" s="51">
        <f>I329+Table1424[[#This Row],[مبلغ ورود]]-Table1424[[#This Row],[مبلغ خروج]]</f>
        <v>25118828283</v>
      </c>
      <c r="J330" s="127"/>
    </row>
    <row r="331" spans="1:10" ht="21">
      <c r="A331" s="1">
        <v>312</v>
      </c>
      <c r="B331" s="65" t="s">
        <v>2275</v>
      </c>
      <c r="C331" s="55" t="s">
        <v>2284</v>
      </c>
      <c r="D331" s="15" t="s">
        <v>15</v>
      </c>
      <c r="E331" s="69" t="s">
        <v>2288</v>
      </c>
      <c r="F331" s="56" t="s">
        <v>2286</v>
      </c>
      <c r="H331" s="16">
        <v>0</v>
      </c>
      <c r="I331" s="51">
        <f>I330+Table1424[[#This Row],[مبلغ ورود]]-Table1424[[#This Row],[مبلغ خروج]]</f>
        <v>25118828283</v>
      </c>
      <c r="J331" s="127"/>
    </row>
    <row r="332" spans="1:10" ht="37.5">
      <c r="A332" s="1">
        <v>313</v>
      </c>
      <c r="B332" s="65" t="s">
        <v>2275</v>
      </c>
      <c r="C332" s="55" t="s">
        <v>2289</v>
      </c>
      <c r="D332" s="15" t="s">
        <v>15</v>
      </c>
      <c r="E332" s="69" t="s">
        <v>2290</v>
      </c>
      <c r="F332" s="20" t="s">
        <v>2291</v>
      </c>
      <c r="H332" s="16">
        <v>73274399</v>
      </c>
      <c r="I332" s="51">
        <f>I331+Table1424[[#This Row],[مبلغ ورود]]-Table1424[[#This Row],[مبلغ خروج]]</f>
        <v>25045553884</v>
      </c>
      <c r="J332" s="127"/>
    </row>
    <row r="333" spans="1:10" ht="37.5">
      <c r="A333" s="1">
        <v>314</v>
      </c>
      <c r="B333" s="65" t="s">
        <v>2296</v>
      </c>
      <c r="C333" s="55" t="s">
        <v>2292</v>
      </c>
      <c r="D333" s="15" t="s">
        <v>15</v>
      </c>
      <c r="E333" s="69" t="s">
        <v>2297</v>
      </c>
      <c r="F333" s="20" t="s">
        <v>2301</v>
      </c>
      <c r="G333" s="161"/>
      <c r="H333" s="16">
        <v>9170000000</v>
      </c>
      <c r="I333" s="51">
        <f>I332+Table1424[[#This Row],[مبلغ ورود]]-Table1424[[#This Row],[مبلغ خروج]]</f>
        <v>15875553884</v>
      </c>
      <c r="J333" s="162"/>
    </row>
    <row r="334" spans="1:10" ht="21">
      <c r="A334" s="1">
        <v>315</v>
      </c>
      <c r="B334" s="65" t="s">
        <v>2296</v>
      </c>
      <c r="C334" s="55" t="s">
        <v>2293</v>
      </c>
      <c r="D334" s="15" t="s">
        <v>15</v>
      </c>
      <c r="E334" s="69" t="s">
        <v>2298</v>
      </c>
      <c r="F334" s="20" t="s">
        <v>2302</v>
      </c>
      <c r="G334" s="161"/>
      <c r="H334" s="16">
        <v>2448576000</v>
      </c>
      <c r="I334" s="51">
        <f>I333+Table1424[[#This Row],[مبلغ ورود]]-Table1424[[#This Row],[مبلغ خروج]]</f>
        <v>13426977884</v>
      </c>
      <c r="J334" s="162"/>
    </row>
    <row r="335" spans="1:10" ht="37.5">
      <c r="A335" s="1">
        <v>316</v>
      </c>
      <c r="B335" s="65" t="s">
        <v>2296</v>
      </c>
      <c r="C335" s="55" t="s">
        <v>2294</v>
      </c>
      <c r="D335" s="15" t="s">
        <v>15</v>
      </c>
      <c r="E335" s="69" t="s">
        <v>2299</v>
      </c>
      <c r="F335" s="20" t="s">
        <v>2303</v>
      </c>
      <c r="G335" s="161"/>
      <c r="H335" s="16">
        <v>324689200</v>
      </c>
      <c r="I335" s="51">
        <f>I334+Table1424[[#This Row],[مبلغ ورود]]-Table1424[[#This Row],[مبلغ خروج]]</f>
        <v>13102288684</v>
      </c>
      <c r="J335" s="162"/>
    </row>
    <row r="336" spans="1:10" ht="37.5">
      <c r="A336" s="1">
        <v>317</v>
      </c>
      <c r="B336" s="65" t="s">
        <v>2296</v>
      </c>
      <c r="C336" s="55" t="s">
        <v>2295</v>
      </c>
      <c r="D336" s="15" t="s">
        <v>15</v>
      </c>
      <c r="E336" s="69" t="s">
        <v>2300</v>
      </c>
      <c r="F336" s="20" t="s">
        <v>2304</v>
      </c>
      <c r="G336" s="161"/>
      <c r="H336" s="16">
        <v>215183223</v>
      </c>
      <c r="I336" s="51">
        <f>I335+Table1424[[#This Row],[مبلغ ورود]]-Table1424[[#This Row],[مبلغ خروج]]</f>
        <v>12887105461</v>
      </c>
      <c r="J336" s="162"/>
    </row>
    <row r="337" spans="1:10" ht="21">
      <c r="A337" s="159">
        <v>319</v>
      </c>
      <c r="B337" s="65" t="s">
        <v>2275</v>
      </c>
      <c r="C337" s="160"/>
      <c r="D337" s="15" t="s">
        <v>15</v>
      </c>
      <c r="E337" s="69"/>
      <c r="F337" s="20" t="s">
        <v>77</v>
      </c>
      <c r="G337" s="161"/>
      <c r="H337" s="16">
        <f>201620+25000</f>
        <v>226620</v>
      </c>
      <c r="I337" s="51">
        <f>I336+Table1424[[#This Row],[مبلغ ورود]]-Table1424[[#This Row],[مبلغ خروج]]</f>
        <v>12886878841</v>
      </c>
      <c r="J337" s="162"/>
    </row>
    <row r="338" spans="1:10" ht="21">
      <c r="A338" s="159">
        <v>320</v>
      </c>
      <c r="B338" s="65" t="s">
        <v>2305</v>
      </c>
      <c r="C338" s="160"/>
      <c r="D338" s="15" t="s">
        <v>15</v>
      </c>
      <c r="E338" s="69"/>
      <c r="F338" s="20" t="s">
        <v>272</v>
      </c>
      <c r="G338" s="161"/>
      <c r="H338" s="16">
        <f>7320+25000</f>
        <v>32320</v>
      </c>
      <c r="I338" s="51">
        <f>I337+Table1424[[#This Row],[مبلغ ورود]]-Table1424[[#This Row],[مبلغ خروج]]</f>
        <v>12886846521</v>
      </c>
      <c r="J338" s="162"/>
    </row>
    <row r="339" spans="1:10" ht="37.5">
      <c r="A339" s="159">
        <v>321</v>
      </c>
      <c r="B339" s="65" t="s">
        <v>2308</v>
      </c>
      <c r="C339" s="55" t="s">
        <v>2307</v>
      </c>
      <c r="D339" s="15" t="s">
        <v>15</v>
      </c>
      <c r="E339" s="69" t="s">
        <v>2309</v>
      </c>
      <c r="F339" s="20" t="s">
        <v>2306</v>
      </c>
      <c r="G339" s="161"/>
      <c r="H339" s="16">
        <v>47960000</v>
      </c>
      <c r="I339" s="51">
        <f>I338+Table1424[[#This Row],[مبلغ ورود]]-Table1424[[#This Row],[مبلغ خروج]]</f>
        <v>12838886521</v>
      </c>
      <c r="J339" s="162"/>
    </row>
    <row r="340" spans="1:10" ht="37.5">
      <c r="A340" s="1"/>
      <c r="B340" s="65" t="s">
        <v>2318</v>
      </c>
      <c r="C340" s="55"/>
      <c r="D340" s="15" t="s">
        <v>15</v>
      </c>
      <c r="E340" s="69"/>
      <c r="F340" s="20" t="s">
        <v>1559</v>
      </c>
      <c r="G340" s="19">
        <v>30000000000</v>
      </c>
      <c r="I340" s="51">
        <f>I339+Table1424[[#This Row],[مبلغ ورود]]-Table1424[[#This Row],[مبلغ خروج]]</f>
        <v>42838886521</v>
      </c>
      <c r="J340" s="127"/>
    </row>
    <row r="341" spans="1:10" ht="37.5">
      <c r="A341" s="159">
        <v>322</v>
      </c>
      <c r="B341" s="65" t="s">
        <v>2311</v>
      </c>
      <c r="C341" s="55" t="s">
        <v>2310</v>
      </c>
      <c r="D341" s="15" t="s">
        <v>15</v>
      </c>
      <c r="E341" s="69" t="s">
        <v>2312</v>
      </c>
      <c r="F341" s="20" t="s">
        <v>2313</v>
      </c>
      <c r="G341" s="161"/>
      <c r="H341" s="16">
        <v>7765759033</v>
      </c>
      <c r="I341" s="51">
        <f>I340+Table1424[[#This Row],[مبلغ ورود]]-Table1424[[#This Row],[مبلغ خروج]]</f>
        <v>35073127488</v>
      </c>
      <c r="J341" s="162"/>
    </row>
    <row r="342" spans="1:10" ht="37.5">
      <c r="A342" s="159">
        <v>323</v>
      </c>
      <c r="B342" s="65" t="s">
        <v>2315</v>
      </c>
      <c r="C342" s="55" t="s">
        <v>2314</v>
      </c>
      <c r="D342" s="15" t="s">
        <v>15</v>
      </c>
      <c r="E342" s="69" t="s">
        <v>2316</v>
      </c>
      <c r="F342" s="20" t="s">
        <v>2317</v>
      </c>
      <c r="G342" s="161"/>
      <c r="H342" s="16">
        <v>754000000</v>
      </c>
      <c r="I342" s="51">
        <f>I341+Table1424[[#This Row],[مبلغ ورود]]-Table1424[[#This Row],[مبلغ خروج]]</f>
        <v>34319127488</v>
      </c>
      <c r="J342" s="162"/>
    </row>
    <row r="343" spans="1:10" ht="21">
      <c r="A343" s="151">
        <v>324</v>
      </c>
      <c r="B343" s="65" t="s">
        <v>2308</v>
      </c>
      <c r="C343" s="152"/>
      <c r="D343" s="15" t="s">
        <v>15</v>
      </c>
      <c r="E343" s="69"/>
      <c r="F343" s="20" t="s">
        <v>77</v>
      </c>
      <c r="G343" s="153"/>
      <c r="H343" s="16">
        <f>21510+25000+250000</f>
        <v>296510</v>
      </c>
      <c r="I343" s="51">
        <f>I342+Table1424[[#This Row],[مبلغ ورود]]-Table1424[[#This Row],[مبلغ خروج]]</f>
        <v>34318830978</v>
      </c>
      <c r="J343" s="154"/>
    </row>
    <row r="344" spans="1:10" ht="21">
      <c r="A344" s="1"/>
      <c r="B344" s="65" t="s">
        <v>2311</v>
      </c>
      <c r="C344" s="55"/>
      <c r="D344" s="15" t="s">
        <v>15</v>
      </c>
      <c r="E344" s="69"/>
      <c r="F344" s="20" t="s">
        <v>77</v>
      </c>
      <c r="H344" s="16">
        <v>250000</v>
      </c>
      <c r="I344" s="51">
        <f>I343+Table1424[[#This Row],[مبلغ ورود]]-Table1424[[#This Row],[مبلغ خروج]]</f>
        <v>34318580978</v>
      </c>
      <c r="J344" s="127"/>
    </row>
    <row r="345" spans="1:10" ht="21">
      <c r="A345" s="1"/>
      <c r="B345" s="65" t="s">
        <v>2315</v>
      </c>
      <c r="C345" s="55"/>
      <c r="D345" s="15" t="s">
        <v>15</v>
      </c>
      <c r="E345" s="69"/>
      <c r="F345" s="20" t="s">
        <v>77</v>
      </c>
      <c r="H345" s="16">
        <v>250000</v>
      </c>
      <c r="I345" s="51">
        <f>I344+Table1424[[#This Row],[مبلغ ورود]]-Table1424[[#This Row],[مبلغ خروج]]</f>
        <v>34318330978</v>
      </c>
      <c r="J345" s="127"/>
    </row>
    <row r="346" spans="1:10" ht="27" customHeight="1">
      <c r="A346" s="151">
        <v>325</v>
      </c>
      <c r="B346" s="65" t="s">
        <v>2318</v>
      </c>
      <c r="C346" s="55" t="s">
        <v>2319</v>
      </c>
      <c r="D346" s="15" t="s">
        <v>15</v>
      </c>
      <c r="E346" s="69" t="s">
        <v>2324</v>
      </c>
      <c r="F346" s="20" t="s">
        <v>2329</v>
      </c>
      <c r="H346" s="16">
        <v>6532785430</v>
      </c>
      <c r="I346" s="51">
        <f>I345+Table1424[[#This Row],[مبلغ ورود]]-Table1424[[#This Row],[مبلغ خروج]]</f>
        <v>27785545548</v>
      </c>
      <c r="J346" s="127"/>
    </row>
    <row r="347" spans="1:10" ht="37.5">
      <c r="A347" s="151">
        <v>326</v>
      </c>
      <c r="B347" s="65" t="s">
        <v>2318</v>
      </c>
      <c r="C347" s="55" t="s">
        <v>2320</v>
      </c>
      <c r="D347" s="15" t="s">
        <v>15</v>
      </c>
      <c r="E347" s="69" t="s">
        <v>2325</v>
      </c>
      <c r="F347" s="20" t="s">
        <v>2330</v>
      </c>
      <c r="H347" s="16">
        <v>1079700000</v>
      </c>
      <c r="I347" s="51">
        <f>I346+Table1424[[#This Row],[مبلغ ورود]]-Table1424[[#This Row],[مبلغ خروج]]</f>
        <v>26705845548</v>
      </c>
      <c r="J347" s="127"/>
    </row>
    <row r="348" spans="1:10" ht="37.5">
      <c r="A348" s="151">
        <v>327</v>
      </c>
      <c r="B348" s="65" t="s">
        <v>2318</v>
      </c>
      <c r="C348" s="55" t="s">
        <v>2321</v>
      </c>
      <c r="D348" s="15" t="s">
        <v>15</v>
      </c>
      <c r="E348" s="69" t="s">
        <v>2326</v>
      </c>
      <c r="F348" s="20" t="s">
        <v>2331</v>
      </c>
      <c r="H348" s="16">
        <v>1311584000</v>
      </c>
      <c r="I348" s="51">
        <f>I347+Table1424[[#This Row],[مبلغ ورود]]-Table1424[[#This Row],[مبلغ خروج]]</f>
        <v>25394261548</v>
      </c>
      <c r="J348" s="127"/>
    </row>
    <row r="349" spans="1:10" ht="37.5">
      <c r="A349" s="151">
        <v>328</v>
      </c>
      <c r="B349" s="65" t="s">
        <v>2318</v>
      </c>
      <c r="C349" s="55" t="s">
        <v>2322</v>
      </c>
      <c r="D349" s="15" t="s">
        <v>15</v>
      </c>
      <c r="E349" s="69" t="s">
        <v>2327</v>
      </c>
      <c r="F349" s="20" t="s">
        <v>2332</v>
      </c>
      <c r="H349" s="16">
        <v>258632636</v>
      </c>
      <c r="I349" s="51">
        <f>I348+Table1424[[#This Row],[مبلغ ورود]]-Table1424[[#This Row],[مبلغ خروج]]</f>
        <v>25135628912</v>
      </c>
      <c r="J349" s="127"/>
    </row>
    <row r="350" spans="1:10" ht="37.5">
      <c r="A350" s="151">
        <v>329</v>
      </c>
      <c r="B350" s="65" t="s">
        <v>2334</v>
      </c>
      <c r="C350" s="55" t="s">
        <v>2323</v>
      </c>
      <c r="D350" s="15" t="s">
        <v>15</v>
      </c>
      <c r="E350" s="69" t="s">
        <v>2328</v>
      </c>
      <c r="F350" s="20" t="s">
        <v>2333</v>
      </c>
      <c r="H350" s="16">
        <v>15058248800</v>
      </c>
      <c r="I350" s="51">
        <f>I349+Table1424[[#This Row],[مبلغ ورود]]-Table1424[[#This Row],[مبلغ خروج]]</f>
        <v>10077380112</v>
      </c>
      <c r="J350" s="127"/>
    </row>
    <row r="351" spans="1:10" ht="56.25">
      <c r="A351" s="1">
        <v>330</v>
      </c>
      <c r="B351" s="65" t="s">
        <v>2334</v>
      </c>
      <c r="C351" s="55" t="s">
        <v>2335</v>
      </c>
      <c r="D351" s="15" t="s">
        <v>15</v>
      </c>
      <c r="E351" s="69" t="s">
        <v>2336</v>
      </c>
      <c r="F351" s="20" t="s">
        <v>2337</v>
      </c>
      <c r="H351" s="16">
        <v>10158044</v>
      </c>
      <c r="I351" s="51">
        <f>I350+Table1424[[#This Row],[مبلغ ورود]]-Table1424[[#This Row],[مبلغ خروج]]</f>
        <v>10067222068</v>
      </c>
      <c r="J351" s="127"/>
    </row>
    <row r="352" spans="1:10" ht="37.5">
      <c r="A352" s="1">
        <v>331</v>
      </c>
      <c r="B352" s="65" t="s">
        <v>2334</v>
      </c>
      <c r="C352" s="55" t="s">
        <v>2338</v>
      </c>
      <c r="D352" s="15" t="s">
        <v>15</v>
      </c>
      <c r="E352" s="69" t="s">
        <v>2339</v>
      </c>
      <c r="F352" s="20" t="s">
        <v>2340</v>
      </c>
      <c r="H352" s="16">
        <v>90870000</v>
      </c>
      <c r="I352" s="51">
        <f>I351+Table1424[[#This Row],[مبلغ ورود]]-Table1424[[#This Row],[مبلغ خروج]]</f>
        <v>9976352068</v>
      </c>
      <c r="J352" s="127"/>
    </row>
    <row r="353" spans="1:10" ht="56.25">
      <c r="A353" s="1">
        <v>232</v>
      </c>
      <c r="B353" s="65" t="s">
        <v>2334</v>
      </c>
      <c r="C353" s="55" t="s">
        <v>2341</v>
      </c>
      <c r="D353" s="15" t="s">
        <v>15</v>
      </c>
      <c r="E353" s="69" t="s">
        <v>2342</v>
      </c>
      <c r="F353" s="70" t="s">
        <v>2343</v>
      </c>
      <c r="H353" s="16">
        <v>4562500000</v>
      </c>
      <c r="I353" s="51">
        <f>I352+Table1424[[#This Row],[مبلغ ورود]]-Table1424[[#This Row],[مبلغ خروج]]</f>
        <v>5413852068</v>
      </c>
      <c r="J353" s="127"/>
    </row>
    <row r="354" spans="1:10" ht="37.5">
      <c r="A354" s="1">
        <v>233</v>
      </c>
      <c r="B354" s="65" t="s">
        <v>2334</v>
      </c>
      <c r="C354" s="55" t="s">
        <v>2344</v>
      </c>
      <c r="D354" s="15" t="s">
        <v>15</v>
      </c>
      <c r="E354" s="69" t="s">
        <v>2345</v>
      </c>
      <c r="F354" s="20" t="s">
        <v>2346</v>
      </c>
      <c r="H354" s="16">
        <v>1452000000</v>
      </c>
      <c r="I354" s="51">
        <f>I353+Table1424[[#This Row],[مبلغ ورود]]-Table1424[[#This Row],[مبلغ خروج]]</f>
        <v>3961852068</v>
      </c>
      <c r="J354" s="127"/>
    </row>
    <row r="355" spans="1:10" ht="21">
      <c r="A355" s="1">
        <v>234</v>
      </c>
      <c r="B355" s="65" t="s">
        <v>2334</v>
      </c>
      <c r="C355" s="55"/>
      <c r="D355" s="15" t="s">
        <v>15</v>
      </c>
      <c r="E355" s="69"/>
      <c r="F355" s="20" t="s">
        <v>77</v>
      </c>
      <c r="H355" s="16">
        <f>215940+250000+25000+250000</f>
        <v>740940</v>
      </c>
      <c r="I355" s="51">
        <f>I354+Table1424[[#This Row],[مبلغ ورود]]-Table1424[[#This Row],[مبلغ خروج]]</f>
        <v>3961111128</v>
      </c>
      <c r="J355" s="127"/>
    </row>
    <row r="356" spans="1:10" ht="37.5">
      <c r="A356" s="1">
        <v>235</v>
      </c>
      <c r="B356" s="65" t="s">
        <v>2347</v>
      </c>
      <c r="C356" s="55" t="s">
        <v>2348</v>
      </c>
      <c r="D356" s="15" t="s">
        <v>15</v>
      </c>
      <c r="E356" s="69" t="s">
        <v>2349</v>
      </c>
      <c r="F356" s="20" t="s">
        <v>2350</v>
      </c>
      <c r="H356" s="16">
        <v>730000000</v>
      </c>
      <c r="I356" s="51">
        <f>I355+Table1424[[#This Row],[مبلغ ورود]]-Table1424[[#This Row],[مبلغ خروج]]</f>
        <v>3231111128</v>
      </c>
      <c r="J356" s="127"/>
    </row>
    <row r="357" spans="1:10" ht="37.5">
      <c r="A357" s="1">
        <v>236</v>
      </c>
      <c r="B357" s="65" t="s">
        <v>2347</v>
      </c>
      <c r="C357" s="55" t="s">
        <v>2352</v>
      </c>
      <c r="D357" s="15" t="s">
        <v>15</v>
      </c>
      <c r="E357" s="69" t="s">
        <v>2355</v>
      </c>
      <c r="F357" s="20" t="s">
        <v>2351</v>
      </c>
      <c r="H357" s="16">
        <v>736979000</v>
      </c>
      <c r="I357" s="51">
        <f>I356+Table1424[[#This Row],[مبلغ ورود]]-Table1424[[#This Row],[مبلغ خروج]]</f>
        <v>2494132128</v>
      </c>
      <c r="J357" s="127"/>
    </row>
    <row r="358" spans="1:10" ht="56.25">
      <c r="A358" s="1">
        <v>237</v>
      </c>
      <c r="B358" s="65" t="s">
        <v>2347</v>
      </c>
      <c r="C358" s="55" t="s">
        <v>2353</v>
      </c>
      <c r="D358" s="15" t="s">
        <v>15</v>
      </c>
      <c r="E358" s="69" t="s">
        <v>2354</v>
      </c>
      <c r="F358" s="70" t="s">
        <v>2356</v>
      </c>
      <c r="H358" s="16">
        <v>1075000000</v>
      </c>
      <c r="I358" s="51">
        <f>I357+Table1424[[#This Row],[مبلغ ورود]]-Table1424[[#This Row],[مبلغ خروج]]</f>
        <v>1419132128</v>
      </c>
      <c r="J358" s="127"/>
    </row>
    <row r="359" spans="1:10" ht="21">
      <c r="A359" s="1">
        <v>238</v>
      </c>
      <c r="B359" s="65" t="s">
        <v>2347</v>
      </c>
      <c r="C359" s="55"/>
      <c r="D359" s="15" t="s">
        <v>15</v>
      </c>
      <c r="E359" s="69"/>
      <c r="F359" s="20" t="s">
        <v>272</v>
      </c>
      <c r="H359" s="16">
        <f>2000+9080</f>
        <v>11080</v>
      </c>
      <c r="I359" s="51">
        <f>I358+Table1424[[#This Row],[مبلغ ورود]]-Table1424[[#This Row],[مبلغ خروج]]</f>
        <v>1419121048</v>
      </c>
      <c r="J359" s="127"/>
    </row>
    <row r="360" spans="1:10" ht="37.5">
      <c r="A360" s="1">
        <v>239</v>
      </c>
      <c r="B360" s="65" t="s">
        <v>2357</v>
      </c>
      <c r="C360" s="55" t="s">
        <v>2358</v>
      </c>
      <c r="D360" s="15" t="s">
        <v>15</v>
      </c>
      <c r="E360" s="69" t="s">
        <v>2361</v>
      </c>
      <c r="F360" s="20" t="s">
        <v>2364</v>
      </c>
      <c r="H360" s="16">
        <v>270444202</v>
      </c>
      <c r="I360" s="51">
        <f>I359+Table1424[[#This Row],[مبلغ ورود]]-Table1424[[#This Row],[مبلغ خروج]]</f>
        <v>1148676846</v>
      </c>
      <c r="J360" s="127"/>
    </row>
    <row r="361" spans="1:10" ht="37.5">
      <c r="A361" s="1">
        <v>240</v>
      </c>
      <c r="B361" s="65" t="s">
        <v>2357</v>
      </c>
      <c r="C361" s="55" t="s">
        <v>2359</v>
      </c>
      <c r="D361" s="15" t="s">
        <v>15</v>
      </c>
      <c r="E361" s="69" t="s">
        <v>2362</v>
      </c>
      <c r="F361" s="20" t="s">
        <v>2365</v>
      </c>
      <c r="H361" s="16">
        <v>120000000</v>
      </c>
      <c r="I361" s="51">
        <f>I360+Table1424[[#This Row],[مبلغ ورود]]-Table1424[[#This Row],[مبلغ خروج]]</f>
        <v>1028676846</v>
      </c>
      <c r="J361" s="127"/>
    </row>
    <row r="362" spans="1:10" ht="21">
      <c r="A362" s="1">
        <v>241</v>
      </c>
      <c r="B362" s="65" t="s">
        <v>2357</v>
      </c>
      <c r="C362" s="55" t="s">
        <v>2360</v>
      </c>
      <c r="D362" s="15" t="s">
        <v>15</v>
      </c>
      <c r="E362" s="69" t="s">
        <v>2363</v>
      </c>
      <c r="F362" s="20" t="s">
        <v>2366</v>
      </c>
      <c r="H362" s="16">
        <v>489527720</v>
      </c>
      <c r="I362" s="51">
        <f>I361+Table1424[[#This Row],[مبلغ ورود]]-Table1424[[#This Row],[مبلغ خروج]]</f>
        <v>539149126</v>
      </c>
      <c r="J362" s="127"/>
    </row>
    <row r="363" spans="1:10" ht="21">
      <c r="A363" s="1"/>
      <c r="B363" s="65" t="s">
        <v>2372</v>
      </c>
      <c r="C363" s="55"/>
      <c r="D363" s="15" t="s">
        <v>15</v>
      </c>
      <c r="E363" s="69"/>
      <c r="F363" s="20" t="s">
        <v>2378</v>
      </c>
      <c r="G363" s="19">
        <v>200000000000</v>
      </c>
      <c r="I363" s="51">
        <f>I362+Table1424[[#This Row],[مبلغ ورود]]-Table1424[[#This Row],[مبلغ خروج]]</f>
        <v>200539149126</v>
      </c>
      <c r="J363" s="127"/>
    </row>
    <row r="364" spans="1:10" ht="37.5">
      <c r="A364" s="1">
        <v>242</v>
      </c>
      <c r="B364" s="65" t="s">
        <v>2372</v>
      </c>
      <c r="C364" s="55" t="s">
        <v>2368</v>
      </c>
      <c r="D364" s="15" t="s">
        <v>15</v>
      </c>
      <c r="E364" s="69" t="s">
        <v>2373</v>
      </c>
      <c r="F364" s="20" t="s">
        <v>2367</v>
      </c>
      <c r="H364" s="16">
        <v>558044742</v>
      </c>
      <c r="I364" s="51">
        <f>I363+Table1424[[#This Row],[مبلغ ورود]]-Table1424[[#This Row],[مبلغ خروج]]</f>
        <v>199981104384</v>
      </c>
      <c r="J364" s="127"/>
    </row>
    <row r="365" spans="1:10" ht="37.5">
      <c r="A365" s="1">
        <v>243</v>
      </c>
      <c r="B365" s="65" t="s">
        <v>2372</v>
      </c>
      <c r="C365" s="55" t="s">
        <v>2369</v>
      </c>
      <c r="D365" s="15" t="s">
        <v>15</v>
      </c>
      <c r="E365" s="69" t="s">
        <v>2375</v>
      </c>
      <c r="F365" s="20" t="s">
        <v>2374</v>
      </c>
      <c r="H365" s="16">
        <v>122073144</v>
      </c>
      <c r="I365" s="51">
        <f>I364+Table1424[[#This Row],[مبلغ ورود]]-Table1424[[#This Row],[مبلغ خروج]]</f>
        <v>199859031240</v>
      </c>
      <c r="J365" s="127"/>
    </row>
    <row r="366" spans="1:10" ht="37.5">
      <c r="A366" s="1">
        <v>244</v>
      </c>
      <c r="B366" s="65" t="s">
        <v>2372</v>
      </c>
      <c r="C366" s="55" t="s">
        <v>2370</v>
      </c>
      <c r="D366" s="15" t="s">
        <v>15</v>
      </c>
      <c r="E366" s="69" t="s">
        <v>2377</v>
      </c>
      <c r="F366" s="70" t="s">
        <v>2376</v>
      </c>
      <c r="H366" s="16">
        <v>34837673</v>
      </c>
      <c r="I366" s="51">
        <f>I365+Table1424[[#This Row],[مبلغ ورود]]-Table1424[[#This Row],[مبلغ خروج]]</f>
        <v>199824193567</v>
      </c>
      <c r="J366" s="127"/>
    </row>
    <row r="367" spans="1:10" ht="37.5">
      <c r="A367" s="1">
        <v>245</v>
      </c>
      <c r="B367" s="65" t="s">
        <v>2372</v>
      </c>
      <c r="C367" s="55" t="s">
        <v>2371</v>
      </c>
      <c r="D367" s="15" t="s">
        <v>15</v>
      </c>
      <c r="E367" s="69" t="s">
        <v>2379</v>
      </c>
      <c r="F367" s="20" t="s">
        <v>2382</v>
      </c>
      <c r="H367" s="16">
        <v>70571780</v>
      </c>
      <c r="I367" s="51">
        <f>I366+Table1424[[#This Row],[مبلغ ورود]]-Table1424[[#This Row],[مبلغ خروج]]</f>
        <v>199753621787</v>
      </c>
      <c r="J367" s="127"/>
    </row>
    <row r="368" spans="1:10" ht="37.5">
      <c r="A368" s="1">
        <v>246</v>
      </c>
      <c r="B368" s="65" t="s">
        <v>2372</v>
      </c>
      <c r="C368" s="55" t="s">
        <v>2381</v>
      </c>
      <c r="D368" s="15" t="s">
        <v>15</v>
      </c>
      <c r="E368" s="69" t="s">
        <v>2380</v>
      </c>
      <c r="F368" s="70" t="s">
        <v>2383</v>
      </c>
      <c r="H368" s="16">
        <v>75292779</v>
      </c>
      <c r="I368" s="51">
        <f>I367+Table1424[[#This Row],[مبلغ ورود]]-Table1424[[#This Row],[مبلغ خروج]]</f>
        <v>199678329008</v>
      </c>
      <c r="J368" s="127"/>
    </row>
    <row r="369" spans="1:10" ht="37.5">
      <c r="A369" s="151">
        <v>247</v>
      </c>
      <c r="B369" s="65" t="s">
        <v>2372</v>
      </c>
      <c r="C369" s="55" t="s">
        <v>2384</v>
      </c>
      <c r="D369" s="15" t="s">
        <v>15</v>
      </c>
      <c r="E369" s="69" t="s">
        <v>2387</v>
      </c>
      <c r="F369" s="20" t="s">
        <v>2388</v>
      </c>
      <c r="G369" s="153"/>
      <c r="H369" s="16">
        <v>29155830014</v>
      </c>
      <c r="I369" s="51">
        <f>I368+Table1424[[#This Row],[مبلغ ورود]]-Table1424[[#This Row],[مبلغ خروج]]</f>
        <v>170522498994</v>
      </c>
      <c r="J369" s="154"/>
    </row>
    <row r="370" spans="1:10" ht="21">
      <c r="A370" s="1">
        <v>248</v>
      </c>
      <c r="B370" s="118" t="s">
        <v>2275</v>
      </c>
      <c r="C370" s="62" t="s">
        <v>2284</v>
      </c>
      <c r="D370" s="119" t="s">
        <v>15</v>
      </c>
      <c r="E370" s="69"/>
      <c r="F370" s="56" t="s">
        <v>159</v>
      </c>
      <c r="H370" s="16">
        <v>0</v>
      </c>
      <c r="I370" s="51">
        <f>I369+Table1424[[#This Row],[مبلغ ورود]]-Table1424[[#This Row],[مبلغ خروج]]</f>
        <v>170522498994</v>
      </c>
      <c r="J370" s="127"/>
    </row>
    <row r="371" spans="1:10" ht="37.5">
      <c r="A371" s="1">
        <v>249</v>
      </c>
      <c r="B371" s="65" t="s">
        <v>2391</v>
      </c>
      <c r="C371" s="55" t="s">
        <v>2385</v>
      </c>
      <c r="D371" s="15" t="s">
        <v>15</v>
      </c>
      <c r="E371" s="69" t="s">
        <v>2389</v>
      </c>
      <c r="F371" s="20" t="s">
        <v>2390</v>
      </c>
      <c r="G371" s="153"/>
      <c r="H371" s="16">
        <v>70124002</v>
      </c>
      <c r="I371" s="51">
        <f>I370+Table1424[[#This Row],[مبلغ ورود]]-Table1424[[#This Row],[مبلغ خروج]]</f>
        <v>170452374992</v>
      </c>
      <c r="J371" s="154"/>
    </row>
    <row r="372" spans="1:10" ht="21">
      <c r="A372" s="1">
        <v>250</v>
      </c>
      <c r="B372" s="65" t="s">
        <v>2393</v>
      </c>
      <c r="C372" s="55" t="s">
        <v>2386</v>
      </c>
      <c r="D372" s="15" t="s">
        <v>15</v>
      </c>
      <c r="E372" s="69" t="s">
        <v>2392</v>
      </c>
      <c r="F372" s="70" t="s">
        <v>2223</v>
      </c>
      <c r="G372" s="153"/>
      <c r="H372" s="16">
        <v>71535551064</v>
      </c>
      <c r="I372" s="51">
        <f>I371+Table1424[[#This Row],[مبلغ ورود]]-Table1424[[#This Row],[مبلغ خروج]]</f>
        <v>98916823928</v>
      </c>
      <c r="J372" s="154"/>
    </row>
    <row r="373" spans="1:10" ht="37.5">
      <c r="A373" s="1">
        <v>251</v>
      </c>
      <c r="B373" s="65" t="s">
        <v>2393</v>
      </c>
      <c r="C373" s="55" t="s">
        <v>2394</v>
      </c>
      <c r="D373" s="15" t="s">
        <v>15</v>
      </c>
      <c r="E373" s="69" t="s">
        <v>2395</v>
      </c>
      <c r="F373" s="20" t="s">
        <v>2396</v>
      </c>
      <c r="G373" s="153"/>
      <c r="H373" s="16">
        <v>723269500</v>
      </c>
      <c r="I373" s="51">
        <f>I372+Table1424[[#This Row],[مبلغ ورود]]-Table1424[[#This Row],[مبلغ خروج]]</f>
        <v>98193554428</v>
      </c>
      <c r="J373" s="154"/>
    </row>
    <row r="374" spans="1:10" ht="21">
      <c r="A374" s="1">
        <v>252</v>
      </c>
      <c r="B374" s="65" t="s">
        <v>2357</v>
      </c>
      <c r="C374" s="55"/>
      <c r="D374" s="15" t="s">
        <v>15</v>
      </c>
      <c r="E374" s="69"/>
      <c r="F374" s="70" t="s">
        <v>77</v>
      </c>
      <c r="H374" s="16">
        <f>250000+215000</f>
        <v>465000</v>
      </c>
      <c r="I374" s="51">
        <f>I373+Table1424[[#This Row],[مبلغ ورود]]-Table1424[[#This Row],[مبلغ خروج]]</f>
        <v>98193089428</v>
      </c>
      <c r="J374" s="127"/>
    </row>
    <row r="375" spans="1:10" ht="21">
      <c r="A375" s="1">
        <v>253</v>
      </c>
      <c r="B375" s="65" t="s">
        <v>2391</v>
      </c>
      <c r="C375" s="55"/>
      <c r="D375" s="15" t="s">
        <v>15</v>
      </c>
      <c r="E375" s="69"/>
      <c r="F375" s="70" t="s">
        <v>77</v>
      </c>
      <c r="H375" s="16">
        <f>220000+3480+7050+12000+7520+25000+189260</f>
        <v>464310</v>
      </c>
      <c r="I375" s="51">
        <f>I374+Table1424[[#This Row],[مبلغ ورود]]-Table1424[[#This Row],[مبلغ خروج]]</f>
        <v>98192625118</v>
      </c>
      <c r="J375" s="127"/>
    </row>
    <row r="376" spans="1:10" ht="21">
      <c r="A376" s="1">
        <v>254</v>
      </c>
      <c r="B376" s="65" t="s">
        <v>2393</v>
      </c>
      <c r="C376" s="55"/>
      <c r="D376" s="15" t="s">
        <v>15</v>
      </c>
      <c r="E376" s="69"/>
      <c r="F376" s="70" t="s">
        <v>77</v>
      </c>
      <c r="H376" s="16">
        <f>7010</f>
        <v>7010</v>
      </c>
      <c r="I376" s="51">
        <f>I375+Table1424[[#This Row],[مبلغ ورود]]-Table1424[[#This Row],[مبلغ خروج]]</f>
        <v>98192618108</v>
      </c>
      <c r="J376" s="127"/>
    </row>
    <row r="377" spans="1:10" ht="21">
      <c r="A377" s="1">
        <v>255</v>
      </c>
      <c r="B377" s="65" t="s">
        <v>2397</v>
      </c>
      <c r="C377" s="55"/>
      <c r="D377" s="15" t="s">
        <v>15</v>
      </c>
      <c r="E377" s="69"/>
      <c r="F377" s="70"/>
      <c r="H377" s="16">
        <f>144650</f>
        <v>144650</v>
      </c>
      <c r="I377" s="51">
        <f>I376+Table1424[[#This Row],[مبلغ ورود]]-Table1424[[#This Row],[مبلغ خروج]]</f>
        <v>98192473458</v>
      </c>
      <c r="J377" s="127"/>
    </row>
    <row r="378" spans="1:10" ht="21">
      <c r="A378" s="1">
        <v>256</v>
      </c>
      <c r="B378" s="65" t="s">
        <v>2391</v>
      </c>
      <c r="C378" s="55"/>
      <c r="D378" s="15" t="s">
        <v>15</v>
      </c>
      <c r="E378" s="69"/>
      <c r="F378" s="70" t="s">
        <v>2420</v>
      </c>
      <c r="G378" s="19">
        <v>946329799</v>
      </c>
      <c r="I378" s="51">
        <f>I377+Table1424[[#This Row],[مبلغ ورود]]-Table1424[[#This Row],[مبلغ خروج]]</f>
        <v>99138803257</v>
      </c>
      <c r="J378" s="127"/>
    </row>
    <row r="379" spans="1:10" ht="37.5">
      <c r="A379" s="1">
        <v>257</v>
      </c>
      <c r="B379" s="65" t="s">
        <v>2399</v>
      </c>
      <c r="C379" s="55" t="s">
        <v>2400</v>
      </c>
      <c r="D379" s="15" t="s">
        <v>15</v>
      </c>
      <c r="E379" s="69" t="s">
        <v>2398</v>
      </c>
      <c r="F379" s="20" t="s">
        <v>2402</v>
      </c>
      <c r="H379" s="16">
        <v>1050200000</v>
      </c>
      <c r="I379" s="51">
        <f>I378+Table1424[[#This Row],[مبلغ ورود]]-Table1424[[#This Row],[مبلغ خروج]]</f>
        <v>98088603257</v>
      </c>
      <c r="J379" s="127"/>
    </row>
    <row r="380" spans="1:10" ht="37.5">
      <c r="A380" s="1">
        <v>258</v>
      </c>
      <c r="B380" s="65" t="s">
        <v>2399</v>
      </c>
      <c r="C380" s="55" t="s">
        <v>2401</v>
      </c>
      <c r="D380" s="15" t="s">
        <v>15</v>
      </c>
      <c r="E380" s="69" t="s">
        <v>2403</v>
      </c>
      <c r="F380" s="20" t="s">
        <v>2404</v>
      </c>
      <c r="H380" s="16">
        <f>29478267+50865695</f>
        <v>80343962</v>
      </c>
      <c r="I380" s="51">
        <f>I379+Table1424[[#This Row],[مبلغ ورود]]-Table1424[[#This Row],[مبلغ خروج]]</f>
        <v>98008259295</v>
      </c>
      <c r="J380" s="127"/>
    </row>
    <row r="381" spans="1:10" ht="37.5">
      <c r="A381" s="1">
        <v>259</v>
      </c>
      <c r="B381" s="65" t="s">
        <v>2399</v>
      </c>
      <c r="C381" s="55" t="s">
        <v>2405</v>
      </c>
      <c r="D381" s="15" t="s">
        <v>15</v>
      </c>
      <c r="E381" s="69" t="s">
        <v>2406</v>
      </c>
      <c r="F381" s="20" t="s">
        <v>2407</v>
      </c>
      <c r="H381" s="16">
        <v>3500065646</v>
      </c>
      <c r="I381" s="51">
        <f>I380+Table1424[[#This Row],[مبلغ ورود]]-Table1424[[#This Row],[مبلغ خروج]]</f>
        <v>94508193649</v>
      </c>
      <c r="J381" s="127"/>
    </row>
    <row r="382" spans="1:10" ht="37.5">
      <c r="A382" s="1">
        <v>260</v>
      </c>
      <c r="B382" s="65" t="s">
        <v>2399</v>
      </c>
      <c r="C382" s="55" t="s">
        <v>2408</v>
      </c>
      <c r="D382" s="15" t="s">
        <v>15</v>
      </c>
      <c r="E382" s="69" t="s">
        <v>2410</v>
      </c>
      <c r="F382" s="20" t="s">
        <v>2412</v>
      </c>
      <c r="H382" s="51">
        <v>722272250</v>
      </c>
      <c r="I382" s="51">
        <f>I381+Table1424[[#This Row],[مبلغ ورود]]-Table1424[[#This Row],[مبلغ خروج]]</f>
        <v>93785921399</v>
      </c>
      <c r="J382" s="127"/>
    </row>
    <row r="383" spans="1:10" ht="37.5">
      <c r="A383" s="1">
        <v>261</v>
      </c>
      <c r="B383" s="65" t="s">
        <v>2399</v>
      </c>
      <c r="C383" s="55" t="s">
        <v>2409</v>
      </c>
      <c r="D383" s="15" t="s">
        <v>15</v>
      </c>
      <c r="E383" s="69" t="s">
        <v>2411</v>
      </c>
      <c r="F383" s="20" t="s">
        <v>2413</v>
      </c>
      <c r="H383" s="16">
        <v>61732000</v>
      </c>
      <c r="I383" s="51">
        <f>I382+Table1424[[#This Row],[مبلغ ورود]]-Table1424[[#This Row],[مبلغ خروج]]</f>
        <v>93724189399</v>
      </c>
      <c r="J383" s="127"/>
    </row>
    <row r="384" spans="1:10" ht="37.5">
      <c r="A384" s="1">
        <v>262</v>
      </c>
      <c r="B384" s="65" t="s">
        <v>2399</v>
      </c>
      <c r="C384" s="55" t="s">
        <v>2415</v>
      </c>
      <c r="D384" s="15" t="s">
        <v>15</v>
      </c>
      <c r="E384" s="69" t="s">
        <v>2414</v>
      </c>
      <c r="F384" s="20" t="s">
        <v>2416</v>
      </c>
      <c r="H384" s="16">
        <v>402219237</v>
      </c>
      <c r="I384" s="51">
        <f>I383+Table1424[[#This Row],[مبلغ ورود]]-Table1424[[#This Row],[مبلغ خروج]]</f>
        <v>93321970162</v>
      </c>
      <c r="J384" s="127"/>
    </row>
    <row r="385" spans="1:10" ht="37.5">
      <c r="A385" s="1">
        <v>263</v>
      </c>
      <c r="B385" s="65" t="s">
        <v>2399</v>
      </c>
      <c r="C385" s="55" t="s">
        <v>2418</v>
      </c>
      <c r="D385" s="15" t="s">
        <v>15</v>
      </c>
      <c r="E385" s="69" t="s">
        <v>2419</v>
      </c>
      <c r="F385" s="20" t="s">
        <v>2417</v>
      </c>
      <c r="H385" s="16">
        <v>50000000000</v>
      </c>
      <c r="I385" s="51">
        <f>I384+Table1424[[#This Row],[مبلغ ورود]]-Table1424[[#This Row],[مبلغ خروج]]</f>
        <v>43321970162</v>
      </c>
      <c r="J385" s="127"/>
    </row>
    <row r="386" spans="1:10" ht="37.5">
      <c r="A386" s="1">
        <v>264</v>
      </c>
      <c r="B386" s="65" t="s">
        <v>2399</v>
      </c>
      <c r="C386" s="55" t="s">
        <v>2422</v>
      </c>
      <c r="D386" s="15" t="s">
        <v>15</v>
      </c>
      <c r="E386" s="69" t="s">
        <v>2421</v>
      </c>
      <c r="F386" s="20" t="s">
        <v>2423</v>
      </c>
      <c r="H386" s="16">
        <v>2925600000</v>
      </c>
      <c r="I386" s="51">
        <f>I385+Table1424[[#This Row],[مبلغ ورود]]-Table1424[[#This Row],[مبلغ خروج]]</f>
        <v>40396370162</v>
      </c>
      <c r="J386" s="127"/>
    </row>
    <row r="387" spans="1:10" ht="37.5">
      <c r="A387" s="1">
        <v>265</v>
      </c>
      <c r="B387" s="65" t="s">
        <v>2425</v>
      </c>
      <c r="C387" s="55" t="s">
        <v>2424</v>
      </c>
      <c r="D387" s="15" t="s">
        <v>15</v>
      </c>
      <c r="E387" s="69" t="s">
        <v>2426</v>
      </c>
      <c r="F387" s="20" t="s">
        <v>2427</v>
      </c>
      <c r="H387" s="16">
        <v>1085733900</v>
      </c>
      <c r="I387" s="51">
        <f>I386+Table1424[[#This Row],[مبلغ ورود]]-Table1424[[#This Row],[مبلغ خروج]]</f>
        <v>39310636262</v>
      </c>
      <c r="J387" s="127"/>
    </row>
    <row r="388" spans="1:10" ht="21">
      <c r="A388" s="1">
        <v>266</v>
      </c>
      <c r="B388" s="65" t="s">
        <v>2428</v>
      </c>
      <c r="C388" s="55"/>
      <c r="D388" s="15" t="s">
        <v>15</v>
      </c>
      <c r="E388" s="69"/>
      <c r="F388" s="20" t="s">
        <v>272</v>
      </c>
      <c r="H388" s="16">
        <f>8030+6170+25000+25000+250000</f>
        <v>314200</v>
      </c>
      <c r="I388" s="51">
        <f>I387+Table1424[[#This Row],[مبلغ ورود]]-Table1424[[#This Row],[مبلغ خروج]]</f>
        <v>39310322062</v>
      </c>
      <c r="J388" s="127"/>
    </row>
    <row r="389" spans="1:10" ht="21">
      <c r="A389" s="1">
        <v>267</v>
      </c>
      <c r="B389" s="65" t="s">
        <v>2399</v>
      </c>
      <c r="C389" s="55"/>
      <c r="D389" s="15" t="s">
        <v>15</v>
      </c>
      <c r="E389" s="69"/>
      <c r="F389" s="20" t="s">
        <v>2420</v>
      </c>
      <c r="H389" s="16">
        <v>946329799</v>
      </c>
      <c r="I389" s="51">
        <f>I388+Table1424[[#This Row],[مبلغ ورود]]-Table1424[[#This Row],[مبلغ خروج]]</f>
        <v>38363992263</v>
      </c>
      <c r="J389" s="127"/>
    </row>
    <row r="390" spans="1:10" ht="21">
      <c r="A390" s="1">
        <v>268</v>
      </c>
      <c r="B390" s="65" t="s">
        <v>2425</v>
      </c>
      <c r="C390" s="55" t="s">
        <v>2429</v>
      </c>
      <c r="D390" s="15" t="s">
        <v>15</v>
      </c>
      <c r="E390" s="69" t="s">
        <v>2430</v>
      </c>
      <c r="F390" s="20" t="s">
        <v>2431</v>
      </c>
      <c r="H390" s="16">
        <v>118218215</v>
      </c>
      <c r="I390" s="51">
        <f>I389+Table1424[[#This Row],[مبلغ ورود]]-Table1424[[#This Row],[مبلغ خروج]]</f>
        <v>38245774048</v>
      </c>
      <c r="J390" s="127"/>
    </row>
    <row r="391" spans="1:10" ht="37.5">
      <c r="A391" s="1">
        <v>269</v>
      </c>
      <c r="B391" s="65" t="s">
        <v>2435</v>
      </c>
      <c r="C391" s="55" t="s">
        <v>2432</v>
      </c>
      <c r="D391" s="15" t="s">
        <v>15</v>
      </c>
      <c r="E391" s="69" t="s">
        <v>2436</v>
      </c>
      <c r="F391" s="70" t="s">
        <v>2437</v>
      </c>
      <c r="H391" s="16">
        <v>68749154</v>
      </c>
      <c r="I391" s="51">
        <f>I390+Table1424[[#This Row],[مبلغ ورود]]-Table1424[[#This Row],[مبلغ خروج]]</f>
        <v>38177024894</v>
      </c>
      <c r="J391" s="127"/>
    </row>
    <row r="392" spans="1:10" ht="37.5">
      <c r="A392" s="1">
        <v>270</v>
      </c>
      <c r="B392" s="65" t="s">
        <v>2435</v>
      </c>
      <c r="C392" s="55" t="s">
        <v>2433</v>
      </c>
      <c r="D392" s="15" t="s">
        <v>15</v>
      </c>
      <c r="E392" s="69" t="s">
        <v>2439</v>
      </c>
      <c r="F392" s="70" t="s">
        <v>2438</v>
      </c>
      <c r="H392" s="16">
        <v>62726400</v>
      </c>
      <c r="I392" s="51">
        <f>I391+Table1424[[#This Row],[مبلغ ورود]]-Table1424[[#This Row],[مبلغ خروج]]</f>
        <v>38114298494</v>
      </c>
      <c r="J392" s="127"/>
    </row>
    <row r="393" spans="1:10" ht="21">
      <c r="A393" s="1">
        <v>271</v>
      </c>
      <c r="B393" s="65" t="s">
        <v>2435</v>
      </c>
      <c r="C393" s="55" t="s">
        <v>2434</v>
      </c>
      <c r="D393" s="15" t="s">
        <v>15</v>
      </c>
      <c r="E393" s="69" t="s">
        <v>2440</v>
      </c>
      <c r="F393" s="20" t="s">
        <v>2441</v>
      </c>
      <c r="H393" s="16">
        <v>13390789955</v>
      </c>
      <c r="I393" s="51">
        <f>I392+Table1424[[#This Row],[مبلغ ورود]]-Table1424[[#This Row],[مبلغ خروج]]</f>
        <v>24723508539</v>
      </c>
      <c r="J393" s="127"/>
    </row>
    <row r="394" spans="1:10" ht="21">
      <c r="A394" s="1">
        <v>272</v>
      </c>
      <c r="B394" s="65" t="s">
        <v>2435</v>
      </c>
      <c r="C394" s="55" t="s">
        <v>2442</v>
      </c>
      <c r="D394" s="15" t="s">
        <v>15</v>
      </c>
      <c r="E394" s="69" t="s">
        <v>2445</v>
      </c>
      <c r="F394" s="20" t="s">
        <v>1511</v>
      </c>
      <c r="H394" s="51">
        <v>0</v>
      </c>
      <c r="I394" s="51">
        <f>I393+Table1424[[#This Row],[مبلغ ورود]]-Table1424[[#This Row],[مبلغ خروج]]</f>
        <v>24723508539</v>
      </c>
      <c r="J394" s="127">
        <v>10000000000</v>
      </c>
    </row>
    <row r="395" spans="1:10" ht="37.5">
      <c r="A395" s="1">
        <v>273</v>
      </c>
      <c r="B395" s="65" t="s">
        <v>2447</v>
      </c>
      <c r="C395" s="55" t="s">
        <v>2443</v>
      </c>
      <c r="D395" s="15" t="s">
        <v>15</v>
      </c>
      <c r="E395" s="69" t="s">
        <v>2446</v>
      </c>
      <c r="F395" s="20" t="s">
        <v>2448</v>
      </c>
      <c r="H395" s="16">
        <v>220000000</v>
      </c>
      <c r="I395" s="51">
        <f>I394+Table1424[[#This Row],[مبلغ ورود]]-Table1424[[#This Row],[مبلغ خروج]]</f>
        <v>24503508539</v>
      </c>
      <c r="J395" s="127"/>
    </row>
    <row r="396" spans="1:10" ht="37.5">
      <c r="A396" s="1">
        <v>274</v>
      </c>
      <c r="B396" s="65" t="s">
        <v>2447</v>
      </c>
      <c r="C396" s="55" t="s">
        <v>2444</v>
      </c>
      <c r="D396" s="15" t="s">
        <v>15</v>
      </c>
      <c r="E396" s="69" t="s">
        <v>2450</v>
      </c>
      <c r="F396" s="20" t="s">
        <v>2449</v>
      </c>
      <c r="H396" s="16">
        <v>234980000</v>
      </c>
      <c r="I396" s="51">
        <f>I395+Table1424[[#This Row],[مبلغ ورود]]-Table1424[[#This Row],[مبلغ خروج]]</f>
        <v>24268528539</v>
      </c>
      <c r="J396" s="127"/>
    </row>
    <row r="397" spans="1:10" ht="21">
      <c r="A397" s="1">
        <v>275</v>
      </c>
      <c r="B397" s="65" t="s">
        <v>2435</v>
      </c>
      <c r="C397" s="55"/>
      <c r="D397" s="15" t="s">
        <v>15</v>
      </c>
      <c r="E397" s="69"/>
      <c r="F397" s="20" t="s">
        <v>272</v>
      </c>
      <c r="H397" s="16">
        <f>11820+6870+6270</f>
        <v>24960</v>
      </c>
      <c r="I397" s="51">
        <f>I396+Table1424[[#This Row],[مبلغ ورود]]-Table1424[[#This Row],[مبلغ خروج]]</f>
        <v>24268503579</v>
      </c>
      <c r="J397" s="127"/>
    </row>
    <row r="398" spans="1:10" ht="21">
      <c r="A398" s="1">
        <v>276</v>
      </c>
      <c r="B398" s="65" t="s">
        <v>2451</v>
      </c>
      <c r="C398" s="55"/>
      <c r="D398" s="15" t="s">
        <v>15</v>
      </c>
      <c r="E398" s="69"/>
      <c r="F398" s="20" t="s">
        <v>272</v>
      </c>
      <c r="H398" s="16">
        <v>23490</v>
      </c>
      <c r="I398" s="51">
        <f>I397+Table1424[[#This Row],[مبلغ ورود]]-Table1424[[#This Row],[مبلغ خروج]]</f>
        <v>24268480089</v>
      </c>
      <c r="J398" s="127"/>
    </row>
    <row r="399" spans="1:10" ht="37.5">
      <c r="A399" s="1">
        <v>277</v>
      </c>
      <c r="B399" s="65" t="s">
        <v>2452</v>
      </c>
      <c r="C399" s="55" t="s">
        <v>2453</v>
      </c>
      <c r="D399" s="15" t="s">
        <v>15</v>
      </c>
      <c r="E399" s="69" t="s">
        <v>2457</v>
      </c>
      <c r="F399" s="20" t="s">
        <v>2461</v>
      </c>
      <c r="H399" s="16">
        <v>2830132760</v>
      </c>
      <c r="I399" s="51">
        <f>I398+Table1424[[#This Row],[مبلغ ورود]]-Table1424[[#This Row],[مبلغ خروج]]</f>
        <v>21438347329</v>
      </c>
      <c r="J399" s="127"/>
    </row>
    <row r="400" spans="1:10" ht="37.5">
      <c r="A400" s="1">
        <v>278</v>
      </c>
      <c r="B400" s="65" t="s">
        <v>2452</v>
      </c>
      <c r="C400" s="55" t="s">
        <v>2454</v>
      </c>
      <c r="D400" s="15" t="s">
        <v>15</v>
      </c>
      <c r="E400" s="69" t="s">
        <v>2458</v>
      </c>
      <c r="F400" s="20" t="s">
        <v>2682</v>
      </c>
      <c r="H400" s="16">
        <v>2472699500</v>
      </c>
      <c r="I400" s="51">
        <f>I399+Table1424[[#This Row],[مبلغ ورود]]-Table1424[[#This Row],[مبلغ خروج]]</f>
        <v>18965647829</v>
      </c>
      <c r="J400" s="127"/>
    </row>
    <row r="401" spans="1:10" ht="37.5">
      <c r="A401" s="1">
        <v>279</v>
      </c>
      <c r="B401" s="65" t="s">
        <v>2452</v>
      </c>
      <c r="C401" s="55" t="s">
        <v>2455</v>
      </c>
      <c r="D401" s="15" t="s">
        <v>15</v>
      </c>
      <c r="E401" s="69" t="s">
        <v>2459</v>
      </c>
      <c r="F401" s="20" t="s">
        <v>2462</v>
      </c>
      <c r="H401" s="16">
        <v>612789082</v>
      </c>
      <c r="I401" s="51">
        <f>I400+Table1424[[#This Row],[مبلغ ورود]]-Table1424[[#This Row],[مبلغ خروج]]</f>
        <v>18352858747</v>
      </c>
      <c r="J401" s="127"/>
    </row>
    <row r="402" spans="1:10" ht="37.5">
      <c r="A402" s="1">
        <v>280</v>
      </c>
      <c r="B402" s="65" t="s">
        <v>2452</v>
      </c>
      <c r="C402" s="55" t="s">
        <v>2456</v>
      </c>
      <c r="D402" s="15" t="s">
        <v>15</v>
      </c>
      <c r="E402" s="69" t="s">
        <v>2460</v>
      </c>
      <c r="F402" s="20" t="s">
        <v>2463</v>
      </c>
      <c r="H402" s="16">
        <v>3473498640</v>
      </c>
      <c r="I402" s="51">
        <f>I401+Table1424[[#This Row],[مبلغ ورود]]-Table1424[[#This Row],[مبلغ خروج]]</f>
        <v>14879360107</v>
      </c>
      <c r="J402" s="127"/>
    </row>
    <row r="403" spans="1:10" ht="21">
      <c r="A403" s="1"/>
      <c r="B403" s="65"/>
      <c r="C403" s="55"/>
      <c r="E403" s="69"/>
      <c r="F403" s="20" t="s">
        <v>2378</v>
      </c>
      <c r="G403" s="19">
        <v>300000000000</v>
      </c>
      <c r="I403" s="51">
        <f>I402+Table1424[[#This Row],[مبلغ ورود]]-Table1424[[#This Row],[مبلغ خروج]]</f>
        <v>314879360107</v>
      </c>
      <c r="J403" s="127"/>
    </row>
    <row r="404" spans="1:10" ht="37.5">
      <c r="A404" s="1">
        <v>281</v>
      </c>
      <c r="B404" s="65" t="s">
        <v>2452</v>
      </c>
      <c r="C404" s="55" t="s">
        <v>2465</v>
      </c>
      <c r="D404" s="15" t="s">
        <v>15</v>
      </c>
      <c r="E404" s="69" t="s">
        <v>2471</v>
      </c>
      <c r="F404" s="183" t="s">
        <v>2464</v>
      </c>
      <c r="H404" s="16">
        <v>3816486128</v>
      </c>
      <c r="I404" s="51">
        <f>I403+Table1424[[#This Row],[مبلغ ورود]]-Table1424[[#This Row],[مبلغ خروج]]</f>
        <v>311062873979</v>
      </c>
      <c r="J404" s="127"/>
    </row>
    <row r="405" spans="1:10" ht="37.5">
      <c r="A405" s="1">
        <v>282</v>
      </c>
      <c r="B405" s="65" t="s">
        <v>2452</v>
      </c>
      <c r="C405" s="55" t="s">
        <v>2466</v>
      </c>
      <c r="D405" s="15" t="s">
        <v>15</v>
      </c>
      <c r="E405" s="69" t="s">
        <v>2472</v>
      </c>
      <c r="F405" s="20" t="s">
        <v>2478</v>
      </c>
      <c r="H405" s="16">
        <v>10195166350</v>
      </c>
      <c r="I405" s="51">
        <f>I404+Table1424[[#This Row],[مبلغ ورود]]-Table1424[[#This Row],[مبلغ خروج]]</f>
        <v>300867707629</v>
      </c>
      <c r="J405" s="127"/>
    </row>
    <row r="406" spans="1:10" ht="37.5">
      <c r="A406" s="1">
        <v>283</v>
      </c>
      <c r="B406" s="65" t="s">
        <v>2452</v>
      </c>
      <c r="C406" s="55" t="s">
        <v>2467</v>
      </c>
      <c r="D406" s="15" t="s">
        <v>15</v>
      </c>
      <c r="E406" s="69" t="s">
        <v>2473</v>
      </c>
      <c r="F406" s="20" t="s">
        <v>2479</v>
      </c>
      <c r="H406" s="16">
        <v>7148324925</v>
      </c>
      <c r="I406" s="51">
        <f>I405+Table1424[[#This Row],[مبلغ ورود]]-Table1424[[#This Row],[مبلغ خروج]]</f>
        <v>293719382704</v>
      </c>
      <c r="J406" s="127"/>
    </row>
    <row r="407" spans="1:10" ht="37.5">
      <c r="A407" s="1">
        <v>284</v>
      </c>
      <c r="B407" s="65" t="s">
        <v>2452</v>
      </c>
      <c r="C407" s="55" t="s">
        <v>2468</v>
      </c>
      <c r="D407" s="15" t="s">
        <v>15</v>
      </c>
      <c r="E407" s="69" t="s">
        <v>2474</v>
      </c>
      <c r="F407" s="70" t="s">
        <v>2480</v>
      </c>
      <c r="H407" s="16">
        <v>777987500</v>
      </c>
      <c r="I407" s="51">
        <f>I406+Table1424[[#This Row],[مبلغ ورود]]-Table1424[[#This Row],[مبلغ خروج]]</f>
        <v>292941395204</v>
      </c>
      <c r="J407" s="127"/>
    </row>
    <row r="408" spans="1:10" ht="37.5">
      <c r="A408" s="1">
        <v>285</v>
      </c>
      <c r="B408" s="65" t="s">
        <v>2452</v>
      </c>
      <c r="C408" s="55" t="s">
        <v>2469</v>
      </c>
      <c r="D408" s="15" t="s">
        <v>15</v>
      </c>
      <c r="E408" s="69" t="s">
        <v>2475</v>
      </c>
      <c r="F408" s="20" t="s">
        <v>2481</v>
      </c>
      <c r="H408" s="16">
        <v>621432000</v>
      </c>
      <c r="I408" s="51">
        <f>I407+Table1424[[#This Row],[مبلغ ورود]]-Table1424[[#This Row],[مبلغ خروج]]</f>
        <v>292319963204</v>
      </c>
      <c r="J408" s="127"/>
    </row>
    <row r="409" spans="1:10" ht="37.5">
      <c r="A409" s="1">
        <v>286</v>
      </c>
      <c r="B409" s="65" t="s">
        <v>2452</v>
      </c>
      <c r="C409" s="55" t="s">
        <v>2470</v>
      </c>
      <c r="D409" s="15" t="s">
        <v>15</v>
      </c>
      <c r="E409" s="69" t="s">
        <v>2476</v>
      </c>
      <c r="F409" s="20" t="s">
        <v>2482</v>
      </c>
      <c r="H409" s="16">
        <v>164000000</v>
      </c>
      <c r="I409" s="51">
        <f>I408+Table1424[[#This Row],[مبلغ ورود]]-Table1424[[#This Row],[مبلغ خروج]]</f>
        <v>292155963204</v>
      </c>
      <c r="J409" s="127"/>
    </row>
    <row r="410" spans="1:10" ht="37.5">
      <c r="A410" s="1">
        <v>287</v>
      </c>
      <c r="B410" s="65" t="s">
        <v>2452</v>
      </c>
      <c r="C410" s="55" t="s">
        <v>2483</v>
      </c>
      <c r="D410" s="15" t="s">
        <v>15</v>
      </c>
      <c r="E410" s="69" t="s">
        <v>2477</v>
      </c>
      <c r="F410" s="20" t="s">
        <v>2486</v>
      </c>
      <c r="H410" s="16">
        <v>11091080698</v>
      </c>
      <c r="I410" s="51">
        <f>I409+Table1424[[#This Row],[مبلغ ورود]]-Table1424[[#This Row],[مبلغ خروج]]</f>
        <v>281064882506</v>
      </c>
      <c r="J410" s="127"/>
    </row>
    <row r="411" spans="1:10" ht="37.5">
      <c r="A411" s="1">
        <v>288</v>
      </c>
      <c r="B411" s="65" t="s">
        <v>2452</v>
      </c>
      <c r="C411" s="55" t="s">
        <v>2484</v>
      </c>
      <c r="D411" s="15" t="s">
        <v>15</v>
      </c>
      <c r="E411" s="69" t="s">
        <v>2485</v>
      </c>
      <c r="F411" s="20" t="s">
        <v>2417</v>
      </c>
      <c r="G411" s="136"/>
      <c r="H411" s="51">
        <v>80000000000</v>
      </c>
      <c r="I411" s="51">
        <f>I410+Table1424[[#This Row],[مبلغ ورود]]-Table1424[[#This Row],[مبلغ خروج]]</f>
        <v>201064882506</v>
      </c>
      <c r="J411" s="137"/>
    </row>
    <row r="412" spans="1:10" ht="37.5">
      <c r="A412" s="1">
        <v>289</v>
      </c>
      <c r="B412" s="65" t="s">
        <v>2452</v>
      </c>
      <c r="C412" s="55" t="s">
        <v>2487</v>
      </c>
      <c r="D412" s="15" t="s">
        <v>15</v>
      </c>
      <c r="E412" s="69" t="s">
        <v>2490</v>
      </c>
      <c r="F412" s="20" t="s">
        <v>2493</v>
      </c>
      <c r="H412" s="16">
        <v>1406269442</v>
      </c>
      <c r="I412" s="51">
        <f>I411+Table1424[[#This Row],[مبلغ ورود]]-Table1424[[#This Row],[مبلغ خروج]]</f>
        <v>199658613064</v>
      </c>
      <c r="J412" s="127"/>
    </row>
    <row r="413" spans="1:10" ht="37.5">
      <c r="A413" s="1">
        <v>290</v>
      </c>
      <c r="B413" s="65" t="s">
        <v>2452</v>
      </c>
      <c r="C413" s="55" t="s">
        <v>2488</v>
      </c>
      <c r="D413" s="15" t="s">
        <v>15</v>
      </c>
      <c r="E413" s="69" t="s">
        <v>2491</v>
      </c>
      <c r="F413" s="20" t="s">
        <v>2494</v>
      </c>
      <c r="H413" s="16">
        <v>5157182000</v>
      </c>
      <c r="I413" s="51">
        <f>I412+Table1424[[#This Row],[مبلغ ورود]]-Table1424[[#This Row],[مبلغ خروج]]</f>
        <v>194501431064</v>
      </c>
      <c r="J413" s="127"/>
    </row>
    <row r="414" spans="1:10" ht="37.5">
      <c r="A414" s="1">
        <v>291</v>
      </c>
      <c r="B414" s="65" t="s">
        <v>2452</v>
      </c>
      <c r="C414" s="55" t="s">
        <v>2489</v>
      </c>
      <c r="D414" s="15" t="s">
        <v>15</v>
      </c>
      <c r="E414" s="69" t="s">
        <v>2492</v>
      </c>
      <c r="F414" s="20" t="s">
        <v>2495</v>
      </c>
      <c r="H414" s="16">
        <v>8686566000</v>
      </c>
      <c r="I414" s="51">
        <f>I413+Table1424[[#This Row],[مبلغ ورود]]-Table1424[[#This Row],[مبلغ خروج]]</f>
        <v>185814865064</v>
      </c>
      <c r="J414" s="127"/>
    </row>
    <row r="415" spans="1:10" ht="37.5">
      <c r="A415" s="1">
        <v>292</v>
      </c>
      <c r="B415" s="65" t="s">
        <v>2502</v>
      </c>
      <c r="C415" s="55" t="s">
        <v>2496</v>
      </c>
      <c r="D415" s="15" t="s">
        <v>15</v>
      </c>
      <c r="E415" s="69" t="s">
        <v>2503</v>
      </c>
      <c r="F415" s="20" t="s">
        <v>2504</v>
      </c>
      <c r="G415" s="163"/>
      <c r="H415" s="16">
        <v>6833066500</v>
      </c>
      <c r="I415" s="51">
        <f>I414+Table1424[[#This Row],[مبلغ ورود]]-Table1424[[#This Row],[مبلغ خروج]]</f>
        <v>178981798564</v>
      </c>
      <c r="J415" s="164"/>
    </row>
    <row r="416" spans="1:10" ht="37.5">
      <c r="A416" s="1">
        <v>293</v>
      </c>
      <c r="B416" s="65" t="s">
        <v>2502</v>
      </c>
      <c r="C416" s="55" t="s">
        <v>2497</v>
      </c>
      <c r="D416" s="15" t="s">
        <v>15</v>
      </c>
      <c r="E416" s="69" t="s">
        <v>2505</v>
      </c>
      <c r="F416" s="20" t="s">
        <v>2510</v>
      </c>
      <c r="G416" s="163"/>
      <c r="H416" s="16">
        <v>5000000000</v>
      </c>
      <c r="I416" s="51">
        <f>I415+Table1424[[#This Row],[مبلغ ورود]]-Table1424[[#This Row],[مبلغ خروج]]</f>
        <v>173981798564</v>
      </c>
      <c r="J416" s="164"/>
    </row>
    <row r="417" spans="1:10" ht="21">
      <c r="A417" s="1">
        <v>294</v>
      </c>
      <c r="B417" s="65" t="s">
        <v>2502</v>
      </c>
      <c r="C417" s="55" t="s">
        <v>2498</v>
      </c>
      <c r="D417" s="15" t="s">
        <v>15</v>
      </c>
      <c r="E417" s="69" t="s">
        <v>2506</v>
      </c>
      <c r="F417" s="20" t="s">
        <v>159</v>
      </c>
      <c r="G417" s="163"/>
      <c r="H417" s="16">
        <v>0</v>
      </c>
      <c r="I417" s="51">
        <f>I416+Table1424[[#This Row],[مبلغ ورود]]-Table1424[[#This Row],[مبلغ خروج]]</f>
        <v>173981798564</v>
      </c>
      <c r="J417" s="164"/>
    </row>
    <row r="418" spans="1:10" ht="37.5">
      <c r="A418" s="1">
        <v>295</v>
      </c>
      <c r="B418" s="65" t="s">
        <v>2502</v>
      </c>
      <c r="C418" s="55" t="s">
        <v>2499</v>
      </c>
      <c r="D418" s="15" t="s">
        <v>15</v>
      </c>
      <c r="E418" s="69" t="s">
        <v>2507</v>
      </c>
      <c r="F418" s="20" t="s">
        <v>2511</v>
      </c>
      <c r="G418" s="163"/>
      <c r="H418" s="16">
        <v>176872000</v>
      </c>
      <c r="I418" s="51">
        <f>I417+Table1424[[#This Row],[مبلغ ورود]]-Table1424[[#This Row],[مبلغ خروج]]</f>
        <v>173804926564</v>
      </c>
      <c r="J418" s="164"/>
    </row>
    <row r="419" spans="1:10" ht="37.5">
      <c r="A419" s="1">
        <v>296</v>
      </c>
      <c r="B419" s="65" t="s">
        <v>2502</v>
      </c>
      <c r="C419" s="55" t="s">
        <v>2500</v>
      </c>
      <c r="D419" s="15" t="s">
        <v>15</v>
      </c>
      <c r="E419" s="69" t="s">
        <v>2508</v>
      </c>
      <c r="F419" s="20" t="s">
        <v>2512</v>
      </c>
      <c r="G419" s="163"/>
      <c r="H419" s="16">
        <v>150000000</v>
      </c>
      <c r="I419" s="51">
        <f>I418+Table1424[[#This Row],[مبلغ ورود]]-Table1424[[#This Row],[مبلغ خروج]]</f>
        <v>173654926564</v>
      </c>
      <c r="J419" s="164"/>
    </row>
    <row r="420" spans="1:10" ht="37.5">
      <c r="A420" s="1">
        <v>297</v>
      </c>
      <c r="B420" s="65" t="s">
        <v>2502</v>
      </c>
      <c r="C420" s="55" t="s">
        <v>2501</v>
      </c>
      <c r="D420" s="15" t="s">
        <v>15</v>
      </c>
      <c r="E420" s="69" t="s">
        <v>2509</v>
      </c>
      <c r="F420" s="20" t="s">
        <v>2513</v>
      </c>
      <c r="G420" s="163"/>
      <c r="H420" s="16">
        <v>868000000</v>
      </c>
      <c r="I420" s="51">
        <f>I419+Table1424[[#This Row],[مبلغ ورود]]-Table1424[[#This Row],[مبلغ خروج]]</f>
        <v>172786926564</v>
      </c>
      <c r="J420" s="164"/>
    </row>
    <row r="421" spans="1:10" ht="21">
      <c r="A421" s="1">
        <v>298</v>
      </c>
      <c r="B421" s="65" t="s">
        <v>2502</v>
      </c>
      <c r="C421" s="55" t="s">
        <v>2514</v>
      </c>
      <c r="D421" s="15" t="s">
        <v>15</v>
      </c>
      <c r="E421" s="69" t="s">
        <v>2516</v>
      </c>
      <c r="F421" s="20" t="s">
        <v>2517</v>
      </c>
      <c r="G421" s="163"/>
      <c r="H421" s="16">
        <v>50000000000</v>
      </c>
      <c r="I421" s="51">
        <f>I420+Table1424[[#This Row],[مبلغ ورود]]-Table1424[[#This Row],[مبلغ خروج]]</f>
        <v>122786926564</v>
      </c>
      <c r="J421" s="164"/>
    </row>
    <row r="422" spans="1:10" ht="37.5">
      <c r="A422" s="1">
        <v>299</v>
      </c>
      <c r="B422" s="65" t="s">
        <v>2520</v>
      </c>
      <c r="C422" s="55" t="s">
        <v>2515</v>
      </c>
      <c r="D422" s="15" t="s">
        <v>15</v>
      </c>
      <c r="E422" s="69" t="s">
        <v>2518</v>
      </c>
      <c r="F422" s="20" t="s">
        <v>2521</v>
      </c>
      <c r="G422" s="163"/>
      <c r="H422" s="16">
        <v>3822468734</v>
      </c>
      <c r="I422" s="51">
        <f>I421+Table1424[[#This Row],[مبلغ ورود]]-Table1424[[#This Row],[مبلغ خروج]]</f>
        <v>118964457830</v>
      </c>
      <c r="J422" s="164"/>
    </row>
    <row r="423" spans="1:10" ht="37.5">
      <c r="A423" s="1">
        <v>300</v>
      </c>
      <c r="B423" s="65" t="s">
        <v>2520</v>
      </c>
      <c r="C423" s="55" t="s">
        <v>2519</v>
      </c>
      <c r="D423" s="15" t="s">
        <v>15</v>
      </c>
      <c r="E423" s="69" t="s">
        <v>2522</v>
      </c>
      <c r="F423" s="20" t="s">
        <v>2523</v>
      </c>
      <c r="H423" s="16">
        <v>611163997</v>
      </c>
      <c r="I423" s="51">
        <f>I422+Table1424[[#This Row],[مبلغ ورود]]-Table1424[[#This Row],[مبلغ خروج]]</f>
        <v>118353293833</v>
      </c>
      <c r="J423" s="127"/>
    </row>
    <row r="424" spans="1:10" ht="21">
      <c r="A424" s="1">
        <v>301</v>
      </c>
      <c r="B424" s="65" t="s">
        <v>2520</v>
      </c>
      <c r="C424" s="55" t="s">
        <v>2524</v>
      </c>
      <c r="D424" s="15" t="s">
        <v>15</v>
      </c>
      <c r="E424" s="69" t="s">
        <v>2527</v>
      </c>
      <c r="F424" s="20" t="s">
        <v>2532</v>
      </c>
      <c r="G424" s="163"/>
      <c r="H424" s="16">
        <v>21823298300</v>
      </c>
      <c r="I424" s="51">
        <f>I423+Table1424[[#This Row],[مبلغ ورود]]-Table1424[[#This Row],[مبلغ خروج]]</f>
        <v>96529995533</v>
      </c>
      <c r="J424" s="164"/>
    </row>
    <row r="425" spans="1:10" ht="37.5">
      <c r="A425" s="1">
        <v>302</v>
      </c>
      <c r="B425" s="65" t="s">
        <v>2520</v>
      </c>
      <c r="C425" s="55" t="s">
        <v>2525</v>
      </c>
      <c r="D425" s="15" t="s">
        <v>15</v>
      </c>
      <c r="E425" s="69" t="s">
        <v>2528</v>
      </c>
      <c r="F425" s="20" t="s">
        <v>2530</v>
      </c>
      <c r="G425" s="163"/>
      <c r="H425" s="16">
        <v>32000000000</v>
      </c>
      <c r="I425" s="51">
        <f>I424+Table1424[[#This Row],[مبلغ ورود]]-Table1424[[#This Row],[مبلغ خروج]]</f>
        <v>64529995533</v>
      </c>
      <c r="J425" s="164"/>
    </row>
    <row r="426" spans="1:10" ht="21">
      <c r="A426" s="1">
        <v>303</v>
      </c>
      <c r="B426" s="65" t="s">
        <v>2520</v>
      </c>
      <c r="C426" s="55" t="s">
        <v>2526</v>
      </c>
      <c r="D426" s="15" t="s">
        <v>15</v>
      </c>
      <c r="E426" s="69" t="s">
        <v>2529</v>
      </c>
      <c r="F426" s="20" t="s">
        <v>2531</v>
      </c>
      <c r="G426" s="163"/>
      <c r="H426" s="16">
        <v>2500000000</v>
      </c>
      <c r="I426" s="51">
        <f>I425+Table1424[[#This Row],[مبلغ ورود]]-Table1424[[#This Row],[مبلغ خروج]]</f>
        <v>62029995533</v>
      </c>
      <c r="J426" s="164"/>
    </row>
    <row r="427" spans="1:10" ht="37.5">
      <c r="A427" s="1">
        <v>304</v>
      </c>
      <c r="B427" s="65" t="s">
        <v>2540</v>
      </c>
      <c r="C427" s="55" t="s">
        <v>2534</v>
      </c>
      <c r="D427" s="15" t="s">
        <v>15</v>
      </c>
      <c r="E427" s="69" t="s">
        <v>2541</v>
      </c>
      <c r="F427" s="20" t="s">
        <v>2533</v>
      </c>
      <c r="G427" s="163"/>
      <c r="H427" s="16">
        <v>7744947000</v>
      </c>
      <c r="I427" s="51">
        <f>I426+Table1424[[#This Row],[مبلغ ورود]]-Table1424[[#This Row],[مبلغ خروج]]</f>
        <v>54285048533</v>
      </c>
      <c r="J427" s="164"/>
    </row>
    <row r="428" spans="1:10" ht="37.5">
      <c r="A428" s="1">
        <v>305</v>
      </c>
      <c r="B428" s="65" t="s">
        <v>2540</v>
      </c>
      <c r="C428" s="55" t="s">
        <v>2535</v>
      </c>
      <c r="D428" s="15" t="s">
        <v>15</v>
      </c>
      <c r="E428" s="69" t="s">
        <v>2542</v>
      </c>
      <c r="F428" s="20" t="s">
        <v>2547</v>
      </c>
      <c r="G428" s="163"/>
      <c r="H428" s="16">
        <v>2749650000</v>
      </c>
      <c r="I428" s="51">
        <f>I427+Table1424[[#This Row],[مبلغ ورود]]-Table1424[[#This Row],[مبلغ خروج]]</f>
        <v>51535398533</v>
      </c>
      <c r="J428" s="164"/>
    </row>
    <row r="429" spans="1:10" ht="37.5">
      <c r="A429" s="1">
        <v>306</v>
      </c>
      <c r="B429" s="65" t="s">
        <v>2540</v>
      </c>
      <c r="C429" s="55" t="s">
        <v>2536</v>
      </c>
      <c r="D429" s="15" t="s">
        <v>15</v>
      </c>
      <c r="E429" s="69" t="s">
        <v>2543</v>
      </c>
      <c r="F429" s="20" t="s">
        <v>2548</v>
      </c>
      <c r="G429" s="163"/>
      <c r="H429" s="16">
        <v>642348000</v>
      </c>
      <c r="I429" s="51">
        <f>I428+Table1424[[#This Row],[مبلغ ورود]]-Table1424[[#This Row],[مبلغ خروج]]</f>
        <v>50893050533</v>
      </c>
      <c r="J429" s="164"/>
    </row>
    <row r="430" spans="1:10" ht="37.5">
      <c r="A430" s="1">
        <v>307</v>
      </c>
      <c r="B430" s="65" t="s">
        <v>2540</v>
      </c>
      <c r="C430" s="55" t="s">
        <v>2537</v>
      </c>
      <c r="D430" s="15" t="s">
        <v>15</v>
      </c>
      <c r="E430" s="69" t="s">
        <v>2544</v>
      </c>
      <c r="F430" s="20" t="s">
        <v>2549</v>
      </c>
      <c r="G430" s="163"/>
      <c r="H430" s="16">
        <v>805185400</v>
      </c>
      <c r="I430" s="51">
        <f>I429+Table1424[[#This Row],[مبلغ ورود]]-Table1424[[#This Row],[مبلغ خروج]]</f>
        <v>50087865133</v>
      </c>
      <c r="J430" s="164"/>
    </row>
    <row r="431" spans="1:10" ht="37.5">
      <c r="A431" s="1">
        <v>308</v>
      </c>
      <c r="B431" s="65" t="s">
        <v>2540</v>
      </c>
      <c r="C431" s="55" t="s">
        <v>2538</v>
      </c>
      <c r="D431" s="15" t="s">
        <v>15</v>
      </c>
      <c r="E431" s="69" t="s">
        <v>2545</v>
      </c>
      <c r="F431" s="20" t="s">
        <v>2550</v>
      </c>
      <c r="G431" s="163"/>
      <c r="H431" s="16">
        <v>568000000</v>
      </c>
      <c r="I431" s="51">
        <f>I430+Table1424[[#This Row],[مبلغ ورود]]-Table1424[[#This Row],[مبلغ خروج]]</f>
        <v>49519865133</v>
      </c>
      <c r="J431" s="164"/>
    </row>
    <row r="432" spans="1:10" ht="21">
      <c r="A432" s="1">
        <v>309</v>
      </c>
      <c r="B432" s="65" t="s">
        <v>2540</v>
      </c>
      <c r="C432" s="55" t="s">
        <v>2539</v>
      </c>
      <c r="D432" s="15" t="s">
        <v>15</v>
      </c>
      <c r="E432" s="69" t="s">
        <v>2546</v>
      </c>
      <c r="F432" s="20" t="s">
        <v>2551</v>
      </c>
      <c r="G432" s="163"/>
      <c r="H432" s="16">
        <v>16396700000</v>
      </c>
      <c r="I432" s="51">
        <f>I431+Table1424[[#This Row],[مبلغ ورود]]-Table1424[[#This Row],[مبلغ خروج]]</f>
        <v>33123165133</v>
      </c>
      <c r="J432" s="164"/>
    </row>
    <row r="433" spans="1:10" ht="21">
      <c r="A433" s="1">
        <v>310</v>
      </c>
      <c r="B433" s="65" t="s">
        <v>2502</v>
      </c>
      <c r="C433" s="55"/>
      <c r="D433" s="15" t="s">
        <v>15</v>
      </c>
      <c r="E433" s="69"/>
      <c r="F433" s="20" t="s">
        <v>77</v>
      </c>
      <c r="G433" s="163"/>
      <c r="H433" s="16">
        <f>10000+10000+10000+10000+10000+16400+122550+124280+250000+155590+250000</f>
        <v>968820</v>
      </c>
      <c r="I433" s="51">
        <f>I432+Table1424[[#This Row],[مبلغ ورود]]-Table1424[[#This Row],[مبلغ خروج]]</f>
        <v>33122196313</v>
      </c>
      <c r="J433" s="164"/>
    </row>
    <row r="434" spans="1:10" ht="21">
      <c r="A434" s="165">
        <v>311</v>
      </c>
      <c r="B434" s="65" t="s">
        <v>2520</v>
      </c>
      <c r="C434" s="166"/>
      <c r="D434" s="15" t="s">
        <v>15</v>
      </c>
      <c r="E434" s="69"/>
      <c r="F434" s="20" t="s">
        <v>77</v>
      </c>
      <c r="G434" s="163"/>
      <c r="H434" s="16">
        <f>250000+17680+15000+250000+250000+250000</f>
        <v>1032680</v>
      </c>
      <c r="I434" s="51">
        <f>I433+Table1424[[#This Row],[مبلغ ورود]]-Table1424[[#This Row],[مبلغ خروج]]</f>
        <v>33121163633</v>
      </c>
      <c r="J434" s="164"/>
    </row>
    <row r="435" spans="1:10" ht="21">
      <c r="A435" s="165">
        <v>312</v>
      </c>
      <c r="B435" s="65" t="s">
        <v>2552</v>
      </c>
      <c r="C435" s="166"/>
      <c r="D435" s="15" t="s">
        <v>15</v>
      </c>
      <c r="E435" s="69"/>
      <c r="F435" s="20" t="s">
        <v>77</v>
      </c>
      <c r="G435" s="163"/>
      <c r="H435" s="16">
        <f>122230+250000</f>
        <v>372230</v>
      </c>
      <c r="I435" s="51">
        <f>I434+Table1424[[#This Row],[مبلغ ورود]]-Table1424[[#This Row],[مبلغ خروج]]</f>
        <v>33120791403</v>
      </c>
      <c r="J435" s="164"/>
    </row>
    <row r="436" spans="1:10" ht="21">
      <c r="A436" s="165">
        <v>313</v>
      </c>
      <c r="B436" s="65" t="s">
        <v>2540</v>
      </c>
      <c r="C436" s="166"/>
      <c r="D436" s="15" t="s">
        <v>15</v>
      </c>
      <c r="E436" s="69"/>
      <c r="F436" s="20" t="s">
        <v>2378</v>
      </c>
      <c r="G436" s="163">
        <v>100000000000</v>
      </c>
      <c r="I436" s="51">
        <f>I435+Table1424[[#This Row],[مبلغ ورود]]-Table1424[[#This Row],[مبلغ خروج]]</f>
        <v>133120791403</v>
      </c>
      <c r="J436" s="164"/>
    </row>
    <row r="437" spans="1:10" ht="21">
      <c r="A437" s="167"/>
      <c r="B437" s="65" t="s">
        <v>2584</v>
      </c>
      <c r="C437" s="168"/>
      <c r="D437" s="15" t="s">
        <v>15</v>
      </c>
      <c r="E437" s="69"/>
      <c r="F437" s="20" t="s">
        <v>2378</v>
      </c>
      <c r="G437" s="163">
        <v>100000000000</v>
      </c>
      <c r="I437" s="51">
        <f>I436+Table1424[[#This Row],[مبلغ ورود]]-Table1424[[#This Row],[مبلغ خروج]]</f>
        <v>233120791403</v>
      </c>
      <c r="J437" s="170"/>
    </row>
    <row r="438" spans="1:10" ht="37.5">
      <c r="A438" s="165">
        <v>314</v>
      </c>
      <c r="B438" s="65" t="s">
        <v>2553</v>
      </c>
      <c r="C438" s="55" t="s">
        <v>2554</v>
      </c>
      <c r="D438" s="15" t="s">
        <v>15</v>
      </c>
      <c r="E438" s="69" t="s">
        <v>2573</v>
      </c>
      <c r="F438" s="20" t="s">
        <v>2600</v>
      </c>
      <c r="G438" s="163"/>
      <c r="H438" s="16">
        <v>222447048</v>
      </c>
      <c r="I438" s="51">
        <f>I437+Table1424[[#This Row],[مبلغ ورود]]-Table1424[[#This Row],[مبلغ خروج]]</f>
        <v>232898344355</v>
      </c>
      <c r="J438" s="164"/>
    </row>
    <row r="439" spans="1:10" ht="37.5">
      <c r="A439" s="165">
        <v>315</v>
      </c>
      <c r="B439" s="65" t="s">
        <v>2553</v>
      </c>
      <c r="C439" s="55" t="s">
        <v>2555</v>
      </c>
      <c r="D439" s="15" t="s">
        <v>15</v>
      </c>
      <c r="E439" s="69" t="s">
        <v>2574</v>
      </c>
      <c r="F439" s="20" t="s">
        <v>2585</v>
      </c>
      <c r="G439" s="169"/>
      <c r="H439" s="16">
        <v>23069850</v>
      </c>
      <c r="I439" s="51">
        <f>I438+Table1424[[#This Row],[مبلغ ورود]]-Table1424[[#This Row],[مبلغ خروج]]</f>
        <v>232875274505</v>
      </c>
      <c r="J439" s="170"/>
    </row>
    <row r="440" spans="1:10" ht="37.5">
      <c r="A440" s="165">
        <v>316</v>
      </c>
      <c r="B440" s="65" t="s">
        <v>2553</v>
      </c>
      <c r="C440" s="55" t="s">
        <v>2556</v>
      </c>
      <c r="D440" s="15" t="s">
        <v>15</v>
      </c>
      <c r="E440" s="69" t="s">
        <v>2575</v>
      </c>
      <c r="F440" s="20" t="s">
        <v>2586</v>
      </c>
      <c r="G440" s="169"/>
      <c r="H440" s="16">
        <v>74976972</v>
      </c>
      <c r="I440" s="51">
        <f>I439+Table1424[[#This Row],[مبلغ ورود]]-Table1424[[#This Row],[مبلغ خروج]]</f>
        <v>232800297533</v>
      </c>
      <c r="J440" s="170"/>
    </row>
    <row r="441" spans="1:10" ht="21">
      <c r="A441" s="165">
        <v>317</v>
      </c>
      <c r="B441" s="65" t="s">
        <v>2553</v>
      </c>
      <c r="C441" s="55" t="s">
        <v>2557</v>
      </c>
      <c r="D441" s="15" t="s">
        <v>15</v>
      </c>
      <c r="E441" s="69" t="s">
        <v>2576</v>
      </c>
      <c r="F441" s="20" t="s">
        <v>2587</v>
      </c>
      <c r="G441" s="169"/>
      <c r="H441" s="16">
        <v>315000000</v>
      </c>
      <c r="I441" s="51">
        <f>I440+Table1424[[#This Row],[مبلغ ورود]]-Table1424[[#This Row],[مبلغ خروج]]</f>
        <v>232485297533</v>
      </c>
      <c r="J441" s="170"/>
    </row>
    <row r="442" spans="1:10" ht="37.5">
      <c r="A442" s="165">
        <v>318</v>
      </c>
      <c r="B442" s="65" t="s">
        <v>2553</v>
      </c>
      <c r="C442" s="55" t="s">
        <v>2558</v>
      </c>
      <c r="D442" s="15" t="s">
        <v>15</v>
      </c>
      <c r="E442" s="69" t="s">
        <v>2577</v>
      </c>
      <c r="F442" s="20" t="s">
        <v>2588</v>
      </c>
      <c r="G442" s="169"/>
      <c r="H442" s="16">
        <v>87992000</v>
      </c>
      <c r="I442" s="51">
        <f>I441+Table1424[[#This Row],[مبلغ ورود]]-Table1424[[#This Row],[مبلغ خروج]]</f>
        <v>232397305533</v>
      </c>
      <c r="J442" s="170"/>
    </row>
    <row r="443" spans="1:10" ht="37.5">
      <c r="A443" s="165">
        <v>319</v>
      </c>
      <c r="B443" s="65" t="s">
        <v>2553</v>
      </c>
      <c r="C443" s="55" t="s">
        <v>2559</v>
      </c>
      <c r="D443" s="15" t="s">
        <v>15</v>
      </c>
      <c r="E443" s="69" t="s">
        <v>2578</v>
      </c>
      <c r="F443" s="20" t="s">
        <v>2589</v>
      </c>
      <c r="G443" s="169"/>
      <c r="H443" s="16">
        <v>23370000</v>
      </c>
      <c r="I443" s="51">
        <f>I442+Table1424[[#This Row],[مبلغ ورود]]-Table1424[[#This Row],[مبلغ خروج]]</f>
        <v>232373935533</v>
      </c>
      <c r="J443" s="170"/>
    </row>
    <row r="444" spans="1:10" ht="37.5">
      <c r="A444" s="165">
        <v>320</v>
      </c>
      <c r="B444" s="65" t="s">
        <v>2553</v>
      </c>
      <c r="C444" s="55" t="s">
        <v>2560</v>
      </c>
      <c r="D444" s="15" t="s">
        <v>15</v>
      </c>
      <c r="E444" s="69" t="s">
        <v>2579</v>
      </c>
      <c r="F444" s="20" t="s">
        <v>2590</v>
      </c>
      <c r="G444" s="169"/>
      <c r="H444" s="16">
        <v>266000000</v>
      </c>
      <c r="I444" s="51">
        <f>I443+Table1424[[#This Row],[مبلغ ورود]]-Table1424[[#This Row],[مبلغ خروج]]</f>
        <v>232107935533</v>
      </c>
      <c r="J444" s="170"/>
    </row>
    <row r="445" spans="1:10" ht="21">
      <c r="A445" s="165">
        <v>321</v>
      </c>
      <c r="B445" s="65" t="s">
        <v>2553</v>
      </c>
      <c r="C445" s="55" t="s">
        <v>2561</v>
      </c>
      <c r="D445" s="15" t="s">
        <v>15</v>
      </c>
      <c r="E445" s="69" t="s">
        <v>2580</v>
      </c>
      <c r="F445" s="20" t="s">
        <v>2591</v>
      </c>
      <c r="G445" s="169"/>
      <c r="H445" s="16">
        <v>6656709800</v>
      </c>
      <c r="I445" s="51">
        <f>I444+Table1424[[#This Row],[مبلغ ورود]]-Table1424[[#This Row],[مبلغ خروج]]</f>
        <v>225451225733</v>
      </c>
      <c r="J445" s="170"/>
    </row>
    <row r="446" spans="1:10" ht="37.5">
      <c r="A446" s="165">
        <v>322</v>
      </c>
      <c r="B446" s="65" t="s">
        <v>2553</v>
      </c>
      <c r="C446" s="55" t="s">
        <v>2562</v>
      </c>
      <c r="D446" s="15" t="s">
        <v>15</v>
      </c>
      <c r="E446" s="69" t="s">
        <v>2581</v>
      </c>
      <c r="F446" s="20" t="s">
        <v>2592</v>
      </c>
      <c r="G446" s="169"/>
      <c r="H446" s="16">
        <v>4363174080</v>
      </c>
      <c r="I446" s="51">
        <f>I445+Table1424[[#This Row],[مبلغ ورود]]-Table1424[[#This Row],[مبلغ خروج]]</f>
        <v>221088051653</v>
      </c>
      <c r="J446" s="170"/>
    </row>
    <row r="447" spans="1:10" ht="37.5">
      <c r="A447" s="165">
        <v>323</v>
      </c>
      <c r="B447" s="65" t="s">
        <v>2553</v>
      </c>
      <c r="C447" s="55" t="s">
        <v>2563</v>
      </c>
      <c r="D447" s="15" t="s">
        <v>15</v>
      </c>
      <c r="E447" s="69" t="s">
        <v>2582</v>
      </c>
      <c r="F447" s="20" t="s">
        <v>2593</v>
      </c>
      <c r="G447" s="169"/>
      <c r="H447" s="16">
        <v>16715000</v>
      </c>
      <c r="I447" s="51">
        <f>I446+Table1424[[#This Row],[مبلغ ورود]]-Table1424[[#This Row],[مبلغ خروج]]</f>
        <v>221071336653</v>
      </c>
      <c r="J447" s="170"/>
    </row>
    <row r="448" spans="1:10" ht="21">
      <c r="A448" s="165">
        <v>324</v>
      </c>
      <c r="B448" s="65" t="s">
        <v>2553</v>
      </c>
      <c r="C448" s="55" t="s">
        <v>2564</v>
      </c>
      <c r="D448" s="15" t="s">
        <v>15</v>
      </c>
      <c r="E448" s="69" t="s">
        <v>2583</v>
      </c>
      <c r="F448" s="20" t="s">
        <v>2594</v>
      </c>
      <c r="G448" s="169"/>
      <c r="H448" s="16">
        <v>526050000</v>
      </c>
      <c r="I448" s="51">
        <f>I447+Table1424[[#This Row],[مبلغ ورود]]-Table1424[[#This Row],[مبلغ خروج]]</f>
        <v>220545286653</v>
      </c>
      <c r="J448" s="170"/>
    </row>
    <row r="449" spans="1:10" ht="37.5">
      <c r="A449" s="165">
        <v>325</v>
      </c>
      <c r="B449" s="65" t="s">
        <v>2553</v>
      </c>
      <c r="C449" s="55" t="s">
        <v>2565</v>
      </c>
      <c r="D449" s="15" t="s">
        <v>15</v>
      </c>
      <c r="E449" s="69" t="s">
        <v>2595</v>
      </c>
      <c r="F449" s="20" t="s">
        <v>2599</v>
      </c>
      <c r="G449" s="169"/>
      <c r="H449" s="16">
        <v>970061800</v>
      </c>
      <c r="I449" s="51">
        <f>I448+Table1424[[#This Row],[مبلغ ورود]]-Table1424[[#This Row],[مبلغ خروج]]</f>
        <v>219575224853</v>
      </c>
      <c r="J449" s="170"/>
    </row>
    <row r="450" spans="1:10" ht="21">
      <c r="A450" s="165">
        <v>326</v>
      </c>
      <c r="B450" s="65" t="s">
        <v>2553</v>
      </c>
      <c r="C450" s="55" t="s">
        <v>2566</v>
      </c>
      <c r="D450" s="15" t="s">
        <v>15</v>
      </c>
      <c r="E450" s="69" t="s">
        <v>2596</v>
      </c>
      <c r="F450" s="20" t="s">
        <v>2517</v>
      </c>
      <c r="G450" s="169"/>
      <c r="H450" s="16">
        <v>100000000000</v>
      </c>
      <c r="I450" s="51">
        <f>I449+Table1424[[#This Row],[مبلغ ورود]]-Table1424[[#This Row],[مبلغ خروج]]</f>
        <v>119575224853</v>
      </c>
      <c r="J450" s="170"/>
    </row>
    <row r="451" spans="1:10" ht="37.5">
      <c r="A451" s="165">
        <v>327</v>
      </c>
      <c r="B451" s="65" t="s">
        <v>2553</v>
      </c>
      <c r="C451" s="55" t="s">
        <v>2567</v>
      </c>
      <c r="D451" s="15" t="s">
        <v>15</v>
      </c>
      <c r="E451" s="69" t="s">
        <v>2597</v>
      </c>
      <c r="F451" s="20" t="s">
        <v>2601</v>
      </c>
      <c r="G451" s="163"/>
      <c r="H451" s="16">
        <v>68000000</v>
      </c>
      <c r="I451" s="51">
        <f>I450+Table1424[[#This Row],[مبلغ ورود]]-Table1424[[#This Row],[مبلغ خروج]]</f>
        <v>119507224853</v>
      </c>
      <c r="J451" s="164"/>
    </row>
    <row r="452" spans="1:10" ht="21">
      <c r="A452" s="165">
        <v>328</v>
      </c>
      <c r="B452" s="65" t="s">
        <v>2540</v>
      </c>
      <c r="C452" s="55"/>
      <c r="D452" s="15" t="s">
        <v>15</v>
      </c>
      <c r="E452" s="69"/>
      <c r="F452" s="20" t="s">
        <v>77</v>
      </c>
      <c r="H452" s="16">
        <v>250000</v>
      </c>
      <c r="I452" s="51">
        <f>I451+Table1424[[#This Row],[مبلغ ورود]]-Table1424[[#This Row],[مبلغ خروج]]</f>
        <v>119506974853</v>
      </c>
      <c r="J452" s="127"/>
    </row>
    <row r="453" spans="1:10" ht="21">
      <c r="A453" s="1"/>
      <c r="B453" s="65" t="s">
        <v>2584</v>
      </c>
      <c r="C453" s="55"/>
      <c r="D453" s="15" t="s">
        <v>15</v>
      </c>
      <c r="E453" s="69"/>
      <c r="F453" s="20" t="s">
        <v>77</v>
      </c>
      <c r="H453" s="16">
        <f>128460+113600+250000</f>
        <v>492060</v>
      </c>
      <c r="I453" s="51">
        <f>I452+Table1424[[#This Row],[مبلغ ورود]]-Table1424[[#This Row],[مبلغ خروج]]</f>
        <v>119506482793</v>
      </c>
      <c r="J453" s="127"/>
    </row>
    <row r="454" spans="1:10" ht="21">
      <c r="A454" s="1"/>
      <c r="B454" s="65" t="s">
        <v>2553</v>
      </c>
      <c r="C454" s="55"/>
      <c r="D454" s="15" t="s">
        <v>15</v>
      </c>
      <c r="E454" s="69"/>
      <c r="F454" s="20" t="s">
        <v>77</v>
      </c>
      <c r="H454" s="16">
        <v>12000</v>
      </c>
      <c r="I454" s="51">
        <f>I453+Table1424[[#This Row],[مبلغ ورود]]-Table1424[[#This Row],[مبلغ خروج]]</f>
        <v>119506470793</v>
      </c>
      <c r="J454" s="127"/>
    </row>
    <row r="455" spans="1:10" ht="21">
      <c r="A455" s="1"/>
      <c r="B455" s="65" t="s">
        <v>2602</v>
      </c>
      <c r="C455" s="55"/>
      <c r="D455" s="15" t="s">
        <v>15</v>
      </c>
      <c r="E455" s="69"/>
      <c r="F455" s="20" t="s">
        <v>2378</v>
      </c>
      <c r="G455" s="19">
        <v>100000000000</v>
      </c>
      <c r="I455" s="51">
        <f>I454+Table1424[[#This Row],[مبلغ ورود]]-Table1424[[#This Row],[مبلغ خروج]]</f>
        <v>219506470793</v>
      </c>
      <c r="J455" s="127"/>
    </row>
    <row r="456" spans="1:10" ht="37.5">
      <c r="A456" s="165">
        <v>329</v>
      </c>
      <c r="B456" s="65" t="s">
        <v>2602</v>
      </c>
      <c r="C456" s="55" t="s">
        <v>2568</v>
      </c>
      <c r="D456" s="15" t="s">
        <v>15</v>
      </c>
      <c r="E456" s="69" t="s">
        <v>2598</v>
      </c>
      <c r="F456" s="20" t="s">
        <v>2606</v>
      </c>
      <c r="G456" s="163"/>
      <c r="H456" s="16">
        <f>7280800000+686250000</f>
        <v>7967050000</v>
      </c>
      <c r="I456" s="51">
        <f>I455+Table1424[[#This Row],[مبلغ ورود]]-Table1424[[#This Row],[مبلغ خروج]]</f>
        <v>211539420793</v>
      </c>
      <c r="J456" s="164"/>
    </row>
    <row r="457" spans="1:10" ht="37.5">
      <c r="A457" s="165">
        <v>330</v>
      </c>
      <c r="B457" s="65" t="s">
        <v>2602</v>
      </c>
      <c r="C457" s="55" t="s">
        <v>2569</v>
      </c>
      <c r="D457" s="15" t="s">
        <v>15</v>
      </c>
      <c r="E457" s="69" t="s">
        <v>2603</v>
      </c>
      <c r="F457" s="20" t="s">
        <v>2607</v>
      </c>
      <c r="H457" s="16">
        <v>869078800</v>
      </c>
      <c r="I457" s="51">
        <f>I456+Table1424[[#This Row],[مبلغ ورود]]-Table1424[[#This Row],[مبلغ خروج]]</f>
        <v>210670341993</v>
      </c>
      <c r="J457" s="127"/>
    </row>
    <row r="458" spans="1:10" ht="21">
      <c r="A458" s="165">
        <v>331</v>
      </c>
      <c r="B458" s="65" t="s">
        <v>2602</v>
      </c>
      <c r="C458" s="55" t="s">
        <v>2570</v>
      </c>
      <c r="D458" s="15" t="s">
        <v>15</v>
      </c>
      <c r="E458" s="69" t="s">
        <v>2604</v>
      </c>
      <c r="F458" s="20" t="s">
        <v>2517</v>
      </c>
      <c r="H458" s="16">
        <v>100000000000</v>
      </c>
      <c r="I458" s="51">
        <f>I457+Table1424[[#This Row],[مبلغ ورود]]-Table1424[[#This Row],[مبلغ خروج]]</f>
        <v>110670341993</v>
      </c>
      <c r="J458" s="127"/>
    </row>
    <row r="459" spans="1:10" ht="37.5">
      <c r="A459" s="165">
        <v>332</v>
      </c>
      <c r="B459" s="65" t="s">
        <v>2602</v>
      </c>
      <c r="C459" s="55" t="s">
        <v>2571</v>
      </c>
      <c r="D459" s="15" t="s">
        <v>15</v>
      </c>
      <c r="E459" s="69" t="s">
        <v>2605</v>
      </c>
      <c r="F459" s="20" t="s">
        <v>2617</v>
      </c>
      <c r="G459" s="136"/>
      <c r="H459" s="16">
        <v>528124433</v>
      </c>
      <c r="I459" s="51">
        <f>I458+Table1424[[#This Row],[مبلغ ورود]]-Table1424[[#This Row],[مبلغ خروج]]</f>
        <v>110142217560</v>
      </c>
      <c r="J459" s="137"/>
    </row>
    <row r="460" spans="1:10" ht="37.5">
      <c r="A460" s="165">
        <v>333</v>
      </c>
      <c r="B460" s="65" t="s">
        <v>2602</v>
      </c>
      <c r="C460" s="55" t="s">
        <v>2572</v>
      </c>
      <c r="D460" s="15" t="s">
        <v>15</v>
      </c>
      <c r="E460" s="69" t="s">
        <v>2608</v>
      </c>
      <c r="F460" s="20" t="s">
        <v>2618</v>
      </c>
      <c r="G460" s="136"/>
      <c r="H460" s="16">
        <v>122073144</v>
      </c>
      <c r="I460" s="51">
        <f>I459+Table1424[[#This Row],[مبلغ ورود]]-Table1424[[#This Row],[مبلغ خروج]]</f>
        <v>110020144416</v>
      </c>
      <c r="J460" s="137"/>
    </row>
    <row r="461" spans="1:10" ht="21">
      <c r="A461" s="165">
        <v>334</v>
      </c>
      <c r="B461" s="65" t="s">
        <v>2602</v>
      </c>
      <c r="C461" s="55" t="s">
        <v>2613</v>
      </c>
      <c r="D461" s="15" t="s">
        <v>15</v>
      </c>
      <c r="E461" s="69" t="s">
        <v>2609</v>
      </c>
      <c r="F461" s="20" t="s">
        <v>2619</v>
      </c>
      <c r="G461" s="178"/>
      <c r="H461" s="16">
        <v>81376660</v>
      </c>
      <c r="I461" s="51">
        <f>I460+Table1424[[#This Row],[مبلغ ورود]]-Table1424[[#This Row],[مبلغ خروج]]</f>
        <v>109938767756</v>
      </c>
      <c r="J461" s="179"/>
    </row>
    <row r="462" spans="1:10" ht="37.5">
      <c r="A462" s="165">
        <v>335</v>
      </c>
      <c r="B462" s="65" t="s">
        <v>2602</v>
      </c>
      <c r="C462" s="55" t="s">
        <v>2614</v>
      </c>
      <c r="D462" s="15" t="s">
        <v>15</v>
      </c>
      <c r="E462" s="69" t="s">
        <v>2610</v>
      </c>
      <c r="F462" s="20" t="s">
        <v>2620</v>
      </c>
      <c r="G462" s="178"/>
      <c r="H462" s="16">
        <v>70878801</v>
      </c>
      <c r="I462" s="51">
        <f>I461+Table1424[[#This Row],[مبلغ ورود]]-Table1424[[#This Row],[مبلغ خروج]]</f>
        <v>109867888955</v>
      </c>
      <c r="J462" s="179"/>
    </row>
    <row r="463" spans="1:10" ht="37.5">
      <c r="A463" s="165">
        <v>336</v>
      </c>
      <c r="B463" s="65" t="s">
        <v>2602</v>
      </c>
      <c r="C463" s="55" t="s">
        <v>2615</v>
      </c>
      <c r="D463" s="15" t="s">
        <v>15</v>
      </c>
      <c r="E463" s="69" t="s">
        <v>2611</v>
      </c>
      <c r="F463" s="20" t="s">
        <v>2621</v>
      </c>
      <c r="G463" s="178"/>
      <c r="H463" s="16">
        <v>39560950</v>
      </c>
      <c r="I463" s="51">
        <f>I462+Table1424[[#This Row],[مبلغ ورود]]-Table1424[[#This Row],[مبلغ خروج]]</f>
        <v>109828328005</v>
      </c>
      <c r="J463" s="179"/>
    </row>
    <row r="464" spans="1:10" ht="37.5">
      <c r="A464" s="165">
        <v>337</v>
      </c>
      <c r="B464" s="65" t="s">
        <v>2622</v>
      </c>
      <c r="C464" s="55" t="s">
        <v>2616</v>
      </c>
      <c r="D464" s="15" t="s">
        <v>15</v>
      </c>
      <c r="E464" s="69" t="s">
        <v>2612</v>
      </c>
      <c r="F464" s="20" t="s">
        <v>2623</v>
      </c>
      <c r="G464" s="178"/>
      <c r="H464" s="16">
        <v>456350300</v>
      </c>
      <c r="I464" s="51">
        <f>I463+Table1424[[#This Row],[مبلغ ورود]]-Table1424[[#This Row],[مبلغ خروج]]</f>
        <v>109371977705</v>
      </c>
      <c r="J464" s="179"/>
    </row>
    <row r="465" spans="1:10" ht="21">
      <c r="A465" s="165">
        <v>338</v>
      </c>
      <c r="B465" s="65" t="s">
        <v>2602</v>
      </c>
      <c r="C465" s="177"/>
      <c r="D465" s="15" t="s">
        <v>15</v>
      </c>
      <c r="E465" s="69"/>
      <c r="F465" s="20" t="s">
        <v>2624</v>
      </c>
      <c r="G465" s="16">
        <v>78080521473</v>
      </c>
      <c r="I465" s="51">
        <f>I464+Table1424[[#This Row],[مبلغ ورود]]-Table1424[[#This Row],[مبلغ خروج]]</f>
        <v>187452499178</v>
      </c>
      <c r="J465" s="179"/>
    </row>
    <row r="466" spans="1:10" ht="21">
      <c r="A466" s="165">
        <v>339</v>
      </c>
      <c r="B466" s="65" t="s">
        <v>2602</v>
      </c>
      <c r="C466" s="177"/>
      <c r="D466" s="15" t="s">
        <v>15</v>
      </c>
      <c r="E466" s="69"/>
      <c r="F466" s="20" t="s">
        <v>272</v>
      </c>
      <c r="G466" s="178"/>
      <c r="H466" s="16">
        <f>6800+2000+25000+2330+8790+7490+2300+22240</f>
        <v>76950</v>
      </c>
      <c r="I466" s="51">
        <f>I465+Table1424[[#This Row],[مبلغ ورود]]-Table1424[[#This Row],[مبلغ خروج]]</f>
        <v>187452422228</v>
      </c>
      <c r="J466" s="179"/>
    </row>
    <row r="467" spans="1:10" ht="21">
      <c r="A467" s="165">
        <v>340</v>
      </c>
      <c r="B467" s="65" t="s">
        <v>2602</v>
      </c>
      <c r="C467" s="55"/>
      <c r="D467" s="15" t="s">
        <v>15</v>
      </c>
      <c r="E467" s="69"/>
      <c r="F467" s="20" t="s">
        <v>272</v>
      </c>
      <c r="G467" s="175"/>
      <c r="H467" s="16">
        <v>250000</v>
      </c>
      <c r="I467" s="51">
        <f>I466+Table1424[[#This Row],[مبلغ ورود]]-Table1424[[#This Row],[مبلغ خروج]]</f>
        <v>187452172228</v>
      </c>
      <c r="J467" s="176"/>
    </row>
    <row r="468" spans="1:10" ht="37.5">
      <c r="A468" s="171">
        <v>341</v>
      </c>
      <c r="B468" s="65" t="s">
        <v>2625</v>
      </c>
      <c r="C468" s="55" t="s">
        <v>2626</v>
      </c>
      <c r="D468" s="15" t="s">
        <v>15</v>
      </c>
      <c r="E468" s="69" t="s">
        <v>2627</v>
      </c>
      <c r="F468" s="20" t="s">
        <v>2628</v>
      </c>
      <c r="G468" s="175"/>
      <c r="H468" s="16">
        <v>159997830</v>
      </c>
      <c r="I468" s="51">
        <f>I467+Table1424[[#This Row],[مبلغ ورود]]-Table1424[[#This Row],[مبلغ خروج]]</f>
        <v>187292174398</v>
      </c>
      <c r="J468" s="176"/>
    </row>
    <row r="469" spans="1:10" ht="21">
      <c r="A469" s="171">
        <v>343</v>
      </c>
      <c r="B469" s="172" t="s">
        <v>2622</v>
      </c>
      <c r="C469" s="173"/>
      <c r="D469" s="15" t="s">
        <v>15</v>
      </c>
      <c r="E469" s="69"/>
      <c r="F469" s="20" t="s">
        <v>272</v>
      </c>
      <c r="G469" s="175"/>
      <c r="H469" s="16">
        <f>7080+3950+8130+250000</f>
        <v>269160</v>
      </c>
      <c r="I469" s="51">
        <f>I468+Table1424[[#This Row],[مبلغ ورود]]-Table1424[[#This Row],[مبلغ خروج]]</f>
        <v>187291905238</v>
      </c>
      <c r="J469" s="176"/>
    </row>
    <row r="470" spans="1:10" ht="21">
      <c r="A470" s="171">
        <v>344</v>
      </c>
      <c r="B470" s="172" t="s">
        <v>2622</v>
      </c>
      <c r="C470" s="173"/>
      <c r="D470" s="15" t="s">
        <v>15</v>
      </c>
      <c r="E470" s="69"/>
      <c r="F470" s="20" t="s">
        <v>2629</v>
      </c>
      <c r="G470" s="175">
        <v>250000</v>
      </c>
      <c r="I470" s="51">
        <f>I469+Table1424[[#This Row],[مبلغ ورود]]-Table1424[[#This Row],[مبلغ خروج]]</f>
        <v>187292155238</v>
      </c>
      <c r="J470" s="176"/>
    </row>
    <row r="471" spans="1:10" ht="21">
      <c r="A471" s="171">
        <v>345</v>
      </c>
      <c r="B471" s="172" t="s">
        <v>2622</v>
      </c>
      <c r="C471" s="55" t="s">
        <v>2570</v>
      </c>
      <c r="D471" s="15" t="s">
        <v>15</v>
      </c>
      <c r="E471" s="69"/>
      <c r="F471" s="20" t="s">
        <v>2630</v>
      </c>
      <c r="G471" s="175">
        <v>100000000000</v>
      </c>
      <c r="I471" s="51">
        <f>I470+Table1424[[#This Row],[مبلغ ورود]]-Table1424[[#This Row],[مبلغ خروج]]</f>
        <v>287292155238</v>
      </c>
      <c r="J471" s="176"/>
    </row>
    <row r="472" spans="1:10" ht="37.5">
      <c r="A472" s="171">
        <v>346</v>
      </c>
      <c r="B472" s="172" t="s">
        <v>2632</v>
      </c>
      <c r="C472" s="173"/>
      <c r="D472" s="15" t="s">
        <v>15</v>
      </c>
      <c r="E472" s="69"/>
      <c r="F472" s="20" t="s">
        <v>2631</v>
      </c>
      <c r="G472" s="175"/>
      <c r="H472" s="16">
        <v>100000000000</v>
      </c>
      <c r="I472" s="51">
        <f>I471+Table1424[[#This Row],[مبلغ ورود]]-Table1424[[#This Row],[مبلغ خروج]]</f>
        <v>187292155238</v>
      </c>
      <c r="J472" s="176"/>
    </row>
    <row r="473" spans="1:10" ht="21">
      <c r="A473" s="171">
        <v>347</v>
      </c>
      <c r="B473" s="172" t="s">
        <v>2632</v>
      </c>
      <c r="C473" s="173"/>
      <c r="D473" s="15" t="s">
        <v>15</v>
      </c>
      <c r="E473" s="69"/>
      <c r="F473" s="20" t="s">
        <v>272</v>
      </c>
      <c r="G473" s="175"/>
      <c r="H473" s="16">
        <f>250000+25000</f>
        <v>275000</v>
      </c>
      <c r="I473" s="51">
        <f>I472+Table1424[[#This Row],[مبلغ ورود]]-Table1424[[#This Row],[مبلغ خروج]]</f>
        <v>187291880238</v>
      </c>
      <c r="J473" s="176"/>
    </row>
    <row r="474" spans="1:10" ht="37.5">
      <c r="A474" s="171">
        <v>348</v>
      </c>
      <c r="B474" s="65" t="s">
        <v>2625</v>
      </c>
      <c r="C474" s="55" t="s">
        <v>2634</v>
      </c>
      <c r="D474" s="15" t="s">
        <v>15</v>
      </c>
      <c r="E474" s="69" t="s">
        <v>2638</v>
      </c>
      <c r="F474" s="20" t="s">
        <v>2633</v>
      </c>
      <c r="H474" s="16">
        <v>9701800000</v>
      </c>
      <c r="I474" s="51">
        <f>I473+Table1424[[#This Row],[مبلغ ورود]]-Table1424[[#This Row],[مبلغ خروج]]</f>
        <v>177590080238</v>
      </c>
      <c r="J474" s="127"/>
    </row>
    <row r="475" spans="1:10" ht="37.5">
      <c r="A475" s="171">
        <v>349</v>
      </c>
      <c r="B475" s="65" t="s">
        <v>2625</v>
      </c>
      <c r="C475" s="55" t="s">
        <v>2635</v>
      </c>
      <c r="D475" s="15" t="s">
        <v>15</v>
      </c>
      <c r="E475" s="69" t="s">
        <v>2639</v>
      </c>
      <c r="F475" s="20" t="s">
        <v>2640</v>
      </c>
      <c r="H475" s="16">
        <v>31835275580</v>
      </c>
      <c r="I475" s="51">
        <f>I474+Table1424[[#This Row],[مبلغ ورود]]-Table1424[[#This Row],[مبلغ خروج]]</f>
        <v>145754804658</v>
      </c>
      <c r="J475" s="127"/>
    </row>
    <row r="476" spans="1:10" ht="37.5">
      <c r="A476" s="171">
        <v>350</v>
      </c>
      <c r="B476" s="65" t="s">
        <v>2625</v>
      </c>
      <c r="C476" s="55" t="s">
        <v>2636</v>
      </c>
      <c r="D476" s="15" t="s">
        <v>15</v>
      </c>
      <c r="E476" s="69" t="s">
        <v>2641</v>
      </c>
      <c r="F476" s="20" t="s">
        <v>2642</v>
      </c>
      <c r="H476" s="16">
        <v>1367977652</v>
      </c>
      <c r="I476" s="51">
        <f>I475+Table1424[[#This Row],[مبلغ ورود]]-Table1424[[#This Row],[مبلغ خروج]]</f>
        <v>144386827006</v>
      </c>
      <c r="J476" s="127"/>
    </row>
    <row r="477" spans="1:10" ht="37.5">
      <c r="A477" s="171">
        <v>351</v>
      </c>
      <c r="B477" s="65" t="s">
        <v>2625</v>
      </c>
      <c r="C477" s="55" t="s">
        <v>2637</v>
      </c>
      <c r="D477" s="15" t="s">
        <v>15</v>
      </c>
      <c r="E477" s="69" t="s">
        <v>2643</v>
      </c>
      <c r="F477" s="20" t="s">
        <v>2644</v>
      </c>
      <c r="H477" s="16">
        <v>17932530000</v>
      </c>
      <c r="I477" s="51">
        <f>I476+Table1424[[#This Row],[مبلغ ورود]]-Table1424[[#This Row],[مبلغ خروج]]</f>
        <v>126454297006</v>
      </c>
      <c r="J477" s="127"/>
    </row>
    <row r="478" spans="1:10" ht="37.5">
      <c r="A478" s="171">
        <v>352</v>
      </c>
      <c r="B478" s="65" t="s">
        <v>2625</v>
      </c>
      <c r="C478" s="55" t="s">
        <v>2645</v>
      </c>
      <c r="D478" s="15" t="s">
        <v>15</v>
      </c>
      <c r="E478" s="69" t="s">
        <v>2646</v>
      </c>
      <c r="F478" s="20" t="s">
        <v>2647</v>
      </c>
      <c r="G478" s="178"/>
      <c r="H478" s="16">
        <v>242860000</v>
      </c>
      <c r="I478" s="51">
        <f>I477+Table1424[[#This Row],[مبلغ ورود]]-Table1424[[#This Row],[مبلغ خروج]]</f>
        <v>126211437006</v>
      </c>
      <c r="J478" s="179"/>
    </row>
    <row r="479" spans="1:10" ht="21">
      <c r="A479" s="171">
        <v>353</v>
      </c>
      <c r="B479" s="65" t="s">
        <v>2625</v>
      </c>
      <c r="C479" s="177"/>
      <c r="D479" s="15" t="s">
        <v>15</v>
      </c>
      <c r="E479" s="69"/>
      <c r="F479" s="20" t="s">
        <v>414</v>
      </c>
      <c r="G479" s="16">
        <v>11187</v>
      </c>
      <c r="I479" s="51">
        <f>I478+Table1424[[#This Row],[مبلغ ورود]]-Table1424[[#This Row],[مبلغ خروج]]</f>
        <v>126211448193</v>
      </c>
      <c r="J479" s="179"/>
    </row>
    <row r="480" spans="1:10" ht="37.5">
      <c r="A480" s="180"/>
      <c r="B480" s="65" t="s">
        <v>2658</v>
      </c>
      <c r="C480" s="55" t="s">
        <v>2653</v>
      </c>
      <c r="D480" s="182"/>
      <c r="E480" s="69"/>
      <c r="F480" s="20" t="s">
        <v>2648</v>
      </c>
      <c r="G480" s="178"/>
      <c r="H480" s="16">
        <v>863265000</v>
      </c>
      <c r="I480" s="51">
        <f>I479+Table1424[[#This Row],[مبلغ ورود]]-Table1424[[#This Row],[مبلغ خروج]]</f>
        <v>125348183193</v>
      </c>
      <c r="J480" s="179"/>
    </row>
    <row r="481" spans="1:10" ht="37.5">
      <c r="A481" s="180"/>
      <c r="B481" s="65" t="s">
        <v>2658</v>
      </c>
      <c r="C481" s="55" t="s">
        <v>2654</v>
      </c>
      <c r="D481" s="182"/>
      <c r="E481" s="69"/>
      <c r="F481" s="20" t="s">
        <v>2649</v>
      </c>
      <c r="G481" s="178"/>
      <c r="H481" s="16">
        <v>28797390</v>
      </c>
      <c r="I481" s="51">
        <f>I480+Table1424[[#This Row],[مبلغ ورود]]-Table1424[[#This Row],[مبلغ خروج]]</f>
        <v>125319385803</v>
      </c>
      <c r="J481" s="179"/>
    </row>
    <row r="482" spans="1:10" ht="37.5">
      <c r="A482" s="180"/>
      <c r="B482" s="65" t="s">
        <v>2658</v>
      </c>
      <c r="C482" s="55" t="s">
        <v>2655</v>
      </c>
      <c r="D482" s="182"/>
      <c r="E482" s="69"/>
      <c r="F482" s="20" t="s">
        <v>2650</v>
      </c>
      <c r="G482" s="178"/>
      <c r="H482" s="16">
        <v>26781334</v>
      </c>
      <c r="I482" s="51">
        <f>I481+Table1424[[#This Row],[مبلغ ورود]]-Table1424[[#This Row],[مبلغ خروج]]</f>
        <v>125292604469</v>
      </c>
      <c r="J482" s="179"/>
    </row>
    <row r="483" spans="1:10" ht="37.5">
      <c r="A483" s="180"/>
      <c r="B483" s="65" t="s">
        <v>2658</v>
      </c>
      <c r="C483" s="55" t="s">
        <v>2656</v>
      </c>
      <c r="D483" s="182"/>
      <c r="E483" s="69"/>
      <c r="F483" s="20" t="s">
        <v>2651</v>
      </c>
      <c r="G483" s="178"/>
      <c r="H483" s="16">
        <v>166500000</v>
      </c>
      <c r="I483" s="51">
        <f>I482+Table1424[[#This Row],[مبلغ ورود]]-Table1424[[#This Row],[مبلغ خروج]]</f>
        <v>125126104469</v>
      </c>
      <c r="J483" s="179"/>
    </row>
    <row r="484" spans="1:10" ht="37.5">
      <c r="A484" s="180"/>
      <c r="B484" s="65" t="s">
        <v>2659</v>
      </c>
      <c r="C484" s="55" t="s">
        <v>2657</v>
      </c>
      <c r="D484" s="182"/>
      <c r="E484" s="69"/>
      <c r="F484" s="20" t="s">
        <v>2652</v>
      </c>
      <c r="G484" s="178"/>
      <c r="H484" s="16">
        <v>2564493080</v>
      </c>
      <c r="I484" s="51">
        <f>I483+Table1424[[#This Row],[مبلغ ورود]]-Table1424[[#This Row],[مبلغ خروج]]</f>
        <v>122561611389</v>
      </c>
      <c r="J484" s="179"/>
    </row>
    <row r="485" spans="1:10" ht="37.5">
      <c r="A485" s="180"/>
      <c r="B485" s="65" t="s">
        <v>2659</v>
      </c>
      <c r="C485" s="55" t="s">
        <v>2668</v>
      </c>
      <c r="D485" s="182"/>
      <c r="E485" s="69"/>
      <c r="F485" s="20" t="s">
        <v>2660</v>
      </c>
      <c r="G485" s="178"/>
      <c r="H485" s="16">
        <v>589611330</v>
      </c>
      <c r="I485" s="51">
        <f>I484+Table1424[[#This Row],[مبلغ ورود]]-Table1424[[#This Row],[مبلغ خروج]]</f>
        <v>121972000059</v>
      </c>
      <c r="J485" s="179"/>
    </row>
    <row r="486" spans="1:10" ht="21">
      <c r="A486" s="180"/>
      <c r="B486" s="65" t="s">
        <v>2659</v>
      </c>
      <c r="C486" s="55" t="s">
        <v>2669</v>
      </c>
      <c r="D486" s="182"/>
      <c r="E486" s="69"/>
      <c r="F486" s="20" t="s">
        <v>2661</v>
      </c>
      <c r="G486" s="178"/>
      <c r="H486" s="16">
        <v>150000000</v>
      </c>
      <c r="I486" s="51">
        <f>I485+Table1424[[#This Row],[مبلغ ورود]]-Table1424[[#This Row],[مبلغ خروج]]</f>
        <v>121822000059</v>
      </c>
      <c r="J486" s="179"/>
    </row>
    <row r="487" spans="1:10" ht="21">
      <c r="A487" s="180"/>
      <c r="B487" s="65" t="s">
        <v>2659</v>
      </c>
      <c r="C487" s="55" t="s">
        <v>2670</v>
      </c>
      <c r="D487" s="182"/>
      <c r="E487" s="69"/>
      <c r="F487" s="20" t="s">
        <v>2662</v>
      </c>
      <c r="G487" s="178"/>
      <c r="H487" s="16">
        <v>150000000</v>
      </c>
      <c r="I487" s="51">
        <f>I486+Table1424[[#This Row],[مبلغ ورود]]-Table1424[[#This Row],[مبلغ خروج]]</f>
        <v>121672000059</v>
      </c>
      <c r="J487" s="179"/>
    </row>
    <row r="488" spans="1:10" ht="37.5">
      <c r="A488" s="180"/>
      <c r="B488" s="65" t="s">
        <v>2676</v>
      </c>
      <c r="C488" s="55" t="s">
        <v>2671</v>
      </c>
      <c r="D488" s="182"/>
      <c r="E488" s="69"/>
      <c r="F488" s="20" t="s">
        <v>2663</v>
      </c>
      <c r="G488" s="178"/>
      <c r="H488" s="16">
        <v>577810900</v>
      </c>
      <c r="I488" s="51">
        <f>I487+Table1424[[#This Row],[مبلغ ورود]]-Table1424[[#This Row],[مبلغ خروج]]</f>
        <v>121094189159</v>
      </c>
      <c r="J488" s="179"/>
    </row>
    <row r="489" spans="1:10" ht="37.5">
      <c r="A489" s="180"/>
      <c r="B489" s="65" t="s">
        <v>2676</v>
      </c>
      <c r="C489" s="55" t="s">
        <v>2672</v>
      </c>
      <c r="D489" s="182"/>
      <c r="E489" s="69"/>
      <c r="F489" s="20" t="s">
        <v>2664</v>
      </c>
      <c r="G489" s="178"/>
      <c r="H489" s="16">
        <v>1133200000</v>
      </c>
      <c r="I489" s="51">
        <f>I488+Table1424[[#This Row],[مبلغ ورود]]-Table1424[[#This Row],[مبلغ خروج]]</f>
        <v>119960989159</v>
      </c>
      <c r="J489" s="179"/>
    </row>
    <row r="490" spans="1:10" ht="37.5">
      <c r="A490" s="180"/>
      <c r="B490" s="65" t="s">
        <v>2676</v>
      </c>
      <c r="C490" s="55" t="s">
        <v>2673</v>
      </c>
      <c r="D490" s="182"/>
      <c r="E490" s="69"/>
      <c r="F490" s="20" t="s">
        <v>2665</v>
      </c>
      <c r="G490" s="178"/>
      <c r="H490" s="16">
        <v>30591000</v>
      </c>
      <c r="I490" s="51">
        <f>I489+Table1424[[#This Row],[مبلغ ورود]]-Table1424[[#This Row],[مبلغ خروج]]</f>
        <v>119930398159</v>
      </c>
      <c r="J490" s="179"/>
    </row>
    <row r="491" spans="1:10" ht="37.5">
      <c r="A491" s="180"/>
      <c r="B491" s="65" t="s">
        <v>2676</v>
      </c>
      <c r="C491" s="55" t="s">
        <v>2674</v>
      </c>
      <c r="D491" s="182"/>
      <c r="E491" s="69"/>
      <c r="F491" s="20" t="s">
        <v>2666</v>
      </c>
      <c r="G491" s="178"/>
      <c r="H491" s="16">
        <v>20000000000</v>
      </c>
      <c r="I491" s="51">
        <f>I490+Table1424[[#This Row],[مبلغ ورود]]-Table1424[[#This Row],[مبلغ خروج]]</f>
        <v>99930398159</v>
      </c>
      <c r="J491" s="179"/>
    </row>
    <row r="492" spans="1:10" ht="37.5">
      <c r="A492" s="180"/>
      <c r="B492" s="65" t="s">
        <v>2676</v>
      </c>
      <c r="C492" s="55" t="s">
        <v>2675</v>
      </c>
      <c r="D492" s="182"/>
      <c r="E492" s="69"/>
      <c r="F492" s="20" t="s">
        <v>2667</v>
      </c>
      <c r="G492" s="178"/>
      <c r="H492" s="16">
        <v>21242000</v>
      </c>
      <c r="I492" s="51">
        <f>I491+Table1424[[#This Row],[مبلغ ورود]]-Table1424[[#This Row],[مبلغ خروج]]</f>
        <v>99909156159</v>
      </c>
      <c r="J492" s="179"/>
    </row>
    <row r="493" spans="1:10" ht="37.5">
      <c r="A493" s="180"/>
      <c r="B493" s="181" t="s">
        <v>2680</v>
      </c>
      <c r="C493" s="177" t="s">
        <v>2678</v>
      </c>
      <c r="D493" s="182"/>
      <c r="E493" s="69"/>
      <c r="F493" s="20" t="s">
        <v>2677</v>
      </c>
      <c r="G493" s="178"/>
      <c r="H493" s="16">
        <v>1139050000</v>
      </c>
      <c r="I493" s="51">
        <f>I492+Table1424[[#This Row],[مبلغ ورود]]-Table1424[[#This Row],[مبلغ خروج]]</f>
        <v>98770106159</v>
      </c>
      <c r="J493" s="179"/>
    </row>
    <row r="494" spans="1:10" ht="37.5">
      <c r="A494" s="180"/>
      <c r="B494" s="181" t="s">
        <v>2680</v>
      </c>
      <c r="C494" s="177" t="s">
        <v>2679</v>
      </c>
      <c r="D494" s="182"/>
      <c r="E494" s="69"/>
      <c r="F494" s="20" t="s">
        <v>2666</v>
      </c>
      <c r="G494" s="178"/>
      <c r="H494" s="16">
        <v>20000000000</v>
      </c>
      <c r="I494" s="51">
        <f>I493+Table1424[[#This Row],[مبلغ ورود]]-Table1424[[#This Row],[مبلغ خروج]]</f>
        <v>78770106159</v>
      </c>
      <c r="J494" s="179"/>
    </row>
    <row r="495" spans="1:10" ht="21">
      <c r="A495" s="180"/>
      <c r="B495" s="181" t="s">
        <v>2680</v>
      </c>
      <c r="C495" s="177"/>
      <c r="D495" s="182"/>
      <c r="E495" s="69"/>
      <c r="F495" s="20"/>
      <c r="G495" s="178"/>
      <c r="I495" s="51">
        <f>I494+Table1424[[#This Row],[مبلغ ورود]]-Table1424[[#This Row],[مبلغ خروج]]</f>
        <v>78770106159</v>
      </c>
      <c r="J495" s="179"/>
    </row>
    <row r="496" spans="1:10" ht="24.75">
      <c r="A496" s="180">
        <v>1</v>
      </c>
      <c r="B496" s="65" t="s">
        <v>2687</v>
      </c>
      <c r="C496" s="55" t="s">
        <v>2686</v>
      </c>
      <c r="D496" s="182"/>
      <c r="E496" s="69"/>
      <c r="F496" s="218" t="s">
        <v>2688</v>
      </c>
      <c r="G496" s="178"/>
      <c r="H496" s="16">
        <v>5000000000</v>
      </c>
      <c r="I496" s="51">
        <f>I495+Table1424[[#This Row],[مبلغ ورود]]-Table1424[[#This Row],[مبلغ خروج]]</f>
        <v>73770106159</v>
      </c>
      <c r="J496" s="179"/>
    </row>
    <row r="497" spans="1:10" ht="21">
      <c r="A497" s="180"/>
      <c r="B497" s="181"/>
      <c r="C497" s="177"/>
      <c r="D497" s="182"/>
      <c r="E497" s="69"/>
      <c r="F497" s="20"/>
      <c r="G497" s="178"/>
      <c r="I497" s="51">
        <f>I496+Table1424[[#This Row],[مبلغ ورود]]-Table1424[[#This Row],[مبلغ خروج]]</f>
        <v>73770106159</v>
      </c>
      <c r="J497" s="179"/>
    </row>
    <row r="498" spans="1:10" ht="21">
      <c r="A498" s="180"/>
      <c r="B498" s="181"/>
      <c r="C498" s="177"/>
      <c r="D498" s="182"/>
      <c r="E498" s="69"/>
      <c r="F498" s="20"/>
      <c r="G498" s="178"/>
      <c r="I498" s="51">
        <f>I497+Table1424[[#This Row],[مبلغ ورود]]-Table1424[[#This Row],[مبلغ خروج]]</f>
        <v>73770106159</v>
      </c>
      <c r="J498" s="179"/>
    </row>
    <row r="499" spans="1:10" ht="37.5">
      <c r="A499" s="180"/>
      <c r="B499" s="181"/>
      <c r="C499" s="177"/>
      <c r="D499" s="182"/>
      <c r="E499" s="69"/>
      <c r="F499" s="20" t="s">
        <v>2681</v>
      </c>
      <c r="G499" s="178"/>
      <c r="I499" s="51">
        <f>I498+Table1424[[#This Row],[مبلغ ورود]]-Table1424[[#This Row],[مبلغ خروج]]</f>
        <v>73770106159</v>
      </c>
      <c r="J499" s="179"/>
    </row>
    <row r="500" spans="1:10" ht="37.5">
      <c r="A500" s="1"/>
      <c r="B500" s="65"/>
      <c r="C500" s="55"/>
      <c r="E500" s="69"/>
      <c r="F500" s="20" t="s">
        <v>2365</v>
      </c>
      <c r="I500" s="51">
        <f>I499+Table1424[[#This Row],[مبلغ ورود]]-Table1424[[#This Row],[مبلغ خروج]]</f>
        <v>73770106159</v>
      </c>
      <c r="J500" s="127"/>
    </row>
    <row r="501" spans="1:10" ht="21">
      <c r="A501" s="1"/>
      <c r="B501" s="65"/>
      <c r="C501" s="55"/>
      <c r="E501" s="69"/>
      <c r="F501" s="20"/>
      <c r="I501" s="51">
        <f>I500+Table1424[[#This Row],[مبلغ ورود]]-Table1424[[#This Row],[مبلغ خروج]]</f>
        <v>73770106159</v>
      </c>
      <c r="J501" s="127"/>
    </row>
    <row r="502" spans="1:10" ht="21">
      <c r="A502" s="1"/>
      <c r="B502" s="65"/>
      <c r="C502" s="55"/>
      <c r="E502" s="69"/>
      <c r="F502" s="20"/>
      <c r="I502" s="51">
        <f>I501+Table1424[[#This Row],[مبلغ ورود]]-Table1424[[#This Row],[مبلغ خروج]]</f>
        <v>73770106159</v>
      </c>
      <c r="J502" s="127"/>
    </row>
    <row r="503" spans="1:10" ht="21">
      <c r="A503" s="1"/>
      <c r="B503" s="65"/>
      <c r="C503" s="55"/>
      <c r="E503" s="69"/>
      <c r="F503" s="20"/>
      <c r="I503" s="51">
        <f>I502+Table1424[[#This Row],[مبلغ ورود]]-Table1424[[#This Row],[مبلغ خروج]]</f>
        <v>73770106159</v>
      </c>
      <c r="J503" s="127"/>
    </row>
    <row r="504" spans="1:10" ht="21">
      <c r="A504" s="171"/>
      <c r="B504" s="172"/>
      <c r="C504" s="173"/>
      <c r="D504" s="174"/>
      <c r="E504" s="69"/>
      <c r="F504" s="20"/>
      <c r="G504" s="175"/>
      <c r="I504" s="51">
        <f>I503+Table1424[[#This Row],[مبلغ ورود]]-Table1424[[#This Row],[مبلغ خروج]]</f>
        <v>73770106159</v>
      </c>
      <c r="J504" s="176"/>
    </row>
    <row r="505" spans="1:10" ht="21">
      <c r="A505" s="171"/>
      <c r="B505" s="172"/>
      <c r="C505" s="173"/>
      <c r="D505" s="174"/>
      <c r="E505" s="69"/>
      <c r="F505" s="20"/>
      <c r="G505" s="175"/>
      <c r="I505" s="51">
        <f>I504+Table1424[[#This Row],[مبلغ ورود]]-Table1424[[#This Row],[مبلغ خروج]]</f>
        <v>73770106159</v>
      </c>
      <c r="J505" s="176"/>
    </row>
    <row r="506" spans="1:10" ht="21">
      <c r="A506" s="128"/>
      <c r="B506" s="65"/>
      <c r="C506" s="55"/>
      <c r="D506" s="135"/>
      <c r="E506" s="69"/>
      <c r="F506" s="20"/>
      <c r="G506" s="136"/>
      <c r="I506" s="51">
        <f>I505+Table1424[[#This Row],[مبلغ ورود]]-Table1424[[#This Row],[مبلغ خروج]]</f>
        <v>73770106159</v>
      </c>
      <c r="J506" s="137"/>
    </row>
    <row r="507" spans="1:10" ht="21">
      <c r="A507" s="128"/>
      <c r="B507" s="65"/>
      <c r="C507" s="55"/>
      <c r="D507" s="135"/>
      <c r="E507" s="69"/>
      <c r="F507" s="20"/>
      <c r="G507" s="136"/>
      <c r="I507" s="51">
        <f>I506+Table1424[[#This Row],[مبلغ ورود]]-Table1424[[#This Row],[مبلغ خروج]]</f>
        <v>73770106159</v>
      </c>
      <c r="J507" s="137"/>
    </row>
    <row r="508" spans="1:10" ht="21">
      <c r="A508" s="128"/>
      <c r="B508" s="65"/>
      <c r="C508" s="55"/>
      <c r="D508" s="135"/>
      <c r="E508" s="69"/>
      <c r="F508" s="20"/>
      <c r="G508" s="136"/>
      <c r="I508" s="51">
        <f>I507+Table1424[[#This Row],[مبلغ ورود]]-Table1424[[#This Row],[مبلغ خروج]]</f>
        <v>73770106159</v>
      </c>
      <c r="J508" s="137"/>
    </row>
    <row r="509" spans="1:10" ht="21">
      <c r="A509" s="128"/>
      <c r="B509" s="65"/>
      <c r="C509" s="55"/>
      <c r="E509" s="69"/>
      <c r="F509" s="20"/>
      <c r="I509" s="51">
        <f>I508+Table1424[[#This Row],[مبلغ ورود]]-Table1424[[#This Row],[مبلغ خروج]]</f>
        <v>73770106159</v>
      </c>
      <c r="J509" s="125"/>
    </row>
    <row r="510" spans="1:10" ht="42.75" customHeight="1">
      <c r="A510" s="1" t="s">
        <v>1106</v>
      </c>
      <c r="B510" s="17"/>
      <c r="C510" s="1"/>
      <c r="D510" s="17"/>
      <c r="E510" s="17"/>
      <c r="F510" s="21"/>
      <c r="G510" s="22">
        <f>SUBTOTAL(109,Table1424[مبلغ ورود])</f>
        <v>2026712340069</v>
      </c>
      <c r="H510" s="22">
        <f>SUBTOTAL(109,Table1424[مبلغ خروج])</f>
        <v>2100255100372</v>
      </c>
      <c r="I510" s="39"/>
      <c r="J510" s="78"/>
    </row>
    <row r="511" spans="1:10" ht="56.25" customHeight="1">
      <c r="A511" s="47"/>
      <c r="B511" s="47"/>
      <c r="C511" s="155"/>
      <c r="D511" s="156"/>
      <c r="E511" s="157"/>
      <c r="F511" s="158"/>
      <c r="G511" s="57"/>
      <c r="H511" s="57"/>
    </row>
    <row r="512" spans="1:10" ht="42.75" customHeight="1">
      <c r="A512" s="16"/>
      <c r="B512" s="16"/>
      <c r="C512" s="16"/>
      <c r="D512" s="16"/>
      <c r="E512" s="16"/>
      <c r="F512" s="16"/>
      <c r="G512" s="16"/>
    </row>
    <row r="513" spans="1:11" ht="42.75" customHeight="1">
      <c r="A513" s="16"/>
      <c r="B513" s="16"/>
      <c r="C513" s="16"/>
      <c r="D513" s="16"/>
      <c r="E513" s="16"/>
      <c r="F513" s="16"/>
      <c r="G513" s="16"/>
    </row>
    <row r="514" spans="1:11" ht="42.75" customHeight="1">
      <c r="A514" s="16"/>
      <c r="B514" s="16"/>
      <c r="C514" s="16"/>
      <c r="D514" s="16"/>
      <c r="E514" s="16"/>
      <c r="F514" s="16"/>
      <c r="G514" s="16"/>
    </row>
    <row r="515" spans="1:11" ht="42.75" customHeight="1">
      <c r="A515" s="16"/>
      <c r="B515" s="16"/>
      <c r="C515" s="16"/>
      <c r="D515" s="16"/>
      <c r="E515" s="16"/>
      <c r="F515" s="16"/>
      <c r="G515" s="16"/>
    </row>
    <row r="516" spans="1:11" ht="42.75" customHeight="1">
      <c r="A516" s="16"/>
      <c r="B516" s="16"/>
      <c r="C516" s="16"/>
      <c r="D516" s="16"/>
      <c r="E516" s="16"/>
      <c r="F516" s="16"/>
      <c r="G516" s="16"/>
    </row>
    <row r="517" spans="1:11" s="16" customFormat="1" ht="42.75" customHeight="1">
      <c r="J517" s="15"/>
      <c r="K517" s="15"/>
    </row>
  </sheetData>
  <mergeCells count="2">
    <mergeCell ref="A1:I1"/>
    <mergeCell ref="A2:I2"/>
  </mergeCells>
  <phoneticPr fontId="26" type="noConversion"/>
  <pageMargins left="0.7" right="0.7" top="0.75" bottom="0.75" header="0.3" footer="0.3"/>
  <pageSetup scale="26" orientation="portrait" r:id="rId1"/>
  <rowBreaks count="1" manualBreakCount="1">
    <brk id="392" max="8" man="1"/>
  </rowBreak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364ED-DE23-4B99-8994-C1E5438A316D}">
  <sheetPr codeName="Sheet5">
    <pageSetUpPr fitToPage="1"/>
  </sheetPr>
  <dimension ref="A1:K19"/>
  <sheetViews>
    <sheetView rightToLeft="1" tabSelected="1" view="pageBreakPreview" zoomScale="110" zoomScaleNormal="100" zoomScaleSheetLayoutView="110" workbookViewId="0">
      <selection activeCell="F17" sqref="F17:G17"/>
    </sheetView>
  </sheetViews>
  <sheetFormatPr defaultColWidth="9.140625" defaultRowHeight="18"/>
  <cols>
    <col min="1" max="1" width="11.140625" style="3" customWidth="1"/>
    <col min="2" max="2" width="29.5703125" style="3" customWidth="1"/>
    <col min="3" max="3" width="11.85546875" style="3" customWidth="1"/>
    <col min="4" max="4" width="25.5703125" style="3" customWidth="1"/>
    <col min="5" max="5" width="15.140625" style="3" customWidth="1"/>
    <col min="6" max="6" width="30.28515625" style="3" customWidth="1"/>
    <col min="7" max="7" width="16.5703125" style="3" customWidth="1"/>
    <col min="8" max="9" width="9.140625" style="3"/>
    <col min="10" max="10" width="10" style="3" bestFit="1" customWidth="1"/>
    <col min="11" max="11" width="23.7109375" style="33" customWidth="1"/>
    <col min="12" max="16384" width="9.140625" style="3"/>
  </cols>
  <sheetData>
    <row r="1" spans="1:11" ht="18.75">
      <c r="A1" s="188" t="s">
        <v>1244</v>
      </c>
      <c r="B1" s="189"/>
      <c r="C1" s="189"/>
      <c r="D1" s="189"/>
      <c r="E1" s="189"/>
      <c r="F1" s="189"/>
      <c r="G1" s="190"/>
    </row>
    <row r="2" spans="1:11" ht="18.75">
      <c r="A2" s="191" t="s">
        <v>1245</v>
      </c>
      <c r="B2" s="192"/>
      <c r="C2" s="192"/>
      <c r="D2" s="192"/>
      <c r="E2" s="192"/>
      <c r="F2" s="192"/>
      <c r="G2" s="193"/>
    </row>
    <row r="3" spans="1:11" ht="18.75">
      <c r="A3" s="191"/>
      <c r="B3" s="192"/>
      <c r="C3" s="192"/>
      <c r="D3" s="192"/>
      <c r="E3" s="192"/>
      <c r="F3" s="192"/>
      <c r="G3" s="193"/>
    </row>
    <row r="4" spans="1:11" ht="21">
      <c r="A4" s="14"/>
      <c r="B4" s="83"/>
      <c r="C4" s="83"/>
      <c r="D4" s="83"/>
      <c r="E4" s="84" t="s">
        <v>1246</v>
      </c>
      <c r="F4" s="194" t="str">
        <f>'1401'!B496</f>
        <v>1403/06/18</v>
      </c>
      <c r="G4" s="194"/>
    </row>
    <row r="5" spans="1:11" ht="18.75">
      <c r="A5" s="14"/>
      <c r="B5" s="83"/>
      <c r="C5" s="83"/>
      <c r="D5" s="83"/>
      <c r="E5" s="84" t="s">
        <v>1247</v>
      </c>
      <c r="F5" s="195"/>
      <c r="G5" s="195"/>
    </row>
    <row r="6" spans="1:11" ht="19.5" thickBot="1">
      <c r="A6" s="85" t="s">
        <v>1248</v>
      </c>
      <c r="B6" s="86"/>
      <c r="C6" s="86"/>
      <c r="D6" s="86"/>
      <c r="E6" s="86"/>
      <c r="F6" s="86"/>
      <c r="G6" s="87"/>
    </row>
    <row r="7" spans="1:11" ht="3" customHeight="1" thickBot="1">
      <c r="A7" s="187"/>
      <c r="B7" s="187"/>
      <c r="C7" s="187"/>
      <c r="D7" s="187"/>
      <c r="E7" s="187"/>
      <c r="F7" s="187"/>
      <c r="G7" s="187"/>
    </row>
    <row r="8" spans="1:11" ht="18.75" thickBot="1">
      <c r="A8" s="201"/>
      <c r="B8" s="202"/>
      <c r="C8" s="202"/>
      <c r="D8" s="202"/>
      <c r="E8" s="202"/>
      <c r="F8" s="202"/>
      <c r="G8" s="203"/>
    </row>
    <row r="9" spans="1:11" s="23" customFormat="1" ht="62.25" customHeight="1" thickBot="1">
      <c r="A9" s="24" t="s">
        <v>1249</v>
      </c>
      <c r="B9" s="32">
        <f>'1401'!H496</f>
        <v>5000000000</v>
      </c>
      <c r="C9" s="88" t="s">
        <v>1250</v>
      </c>
      <c r="D9" s="29" t="s">
        <v>1251</v>
      </c>
      <c r="E9" s="204" t="s">
        <v>2689</v>
      </c>
      <c r="F9" s="205"/>
      <c r="G9" s="25" t="s">
        <v>1250</v>
      </c>
      <c r="K9" s="34"/>
    </row>
    <row r="10" spans="1:11" s="36" customFormat="1" ht="75.75" customHeight="1">
      <c r="A10" s="35" t="s">
        <v>1252</v>
      </c>
      <c r="B10" s="206" t="str">
        <f>'1401'!F496</f>
        <v xml:space="preserve"> آدیش جنوبی جهت حواله ساتنا به حساب IR 81 0550 0215 8500 5278 6240 01  اقتصادنوین بنام شرکت پالایش میعانات گازی آدیش جنوبی بابت تامین موجودی</v>
      </c>
      <c r="C10" s="206"/>
      <c r="D10" s="206"/>
      <c r="E10" s="206"/>
      <c r="F10" s="206"/>
      <c r="G10" s="207"/>
    </row>
    <row r="11" spans="1:11" s="23" customFormat="1" ht="51" customHeight="1" thickBot="1">
      <c r="A11" s="26" t="s">
        <v>1253</v>
      </c>
      <c r="B11" s="27"/>
      <c r="C11" s="27"/>
      <c r="D11" s="28" t="s">
        <v>1254</v>
      </c>
      <c r="E11" s="27"/>
      <c r="F11" s="208"/>
      <c r="G11" s="209"/>
      <c r="K11" s="34"/>
    </row>
    <row r="12" spans="1:11" ht="3" customHeight="1" thickBot="1"/>
    <row r="13" spans="1:11" s="23" customFormat="1" ht="36.75" customHeight="1" thickBot="1">
      <c r="A13" s="30" t="s">
        <v>1255</v>
      </c>
      <c r="B13" s="37" t="str">
        <f>'1401'!C496</f>
        <v>493923</v>
      </c>
      <c r="C13" s="31" t="s">
        <v>1256</v>
      </c>
      <c r="D13" s="38" t="str">
        <f>'1401'!B496</f>
        <v>1403/06/18</v>
      </c>
      <c r="E13" s="31" t="s">
        <v>1257</v>
      </c>
      <c r="F13" s="210" t="s">
        <v>2690</v>
      </c>
      <c r="G13" s="211"/>
      <c r="K13" s="34"/>
    </row>
    <row r="14" spans="1:11" ht="3" customHeight="1" thickBot="1">
      <c r="B14" s="3">
        <v>8</v>
      </c>
    </row>
    <row r="15" spans="1:11" ht="19.5">
      <c r="A15" s="41" t="s">
        <v>1259</v>
      </c>
      <c r="B15" s="10" t="s">
        <v>1260</v>
      </c>
      <c r="C15" s="9"/>
      <c r="D15" s="10" t="s">
        <v>1261</v>
      </c>
      <c r="E15" s="10"/>
      <c r="F15" s="212" t="s">
        <v>1262</v>
      </c>
      <c r="G15" s="213"/>
    </row>
    <row r="16" spans="1:11">
      <c r="A16" s="4"/>
      <c r="F16" s="196"/>
      <c r="G16" s="196"/>
    </row>
    <row r="17" spans="1:7" ht="18.75" thickBot="1">
      <c r="A17" s="5"/>
      <c r="B17" s="6"/>
      <c r="C17" s="6"/>
      <c r="D17" s="6"/>
      <c r="E17" s="6"/>
      <c r="F17" s="197"/>
      <c r="G17" s="198"/>
    </row>
    <row r="18" spans="1:7" ht="3" customHeight="1" thickBot="1"/>
    <row r="19" spans="1:7" ht="57" customHeight="1" thickBot="1">
      <c r="A19" s="13" t="s">
        <v>1263</v>
      </c>
      <c r="B19" s="12"/>
      <c r="C19" s="7"/>
      <c r="D19" s="11" t="s">
        <v>1264</v>
      </c>
      <c r="E19" s="8"/>
      <c r="F19" s="199" t="s">
        <v>1265</v>
      </c>
      <c r="G19" s="200"/>
    </row>
  </sheetData>
  <mergeCells count="15">
    <mergeCell ref="F16:G16"/>
    <mergeCell ref="F17:G17"/>
    <mergeCell ref="F19:G19"/>
    <mergeCell ref="A8:G8"/>
    <mergeCell ref="E9:F9"/>
    <mergeCell ref="B10:G10"/>
    <mergeCell ref="F11:G11"/>
    <mergeCell ref="F13:G13"/>
    <mergeCell ref="F15:G15"/>
    <mergeCell ref="A7:G7"/>
    <mergeCell ref="A1:G1"/>
    <mergeCell ref="A2:G2"/>
    <mergeCell ref="A3:G3"/>
    <mergeCell ref="F4:G4"/>
    <mergeCell ref="F5:G5"/>
  </mergeCells>
  <printOptions horizontalCentered="1" verticalCentered="1"/>
  <pageMargins left="0.23622047244094491" right="0.23622047244094491" top="0.74803149606299213" bottom="0.74803149606299213" header="0.31496062992125984" footer="0.31496062992125984"/>
  <pageSetup paperSize="11" scale="63" orientation="landscape" r:id="rId1"/>
  <colBreaks count="1" manualBreakCount="1">
    <brk id="8" max="24"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F0B94-1FFB-4DC3-901D-613B68BC17FE}">
  <sheetPr codeName="Sheet6"/>
  <dimension ref="A1:G19"/>
  <sheetViews>
    <sheetView rightToLeft="1" view="pageBreakPreview" zoomScaleNormal="100" zoomScaleSheetLayoutView="100" workbookViewId="0">
      <selection activeCell="H6" sqref="H6"/>
    </sheetView>
  </sheetViews>
  <sheetFormatPr defaultColWidth="9.140625" defaultRowHeight="18"/>
  <cols>
    <col min="1" max="1" width="11.140625" style="3" customWidth="1"/>
    <col min="2" max="2" width="29.5703125" style="3" customWidth="1"/>
    <col min="3" max="3" width="11.85546875" style="3" customWidth="1"/>
    <col min="4" max="4" width="25.5703125" style="3" customWidth="1"/>
    <col min="5" max="5" width="15.140625" style="3" customWidth="1"/>
    <col min="6" max="6" width="30.28515625" style="3" customWidth="1"/>
    <col min="7" max="7" width="23.42578125" style="3" customWidth="1"/>
    <col min="8" max="16384" width="9.140625" style="3"/>
  </cols>
  <sheetData>
    <row r="1" spans="1:7" ht="18.75">
      <c r="A1" s="188" t="s">
        <v>1244</v>
      </c>
      <c r="B1" s="189"/>
      <c r="C1" s="189"/>
      <c r="D1" s="189"/>
      <c r="E1" s="189"/>
      <c r="F1" s="189"/>
      <c r="G1" s="190"/>
    </row>
    <row r="2" spans="1:7" ht="18.75">
      <c r="A2" s="191" t="s">
        <v>1245</v>
      </c>
      <c r="B2" s="192"/>
      <c r="C2" s="192"/>
      <c r="D2" s="192"/>
      <c r="E2" s="192"/>
      <c r="F2" s="192"/>
      <c r="G2" s="193"/>
    </row>
    <row r="3" spans="1:7" ht="18.75">
      <c r="A3" s="191"/>
      <c r="B3" s="192"/>
      <c r="C3" s="192"/>
      <c r="D3" s="192"/>
      <c r="E3" s="192"/>
      <c r="F3" s="192"/>
      <c r="G3" s="193"/>
    </row>
    <row r="4" spans="1:7" ht="21">
      <c r="A4" s="14"/>
      <c r="B4" s="83"/>
      <c r="C4" s="83"/>
      <c r="D4" s="83"/>
      <c r="E4" s="84" t="s">
        <v>1246</v>
      </c>
      <c r="F4" s="194" t="str">
        <f>'1400'!B540</f>
        <v>1403/06/13</v>
      </c>
      <c r="G4" s="194"/>
    </row>
    <row r="5" spans="1:7" ht="18.75">
      <c r="A5" s="14"/>
      <c r="B5" s="83"/>
      <c r="C5" s="83"/>
      <c r="D5" s="83"/>
      <c r="E5" s="84" t="s">
        <v>1247</v>
      </c>
      <c r="F5" s="195"/>
      <c r="G5" s="195"/>
    </row>
    <row r="6" spans="1:7" ht="19.5" thickBot="1">
      <c r="A6" s="85" t="s">
        <v>1248</v>
      </c>
      <c r="B6" s="86"/>
      <c r="C6" s="86"/>
      <c r="D6" s="86"/>
      <c r="E6" s="86"/>
      <c r="F6" s="86"/>
      <c r="G6" s="87"/>
    </row>
    <row r="7" spans="1:7" ht="18.75" thickBot="1">
      <c r="A7" s="187"/>
      <c r="B7" s="187"/>
      <c r="C7" s="187"/>
      <c r="D7" s="187"/>
      <c r="E7" s="187"/>
      <c r="F7" s="187"/>
      <c r="G7" s="187"/>
    </row>
    <row r="8" spans="1:7" ht="18.75" thickBot="1">
      <c r="A8" s="201"/>
      <c r="B8" s="202"/>
      <c r="C8" s="202"/>
      <c r="D8" s="202"/>
      <c r="E8" s="202"/>
      <c r="F8" s="202"/>
      <c r="G8" s="203"/>
    </row>
    <row r="9" spans="1:7" s="23" customFormat="1" ht="64.5" customHeight="1" thickBot="1">
      <c r="A9" s="24" t="s">
        <v>1249</v>
      </c>
      <c r="B9" s="32">
        <f>'1400'!H540</f>
        <v>25000000000</v>
      </c>
      <c r="C9" s="88" t="s">
        <v>1250</v>
      </c>
      <c r="D9" s="29" t="s">
        <v>1251</v>
      </c>
      <c r="E9" s="204" t="s">
        <v>2685</v>
      </c>
      <c r="F9" s="205"/>
      <c r="G9" s="25" t="s">
        <v>1250</v>
      </c>
    </row>
    <row r="10" spans="1:7" s="36" customFormat="1" ht="81.75" customHeight="1">
      <c r="A10" s="35" t="s">
        <v>1252</v>
      </c>
      <c r="B10" s="206">
        <f>'1400'!F540</f>
        <v>0</v>
      </c>
      <c r="C10" s="206"/>
      <c r="D10" s="206"/>
      <c r="E10" s="206"/>
      <c r="F10" s="206"/>
      <c r="G10" s="207"/>
    </row>
    <row r="11" spans="1:7" s="23" customFormat="1" ht="48" customHeight="1" thickBot="1">
      <c r="A11" s="26" t="s">
        <v>1253</v>
      </c>
      <c r="B11" s="27" t="s">
        <v>15</v>
      </c>
      <c r="C11" s="27"/>
      <c r="D11" s="28" t="s">
        <v>1254</v>
      </c>
      <c r="E11" s="27"/>
      <c r="F11" s="208">
        <f>'1400'!E540</f>
        <v>1688030071656960</v>
      </c>
      <c r="G11" s="209"/>
    </row>
    <row r="12" spans="1:7" ht="18.75" thickBot="1"/>
    <row r="13" spans="1:7" s="23" customFormat="1" ht="32.25" thickBot="1">
      <c r="A13" s="30" t="s">
        <v>1255</v>
      </c>
      <c r="B13" s="37" t="str">
        <f>'1400'!C540</f>
        <v>725569</v>
      </c>
      <c r="C13" s="31" t="s">
        <v>1256</v>
      </c>
      <c r="D13" s="38" t="str">
        <f>'1400'!B540</f>
        <v>1403/06/13</v>
      </c>
      <c r="E13" s="31" t="s">
        <v>1257</v>
      </c>
      <c r="F13" s="210" t="s">
        <v>1258</v>
      </c>
      <c r="G13" s="211"/>
    </row>
    <row r="14" spans="1:7" ht="18.75" thickBot="1"/>
    <row r="15" spans="1:7" ht="19.5">
      <c r="A15" s="41" t="s">
        <v>1259</v>
      </c>
      <c r="B15" s="10" t="s">
        <v>1260</v>
      </c>
      <c r="C15" s="9"/>
      <c r="D15" s="10" t="s">
        <v>1261</v>
      </c>
      <c r="E15" s="10"/>
      <c r="F15" s="212" t="s">
        <v>1262</v>
      </c>
      <c r="G15" s="213"/>
    </row>
    <row r="16" spans="1:7">
      <c r="A16" s="4"/>
      <c r="F16" s="196"/>
      <c r="G16" s="196"/>
    </row>
    <row r="17" spans="1:7" ht="18.75" thickBot="1">
      <c r="A17" s="5"/>
      <c r="B17" s="6"/>
      <c r="C17" s="6"/>
      <c r="D17" s="6"/>
      <c r="E17" s="6"/>
      <c r="F17" s="197"/>
      <c r="G17" s="198"/>
    </row>
    <row r="18" spans="1:7" ht="18.75" thickBot="1"/>
    <row r="19" spans="1:7" ht="20.25" thickBot="1">
      <c r="A19" s="13" t="s">
        <v>1263</v>
      </c>
      <c r="B19" s="12"/>
      <c r="C19" s="7"/>
      <c r="D19" s="11" t="s">
        <v>1264</v>
      </c>
      <c r="E19" s="8"/>
      <c r="F19" s="199" t="s">
        <v>1265</v>
      </c>
      <c r="G19" s="200"/>
    </row>
  </sheetData>
  <mergeCells count="15">
    <mergeCell ref="F16:G16"/>
    <mergeCell ref="F17:G17"/>
    <mergeCell ref="F19:G19"/>
    <mergeCell ref="A8:G8"/>
    <mergeCell ref="E9:F9"/>
    <mergeCell ref="B10:G10"/>
    <mergeCell ref="F11:G11"/>
    <mergeCell ref="F13:G13"/>
    <mergeCell ref="F15:G15"/>
    <mergeCell ref="A7:G7"/>
    <mergeCell ref="A1:G1"/>
    <mergeCell ref="A2:G2"/>
    <mergeCell ref="A3:G3"/>
    <mergeCell ref="F4:G4"/>
    <mergeCell ref="F5:G5"/>
  </mergeCells>
  <pageMargins left="0.7" right="0.7" top="0.75" bottom="0.75" header="0.3" footer="0.3"/>
  <pageSetup paperSize="11" scale="5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EBC31-7BC8-47B2-9201-C8862FF08E54}">
  <sheetPr codeName="Sheet7"/>
  <dimension ref="A1:G19"/>
  <sheetViews>
    <sheetView rightToLeft="1" view="pageBreakPreview" zoomScaleNormal="100" zoomScaleSheetLayoutView="100" workbookViewId="0">
      <selection activeCell="B9" sqref="B9"/>
    </sheetView>
  </sheetViews>
  <sheetFormatPr defaultColWidth="9.140625" defaultRowHeight="18"/>
  <cols>
    <col min="1" max="1" width="11.140625" style="3" customWidth="1"/>
    <col min="2" max="2" width="29.5703125" style="3" customWidth="1"/>
    <col min="3" max="3" width="11.85546875" style="3" customWidth="1"/>
    <col min="4" max="4" width="25.5703125" style="3" customWidth="1"/>
    <col min="5" max="5" width="15.140625" style="3" customWidth="1"/>
    <col min="6" max="6" width="30.28515625" style="3" customWidth="1"/>
    <col min="7" max="16384" width="9.140625" style="3"/>
  </cols>
  <sheetData>
    <row r="1" spans="1:7" ht="18.75">
      <c r="A1" s="188" t="s">
        <v>1244</v>
      </c>
      <c r="B1" s="189"/>
      <c r="C1" s="189"/>
      <c r="D1" s="189"/>
      <c r="E1" s="189"/>
      <c r="F1" s="189"/>
      <c r="G1" s="190"/>
    </row>
    <row r="2" spans="1:7" ht="18.75">
      <c r="A2" s="191" t="s">
        <v>1245</v>
      </c>
      <c r="B2" s="192"/>
      <c r="C2" s="192"/>
      <c r="D2" s="192"/>
      <c r="E2" s="192"/>
      <c r="F2" s="192"/>
      <c r="G2" s="193"/>
    </row>
    <row r="3" spans="1:7" ht="18.75">
      <c r="A3" s="191"/>
      <c r="B3" s="192"/>
      <c r="C3" s="192"/>
      <c r="D3" s="192"/>
      <c r="E3" s="192"/>
      <c r="F3" s="192"/>
      <c r="G3" s="193"/>
    </row>
    <row r="4" spans="1:7" ht="21">
      <c r="A4" s="14"/>
      <c r="B4" s="83"/>
      <c r="C4" s="83"/>
      <c r="D4" s="83"/>
      <c r="E4" s="84" t="s">
        <v>1246</v>
      </c>
      <c r="F4" s="194" t="str">
        <f>'1401'!B250</f>
        <v>1401/04/29</v>
      </c>
      <c r="G4" s="194"/>
    </row>
    <row r="5" spans="1:7" ht="18.75">
      <c r="A5" s="14"/>
      <c r="B5" s="83"/>
      <c r="C5" s="83"/>
      <c r="D5" s="83"/>
      <c r="E5" s="84" t="s">
        <v>1247</v>
      </c>
      <c r="F5" s="195"/>
      <c r="G5" s="195"/>
    </row>
    <row r="6" spans="1:7" ht="19.5" thickBot="1">
      <c r="A6" s="85" t="s">
        <v>1248</v>
      </c>
      <c r="B6" s="86"/>
      <c r="C6" s="86"/>
      <c r="D6" s="86"/>
      <c r="E6" s="86"/>
      <c r="F6" s="86"/>
      <c r="G6" s="87"/>
    </row>
    <row r="7" spans="1:7" ht="18.75" thickBot="1">
      <c r="A7" s="187"/>
      <c r="B7" s="187"/>
      <c r="C7" s="187"/>
      <c r="D7" s="187"/>
      <c r="E7" s="187"/>
      <c r="F7" s="187"/>
      <c r="G7" s="187"/>
    </row>
    <row r="8" spans="1:7" ht="18.75" thickBot="1">
      <c r="A8" s="201"/>
      <c r="B8" s="202"/>
      <c r="C8" s="202"/>
      <c r="D8" s="202"/>
      <c r="E8" s="202"/>
      <c r="F8" s="202"/>
      <c r="G8" s="203"/>
    </row>
    <row r="9" spans="1:7" s="23" customFormat="1" ht="44.25" customHeight="1" thickBot="1">
      <c r="A9" s="24" t="s">
        <v>1249</v>
      </c>
      <c r="B9" s="32">
        <f>'1401'!H250</f>
        <v>1381178000</v>
      </c>
      <c r="C9" s="88" t="s">
        <v>1250</v>
      </c>
      <c r="D9" s="29" t="s">
        <v>1251</v>
      </c>
      <c r="E9" s="204" t="e">
        <f ca="1">[1]!abh(B9)</f>
        <v>#NAME?</v>
      </c>
      <c r="F9" s="205"/>
      <c r="G9" s="25" t="s">
        <v>1250</v>
      </c>
    </row>
    <row r="10" spans="1:7" s="36" customFormat="1" ht="98.25" customHeight="1">
      <c r="A10" s="35" t="s">
        <v>1252</v>
      </c>
      <c r="B10" s="214" t="str">
        <f>'1401'!F250</f>
        <v xml:space="preserve">شرکت آدیش جنوبی جهت واریز به حساب 2638075329 نزد بانک تجارت به نام آقایان افکار و رضا صفری و اسماعیل کرمی جهت شارژ تنخواه ش 40 کرایه حمل بارنامه ها طبق دستور پیوست </v>
      </c>
      <c r="C10" s="214"/>
      <c r="D10" s="214"/>
      <c r="E10" s="214"/>
      <c r="F10" s="214"/>
      <c r="G10" s="215"/>
    </row>
    <row r="11" spans="1:7" s="23" customFormat="1" ht="51.75" customHeight="1" thickBot="1">
      <c r="A11" s="26" t="s">
        <v>1253</v>
      </c>
      <c r="B11" s="27" t="s">
        <v>15</v>
      </c>
      <c r="C11" s="27"/>
      <c r="D11" s="28" t="s">
        <v>1254</v>
      </c>
      <c r="E11" s="27"/>
      <c r="F11" s="216"/>
      <c r="G11" s="217"/>
    </row>
    <row r="12" spans="1:7" ht="18.75" thickBot="1"/>
    <row r="13" spans="1:7" s="23" customFormat="1" ht="32.25" thickBot="1">
      <c r="A13" s="30" t="s">
        <v>1255</v>
      </c>
      <c r="B13" s="37" t="str">
        <f>'1401'!C250</f>
        <v>061205</v>
      </c>
      <c r="C13" s="31" t="s">
        <v>1256</v>
      </c>
      <c r="D13" s="38" t="str">
        <f>'1401'!B250</f>
        <v>1401/04/29</v>
      </c>
      <c r="E13" s="31" t="s">
        <v>1257</v>
      </c>
      <c r="F13" s="210" t="s">
        <v>1258</v>
      </c>
      <c r="G13" s="211"/>
    </row>
    <row r="14" spans="1:7" ht="18.75" thickBot="1"/>
    <row r="15" spans="1:7" ht="19.5">
      <c r="A15" s="41" t="s">
        <v>1259</v>
      </c>
      <c r="B15" s="10" t="s">
        <v>1260</v>
      </c>
      <c r="C15" s="9"/>
      <c r="D15" s="10" t="s">
        <v>1261</v>
      </c>
      <c r="E15" s="10"/>
      <c r="F15" s="212" t="s">
        <v>1262</v>
      </c>
      <c r="G15" s="213"/>
    </row>
    <row r="16" spans="1:7">
      <c r="A16" s="4"/>
      <c r="F16" s="196"/>
      <c r="G16" s="196"/>
    </row>
    <row r="17" spans="1:7" ht="18.75" thickBot="1">
      <c r="A17" s="5"/>
      <c r="B17" s="6"/>
      <c r="C17" s="6"/>
      <c r="D17" s="6"/>
      <c r="E17" s="6"/>
      <c r="F17" s="197"/>
      <c r="G17" s="198"/>
    </row>
    <row r="18" spans="1:7" ht="18.75" thickBot="1"/>
    <row r="19" spans="1:7" ht="20.25" thickBot="1">
      <c r="A19" s="13" t="s">
        <v>1263</v>
      </c>
      <c r="B19" s="12"/>
      <c r="C19" s="7"/>
      <c r="D19" s="11" t="s">
        <v>1264</v>
      </c>
      <c r="E19" s="8"/>
      <c r="F19" s="199" t="s">
        <v>1265</v>
      </c>
      <c r="G19" s="200"/>
    </row>
  </sheetData>
  <mergeCells count="15">
    <mergeCell ref="F16:G16"/>
    <mergeCell ref="F17:G17"/>
    <mergeCell ref="F19:G19"/>
    <mergeCell ref="A8:G8"/>
    <mergeCell ref="E9:F9"/>
    <mergeCell ref="B10:G10"/>
    <mergeCell ref="F11:G11"/>
    <mergeCell ref="F13:G13"/>
    <mergeCell ref="F15:G15"/>
    <mergeCell ref="A7:G7"/>
    <mergeCell ref="A1:G1"/>
    <mergeCell ref="A2:G2"/>
    <mergeCell ref="A3:G3"/>
    <mergeCell ref="F4:G4"/>
    <mergeCell ref="F5:G5"/>
  </mergeCells>
  <pageMargins left="0.7" right="0.7" top="0.75" bottom="0.75" header="0.3" footer="0.3"/>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F401D-7A09-4931-A2F0-43DABB32F158}">
  <sheetPr codeName="Sheet8"/>
  <dimension ref="A1:G19"/>
  <sheetViews>
    <sheetView rightToLeft="1" workbookViewId="0">
      <selection activeCell="F15" sqref="F15:G15"/>
    </sheetView>
  </sheetViews>
  <sheetFormatPr defaultColWidth="9.140625" defaultRowHeight="18"/>
  <cols>
    <col min="1" max="1" width="11.140625" style="3" customWidth="1"/>
    <col min="2" max="2" width="29.5703125" style="3" customWidth="1"/>
    <col min="3" max="3" width="11.85546875" style="3" customWidth="1"/>
    <col min="4" max="4" width="25.5703125" style="3" customWidth="1"/>
    <col min="5" max="5" width="15.140625" style="3" customWidth="1"/>
    <col min="6" max="6" width="30.28515625" style="3" customWidth="1"/>
    <col min="7" max="16384" width="9.140625" style="3"/>
  </cols>
  <sheetData>
    <row r="1" spans="1:7" ht="18.75">
      <c r="A1" s="188" t="s">
        <v>1244</v>
      </c>
      <c r="B1" s="189"/>
      <c r="C1" s="189"/>
      <c r="D1" s="189"/>
      <c r="E1" s="189"/>
      <c r="F1" s="189"/>
      <c r="G1" s="190"/>
    </row>
    <row r="2" spans="1:7" ht="18.75">
      <c r="A2" s="191" t="s">
        <v>1245</v>
      </c>
      <c r="B2" s="192"/>
      <c r="C2" s="192"/>
      <c r="D2" s="192"/>
      <c r="E2" s="192"/>
      <c r="F2" s="192"/>
      <c r="G2" s="193"/>
    </row>
    <row r="3" spans="1:7" ht="18.75">
      <c r="A3" s="191"/>
      <c r="B3" s="192"/>
      <c r="C3" s="192"/>
      <c r="D3" s="192"/>
      <c r="E3" s="192"/>
      <c r="F3" s="192"/>
      <c r="G3" s="193"/>
    </row>
    <row r="4" spans="1:7" ht="21">
      <c r="A4" s="14"/>
      <c r="B4" s="83"/>
      <c r="C4" s="83"/>
      <c r="D4" s="83"/>
      <c r="E4" s="84" t="s">
        <v>1246</v>
      </c>
      <c r="F4" s="194" t="s">
        <v>1149</v>
      </c>
      <c r="G4" s="194"/>
    </row>
    <row r="5" spans="1:7" ht="18.75">
      <c r="A5" s="14"/>
      <c r="B5" s="83"/>
      <c r="C5" s="83"/>
      <c r="D5" s="83"/>
      <c r="E5" s="84" t="s">
        <v>1247</v>
      </c>
      <c r="F5" s="195"/>
      <c r="G5" s="195"/>
    </row>
    <row r="6" spans="1:7" ht="19.5" thickBot="1">
      <c r="A6" s="85" t="s">
        <v>1248</v>
      </c>
      <c r="B6" s="86"/>
      <c r="C6" s="86"/>
      <c r="D6" s="86"/>
      <c r="E6" s="86"/>
      <c r="F6" s="86"/>
      <c r="G6" s="87"/>
    </row>
    <row r="7" spans="1:7" ht="18.75" thickBot="1">
      <c r="A7" s="187"/>
      <c r="B7" s="187"/>
      <c r="C7" s="187"/>
      <c r="D7" s="187"/>
      <c r="E7" s="187"/>
      <c r="F7" s="187"/>
      <c r="G7" s="187"/>
    </row>
    <row r="8" spans="1:7" ht="18.75" thickBot="1">
      <c r="A8" s="201"/>
      <c r="B8" s="202"/>
      <c r="C8" s="202"/>
      <c r="D8" s="202"/>
      <c r="E8" s="202"/>
      <c r="F8" s="202"/>
      <c r="G8" s="203"/>
    </row>
    <row r="9" spans="1:7" s="23" customFormat="1" ht="34.5" thickBot="1">
      <c r="A9" s="24" t="s">
        <v>1249</v>
      </c>
      <c r="B9" s="32">
        <v>1385000000</v>
      </c>
      <c r="C9" s="88" t="s">
        <v>1250</v>
      </c>
      <c r="D9" s="29" t="s">
        <v>1251</v>
      </c>
      <c r="E9" s="204" t="s">
        <v>1840</v>
      </c>
      <c r="F9" s="205"/>
      <c r="G9" s="25" t="s">
        <v>1250</v>
      </c>
    </row>
    <row r="10" spans="1:7" s="36" customFormat="1" ht="26.25">
      <c r="A10" s="35" t="s">
        <v>1252</v>
      </c>
      <c r="B10" s="214" t="s">
        <v>1151</v>
      </c>
      <c r="C10" s="214"/>
      <c r="D10" s="214"/>
      <c r="E10" s="214"/>
      <c r="F10" s="214"/>
      <c r="G10" s="215"/>
    </row>
    <row r="11" spans="1:7" s="23" customFormat="1" ht="20.25" thickBot="1">
      <c r="A11" s="26" t="s">
        <v>1253</v>
      </c>
      <c r="B11" s="27" t="e">
        <v>#REF!</v>
      </c>
      <c r="C11" s="27"/>
      <c r="D11" s="28" t="s">
        <v>1254</v>
      </c>
      <c r="E11" s="27"/>
      <c r="F11" s="216"/>
      <c r="G11" s="217"/>
    </row>
    <row r="12" spans="1:7" ht="18.75" thickBot="1"/>
    <row r="13" spans="1:7" s="23" customFormat="1" ht="32.25" thickBot="1">
      <c r="A13" s="30" t="s">
        <v>1255</v>
      </c>
      <c r="B13" s="37">
        <v>671127</v>
      </c>
      <c r="C13" s="31" t="s">
        <v>1256</v>
      </c>
      <c r="D13" s="38" t="s">
        <v>1149</v>
      </c>
      <c r="E13" s="31" t="s">
        <v>1257</v>
      </c>
      <c r="F13" s="210" t="s">
        <v>1258</v>
      </c>
      <c r="G13" s="211"/>
    </row>
    <row r="14" spans="1:7" ht="18.75" thickBot="1"/>
    <row r="15" spans="1:7" ht="19.5">
      <c r="A15" s="41" t="s">
        <v>1259</v>
      </c>
      <c r="B15" s="10" t="s">
        <v>1260</v>
      </c>
      <c r="C15" s="9"/>
      <c r="D15" s="10" t="s">
        <v>1261</v>
      </c>
      <c r="E15" s="10"/>
      <c r="F15" s="212" t="s">
        <v>1262</v>
      </c>
      <c r="G15" s="213"/>
    </row>
    <row r="16" spans="1:7">
      <c r="A16" s="4"/>
      <c r="F16" s="196"/>
      <c r="G16" s="196"/>
    </row>
    <row r="17" spans="1:7" ht="18.75" thickBot="1">
      <c r="A17" s="5"/>
      <c r="B17" s="6"/>
      <c r="C17" s="6"/>
      <c r="D17" s="6"/>
      <c r="E17" s="6"/>
      <c r="F17" s="197"/>
      <c r="G17" s="198"/>
    </row>
    <row r="18" spans="1:7" ht="18.75" thickBot="1"/>
    <row r="19" spans="1:7" ht="20.25" thickBot="1">
      <c r="A19" s="13" t="s">
        <v>1263</v>
      </c>
      <c r="B19" s="12"/>
      <c r="C19" s="7"/>
      <c r="D19" s="11" t="s">
        <v>1264</v>
      </c>
      <c r="E19" s="8"/>
      <c r="F19" s="199" t="s">
        <v>1265</v>
      </c>
      <c r="G19" s="200"/>
    </row>
  </sheetData>
  <mergeCells count="15">
    <mergeCell ref="F16:G16"/>
    <mergeCell ref="F17:G17"/>
    <mergeCell ref="F19:G19"/>
    <mergeCell ref="A8:G8"/>
    <mergeCell ref="E9:F9"/>
    <mergeCell ref="B10:G10"/>
    <mergeCell ref="F11:G11"/>
    <mergeCell ref="F13:G13"/>
    <mergeCell ref="F15:G15"/>
    <mergeCell ref="A7:G7"/>
    <mergeCell ref="A1:G1"/>
    <mergeCell ref="A2:G2"/>
    <mergeCell ref="A3:G3"/>
    <mergeCell ref="F4:G4"/>
    <mergeCell ref="F5:G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3264A-5E79-4842-A6B1-541D3F37ADCC}">
  <sheetPr codeName="Sheet9"/>
  <dimension ref="A1:G13"/>
  <sheetViews>
    <sheetView rightToLeft="1" view="pageBreakPreview" zoomScale="115" zoomScaleNormal="100" zoomScaleSheetLayoutView="115" workbookViewId="0">
      <selection activeCell="E3" sqref="E3:F3"/>
    </sheetView>
  </sheetViews>
  <sheetFormatPr defaultColWidth="9.140625" defaultRowHeight="18"/>
  <cols>
    <col min="1" max="1" width="11.140625" style="3" customWidth="1"/>
    <col min="2" max="2" width="29.5703125" style="3" customWidth="1"/>
    <col min="3" max="3" width="11.85546875" style="3" customWidth="1"/>
    <col min="4" max="4" width="25.5703125" style="3" customWidth="1"/>
    <col min="5" max="5" width="15.140625" style="3" customWidth="1"/>
    <col min="6" max="6" width="30.28515625" style="3" customWidth="1"/>
    <col min="7" max="16384" width="9.140625" style="3"/>
  </cols>
  <sheetData>
    <row r="1" spans="1:7" ht="18.75" thickBot="1">
      <c r="A1" s="187"/>
      <c r="B1" s="187"/>
      <c r="C1" s="187"/>
      <c r="D1" s="187"/>
      <c r="E1" s="187"/>
      <c r="F1" s="187"/>
      <c r="G1" s="187"/>
    </row>
    <row r="2" spans="1:7" ht="18.75" thickBot="1">
      <c r="A2" s="201"/>
      <c r="B2" s="202"/>
      <c r="C2" s="202"/>
      <c r="D2" s="202"/>
      <c r="E2" s="202"/>
      <c r="F2" s="202"/>
      <c r="G2" s="203"/>
    </row>
    <row r="3" spans="1:7" s="23" customFormat="1" ht="34.5" thickBot="1">
      <c r="A3" s="24" t="s">
        <v>1249</v>
      </c>
      <c r="B3" s="32">
        <v>1385000000</v>
      </c>
      <c r="C3" s="88" t="s">
        <v>1250</v>
      </c>
      <c r="D3" s="29" t="s">
        <v>1251</v>
      </c>
      <c r="E3" s="204" t="s">
        <v>1840</v>
      </c>
      <c r="F3" s="205"/>
      <c r="G3" s="25" t="s">
        <v>1250</v>
      </c>
    </row>
    <row r="4" spans="1:7" s="36" customFormat="1" ht="26.25">
      <c r="A4" s="35" t="s">
        <v>1252</v>
      </c>
      <c r="B4" s="214" t="s">
        <v>1151</v>
      </c>
      <c r="C4" s="214"/>
      <c r="D4" s="214"/>
      <c r="E4" s="214"/>
      <c r="F4" s="214"/>
      <c r="G4" s="215"/>
    </row>
    <row r="5" spans="1:7" s="23" customFormat="1" ht="20.25" thickBot="1">
      <c r="A5" s="26" t="s">
        <v>1253</v>
      </c>
      <c r="B5" s="27" t="e">
        <v>#REF!</v>
      </c>
      <c r="C5" s="27"/>
      <c r="D5" s="28" t="s">
        <v>1254</v>
      </c>
      <c r="E5" s="27"/>
      <c r="F5" s="216"/>
      <c r="G5" s="217"/>
    </row>
    <row r="6" spans="1:7" ht="18.75" thickBot="1"/>
    <row r="7" spans="1:7" s="23" customFormat="1" ht="32.25" thickBot="1">
      <c r="A7" s="30" t="s">
        <v>1255</v>
      </c>
      <c r="B7" s="37">
        <v>671127</v>
      </c>
      <c r="C7" s="31" t="s">
        <v>1256</v>
      </c>
      <c r="D7" s="38" t="s">
        <v>1149</v>
      </c>
      <c r="E7" s="31" t="s">
        <v>1257</v>
      </c>
      <c r="F7" s="210" t="s">
        <v>1258</v>
      </c>
      <c r="G7" s="211"/>
    </row>
    <row r="8" spans="1:7" ht="18.75" thickBot="1"/>
    <row r="9" spans="1:7" ht="19.5">
      <c r="A9" s="41" t="s">
        <v>1259</v>
      </c>
      <c r="B9" s="10" t="s">
        <v>1260</v>
      </c>
      <c r="C9" s="9"/>
      <c r="D9" s="10" t="s">
        <v>1261</v>
      </c>
      <c r="E9" s="10"/>
      <c r="F9" s="212" t="s">
        <v>1262</v>
      </c>
      <c r="G9" s="213"/>
    </row>
    <row r="10" spans="1:7">
      <c r="A10" s="4"/>
      <c r="F10" s="196"/>
      <c r="G10" s="196"/>
    </row>
    <row r="11" spans="1:7" ht="18.75" thickBot="1">
      <c r="A11" s="5"/>
      <c r="B11" s="6"/>
      <c r="C11" s="6"/>
      <c r="D11" s="6"/>
      <c r="E11" s="6"/>
      <c r="F11" s="197"/>
      <c r="G11" s="198"/>
    </row>
    <row r="12" spans="1:7" ht="18.75" thickBot="1"/>
    <row r="13" spans="1:7" ht="20.25" thickBot="1">
      <c r="A13" s="13" t="s">
        <v>1263</v>
      </c>
      <c r="B13" s="12"/>
      <c r="C13" s="7"/>
      <c r="D13" s="11" t="s">
        <v>1264</v>
      </c>
      <c r="E13" s="8"/>
      <c r="F13" s="199" t="s">
        <v>1265</v>
      </c>
      <c r="G13" s="200"/>
    </row>
  </sheetData>
  <mergeCells count="10">
    <mergeCell ref="F9:G9"/>
    <mergeCell ref="F10:G10"/>
    <mergeCell ref="F11:G11"/>
    <mergeCell ref="F13:G13"/>
    <mergeCell ref="A1:G1"/>
    <mergeCell ref="A2:G2"/>
    <mergeCell ref="E3:F3"/>
    <mergeCell ref="B4:G4"/>
    <mergeCell ref="F5:G5"/>
    <mergeCell ref="F7:G7"/>
  </mergeCells>
  <pageMargins left="0.7" right="0.7" top="0.75" bottom="0.75" header="0.3" footer="0.3"/>
  <pageSetup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1400قبلی</vt:lpstr>
      <vt:lpstr>1399</vt:lpstr>
      <vt:lpstr>1400</vt:lpstr>
      <vt:lpstr>1401</vt:lpstr>
      <vt:lpstr>2</vt:lpstr>
      <vt:lpstr>1</vt:lpstr>
      <vt:lpstr>3</vt:lpstr>
      <vt:lpstr>Sheet1</vt:lpstr>
      <vt:lpstr>Sheet8</vt:lpstr>
      <vt:lpstr>Sheet2</vt:lpstr>
      <vt:lpstr>'1401'!Print_Area</vt:lpstr>
      <vt:lpstr>'2'!Print_Area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Sepideh Japalaghi</dc:creator>
  <cp:lastModifiedBy>Sepideh Japalaghi</cp:lastModifiedBy>
  <cp:lastPrinted>2024-09-08T15:14:04Z</cp:lastPrinted>
  <dcterms:created xsi:type="dcterms:W3CDTF">2022-02-20T14:20:26Z</dcterms:created>
  <dcterms:modified xsi:type="dcterms:W3CDTF">2024-09-08T15:14:24Z</dcterms:modified>
</cp:coreProperties>
</file>