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mc:AlternateContent xmlns:mc="http://schemas.openxmlformats.org/markup-compatibility/2006">
    <mc:Choice Requires="x15">
      <x15ac:absPath xmlns:x15ac="http://schemas.microsoft.com/office/spreadsheetml/2010/11/ac" url="\\fp\Finance\Adish Refinery\Adish Group\Japalaghi\ADISH\01-Treasury\01-Accounts Balance 1401\Adish-new\"/>
    </mc:Choice>
  </mc:AlternateContent>
  <xr:revisionPtr revIDLastSave="0" documentId="13_ncr:1_{C4B3BB91-40A5-481F-865F-A8F5DF4C1081}" xr6:coauthVersionLast="47" xr6:coauthVersionMax="47" xr10:uidLastSave="{00000000-0000-0000-0000-000000000000}"/>
  <bookViews>
    <workbookView xWindow="-120" yWindow="-120" windowWidth="29040" windowHeight="15840" activeTab="3" xr2:uid="{00000000-000D-0000-FFFF-FFFF00000000}"/>
  </bookViews>
  <sheets>
    <sheet name="Sheet1 (2)" sheetId="19" r:id="rId1"/>
    <sheet name="1399" sheetId="1" r:id="rId2"/>
    <sheet name="1400" sheetId="20" r:id="rId3"/>
    <sheet name="1401" sheetId="21" r:id="rId4"/>
    <sheet name="1" sheetId="2" r:id="rId5"/>
    <sheet name="2" sheetId="14" r:id="rId6"/>
    <sheet name="3" sheetId="15" r:id="rId7"/>
    <sheet name="4" sheetId="16" r:id="rId8"/>
    <sheet name="5" sheetId="17" r:id="rId9"/>
    <sheet name="6" sheetId="18" r:id="rId10"/>
  </sheets>
  <externalReferences>
    <externalReference r:id="rId11"/>
  </externalReferences>
  <definedNames>
    <definedName name="_xlnm.Print_Area" localSheetId="1">'1399'!$A$1:$I$23</definedName>
    <definedName name="_xlnm.Print_Area" localSheetId="2">'1400'!$A$1:$I$133</definedName>
    <definedName name="_xlnm.Print_Area" localSheetId="3">'1401'!$A$1:$I$121</definedName>
    <definedName name="_xlnm.Print_Area" localSheetId="0">'Sheet1 (2)'!$A$1:$I$214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85" i="21" l="1"/>
  <c r="H86" i="21"/>
  <c r="H87" i="21" s="1"/>
  <c r="H88" i="21" s="1"/>
  <c r="H89" i="21" s="1"/>
  <c r="H90" i="21" s="1"/>
  <c r="H91" i="21" s="1"/>
  <c r="H92" i="21" s="1"/>
  <c r="H93" i="21" s="1"/>
  <c r="H94" i="21" s="1"/>
  <c r="H95" i="21" s="1"/>
  <c r="H96" i="21" s="1"/>
  <c r="H97" i="21" s="1"/>
  <c r="H98" i="21" s="1"/>
  <c r="H99" i="21" s="1"/>
  <c r="H100" i="21" s="1"/>
  <c r="H101" i="21" s="1"/>
  <c r="H102" i="21" s="1"/>
  <c r="H103" i="21" s="1"/>
  <c r="H104" i="21" s="1"/>
  <c r="H105" i="21" s="1"/>
  <c r="H106" i="21" s="1"/>
  <c r="H107" i="21" s="1"/>
  <c r="H108" i="21" s="1"/>
  <c r="H109" i="21" s="1"/>
  <c r="H110" i="21" s="1"/>
  <c r="H111" i="21" s="1"/>
  <c r="H112" i="21" s="1"/>
  <c r="H113" i="21" s="1"/>
  <c r="H114" i="21" s="1"/>
  <c r="H115" i="21" s="1"/>
  <c r="H116" i="21" s="1"/>
  <c r="H117" i="21" s="1"/>
  <c r="H118" i="21" s="1"/>
  <c r="H119" i="21" s="1"/>
  <c r="H120" i="21" s="1"/>
  <c r="G121" i="21"/>
  <c r="F121" i="21"/>
  <c r="H4" i="21"/>
  <c r="H5" i="21" s="1"/>
  <c r="H6" i="21" s="1"/>
  <c r="H7" i="21" s="1"/>
  <c r="H8" i="21" s="1"/>
  <c r="H9" i="21" s="1"/>
  <c r="H10" i="21" s="1"/>
  <c r="H11" i="21" s="1"/>
  <c r="H12" i="21" s="1"/>
  <c r="H13" i="21" s="1"/>
  <c r="H14" i="21" s="1"/>
  <c r="H15" i="21" s="1"/>
  <c r="H111" i="20"/>
  <c r="H112" i="20"/>
  <c r="H113" i="20" s="1"/>
  <c r="H114" i="20" s="1"/>
  <c r="H115" i="20" s="1"/>
  <c r="H116" i="20" s="1"/>
  <c r="H117" i="20" s="1"/>
  <c r="H118" i="20" s="1"/>
  <c r="H119" i="20" s="1"/>
  <c r="H120" i="20" s="1"/>
  <c r="H121" i="20" s="1"/>
  <c r="H122" i="20" s="1"/>
  <c r="H123" i="20" s="1"/>
  <c r="H124" i="20" s="1"/>
  <c r="H125" i="20" s="1"/>
  <c r="H126" i="20" s="1"/>
  <c r="H127" i="20" s="1"/>
  <c r="H128" i="20" s="1"/>
  <c r="H129" i="20" s="1"/>
  <c r="H130" i="20" s="1"/>
  <c r="H131" i="20" s="1"/>
  <c r="F133" i="20"/>
  <c r="G133" i="20"/>
  <c r="H4" i="20"/>
  <c r="H5" i="20" s="1"/>
  <c r="G6" i="1"/>
  <c r="D13" i="2"/>
  <c r="B13" i="2"/>
  <c r="B11" i="2"/>
  <c r="B10" i="2"/>
  <c r="F4" i="2"/>
  <c r="B9" i="2"/>
  <c r="H16" i="21" l="1"/>
  <c r="H17" i="21" s="1"/>
  <c r="H18" i="21" s="1"/>
  <c r="H19" i="21" s="1"/>
  <c r="H20" i="21" s="1"/>
  <c r="H21" i="21" s="1"/>
  <c r="H22" i="21" s="1"/>
  <c r="H23" i="21" s="1"/>
  <c r="H24" i="21" s="1"/>
  <c r="H25" i="21" s="1"/>
  <c r="H26" i="21" s="1"/>
  <c r="H27" i="21" s="1"/>
  <c r="H28" i="21" s="1"/>
  <c r="H29" i="21" s="1"/>
  <c r="H30" i="21" s="1"/>
  <c r="H31" i="21" s="1"/>
  <c r="H32" i="21" s="1"/>
  <c r="H33" i="21" s="1"/>
  <c r="H34" i="21" s="1"/>
  <c r="H35" i="21" s="1"/>
  <c r="H121" i="21"/>
  <c r="H6" i="20"/>
  <c r="H7" i="20" s="1"/>
  <c r="H8" i="20" s="1"/>
  <c r="H9" i="20" s="1"/>
  <c r="H10" i="20" s="1"/>
  <c r="H11" i="20" s="1"/>
  <c r="H12" i="20" s="1"/>
  <c r="H13" i="20" s="1"/>
  <c r="H14" i="20" s="1"/>
  <c r="H15" i="20" s="1"/>
  <c r="H16" i="20" s="1"/>
  <c r="H17" i="20" s="1"/>
  <c r="H18" i="20" s="1"/>
  <c r="H19" i="20" s="1"/>
  <c r="H20" i="20" s="1"/>
  <c r="H21" i="20" s="1"/>
  <c r="H22" i="20" s="1"/>
  <c r="H23" i="20" s="1"/>
  <c r="H24" i="20" s="1"/>
  <c r="H25" i="20" s="1"/>
  <c r="H26" i="20" s="1"/>
  <c r="H27" i="20" s="1"/>
  <c r="H28" i="20" s="1"/>
  <c r="H29" i="20" s="1"/>
  <c r="H30" i="20" s="1"/>
  <c r="H31" i="20" s="1"/>
  <c r="H32" i="20" s="1"/>
  <c r="H33" i="20" s="1"/>
  <c r="H34" i="20" s="1"/>
  <c r="H35" i="20" s="1"/>
  <c r="H36" i="20" s="1"/>
  <c r="H37" i="20" s="1"/>
  <c r="H38" i="20" s="1"/>
  <c r="H39" i="20" s="1"/>
  <c r="H40" i="20" s="1"/>
  <c r="H41" i="20" s="1"/>
  <c r="H42" i="20" s="1"/>
  <c r="H43" i="20" s="1"/>
  <c r="H44" i="20" s="1"/>
  <c r="H45" i="20" s="1"/>
  <c r="H46" i="20" s="1"/>
  <c r="H47" i="20" s="1"/>
  <c r="H48" i="20" s="1"/>
  <c r="H49" i="20" s="1"/>
  <c r="H50" i="20" s="1"/>
  <c r="H51" i="20" s="1"/>
  <c r="H52" i="20" s="1"/>
  <c r="H53" i="20" s="1"/>
  <c r="H54" i="20" s="1"/>
  <c r="H55" i="20" s="1"/>
  <c r="H56" i="20" s="1"/>
  <c r="H57" i="20" s="1"/>
  <c r="H58" i="20" s="1"/>
  <c r="H59" i="20" s="1"/>
  <c r="H60" i="20" s="1"/>
  <c r="H61" i="20" s="1"/>
  <c r="H62" i="20" s="1"/>
  <c r="H63" i="20" s="1"/>
  <c r="H64" i="20" s="1"/>
  <c r="H65" i="20" s="1"/>
  <c r="H66" i="20" s="1"/>
  <c r="H67" i="20" s="1"/>
  <c r="H68" i="20" s="1"/>
  <c r="H69" i="20" s="1"/>
  <c r="H70" i="20" s="1"/>
  <c r="H71" i="20" s="1"/>
  <c r="H72" i="20" s="1"/>
  <c r="H73" i="20" s="1"/>
  <c r="H74" i="20" s="1"/>
  <c r="H75" i="20" s="1"/>
  <c r="H76" i="20" s="1"/>
  <c r="H77" i="20" s="1"/>
  <c r="H78" i="20" s="1"/>
  <c r="H79" i="20" s="1"/>
  <c r="H80" i="20" s="1"/>
  <c r="H81" i="20" s="1"/>
  <c r="H82" i="20" s="1"/>
  <c r="H83" i="20" s="1"/>
  <c r="H84" i="20" s="1"/>
  <c r="H85" i="20" s="1"/>
  <c r="H86" i="20" s="1"/>
  <c r="H87" i="20" s="1"/>
  <c r="H88" i="20" s="1"/>
  <c r="H89" i="20" s="1"/>
  <c r="H90" i="20" s="1"/>
  <c r="H91" i="20" s="1"/>
  <c r="H92" i="20" s="1"/>
  <c r="H93" i="20" s="1"/>
  <c r="H94" i="20" s="1"/>
  <c r="H95" i="20" s="1"/>
  <c r="H96" i="20" s="1"/>
  <c r="H97" i="20" s="1"/>
  <c r="H98" i="20" s="1"/>
  <c r="H99" i="20" s="1"/>
  <c r="H100" i="20" s="1"/>
  <c r="H101" i="20" s="1"/>
  <c r="H102" i="20" s="1"/>
  <c r="H103" i="20" s="1"/>
  <c r="H104" i="20" s="1"/>
  <c r="H105" i="20" s="1"/>
  <c r="H106" i="20" s="1"/>
  <c r="H107" i="20" s="1"/>
  <c r="H108" i="20" s="1"/>
  <c r="H109" i="20" s="1"/>
  <c r="H110" i="20" s="1"/>
  <c r="H133" i="20"/>
  <c r="H4" i="1"/>
  <c r="F214" i="19"/>
  <c r="F210" i="19"/>
  <c r="G192" i="19"/>
  <c r="E136" i="19"/>
  <c r="E134" i="19"/>
  <c r="E126" i="19"/>
  <c r="G118" i="19"/>
  <c r="E113" i="19"/>
  <c r="E110" i="19"/>
  <c r="E116" i="19" s="1"/>
  <c r="D110" i="19"/>
  <c r="D111" i="19" s="1"/>
  <c r="D112" i="19" s="1"/>
  <c r="D113" i="19" s="1"/>
  <c r="D114" i="19" s="1"/>
  <c r="D115" i="19" s="1"/>
  <c r="D116" i="19" s="1"/>
  <c r="D117" i="19" s="1"/>
  <c r="D118" i="19" s="1"/>
  <c r="D119" i="19" s="1"/>
  <c r="D120" i="19" s="1"/>
  <c r="D121" i="19" s="1"/>
  <c r="D122" i="19" s="1"/>
  <c r="D123" i="19" s="1"/>
  <c r="D124" i="19" s="1"/>
  <c r="D125" i="19" s="1"/>
  <c r="D126" i="19" s="1"/>
  <c r="D127" i="19" s="1"/>
  <c r="D128" i="19" s="1"/>
  <c r="D129" i="19" s="1"/>
  <c r="D130" i="19" s="1"/>
  <c r="B109" i="19"/>
  <c r="E106" i="19"/>
  <c r="E120" i="19" s="1"/>
  <c r="E122" i="19" s="1"/>
  <c r="E105" i="19"/>
  <c r="E104" i="19"/>
  <c r="E114" i="19" s="1"/>
  <c r="E115" i="19" s="1"/>
  <c r="E117" i="19" s="1"/>
  <c r="E119" i="19" s="1"/>
  <c r="E103" i="19"/>
  <c r="E93" i="19"/>
  <c r="G90" i="19"/>
  <c r="B90" i="19"/>
  <c r="B91" i="19" s="1"/>
  <c r="B89" i="19"/>
  <c r="E88" i="19"/>
  <c r="E89" i="19" s="1"/>
  <c r="E95" i="19" s="1"/>
  <c r="B87" i="19"/>
  <c r="E84" i="19"/>
  <c r="E85" i="19" s="1"/>
  <c r="E86" i="19" s="1"/>
  <c r="E82" i="19"/>
  <c r="D82" i="19"/>
  <c r="D83" i="19" s="1"/>
  <c r="E80" i="19"/>
  <c r="D78" i="19"/>
  <c r="D81" i="19" s="1"/>
  <c r="E77" i="19"/>
  <c r="E81" i="19" s="1"/>
  <c r="E74" i="19"/>
  <c r="D73" i="19"/>
  <c r="E70" i="19"/>
  <c r="E83" i="19" s="1"/>
  <c r="E99" i="19" s="1"/>
  <c r="E52" i="19"/>
  <c r="D51" i="19"/>
  <c r="E46" i="19"/>
  <c r="D46" i="19"/>
  <c r="E21" i="19"/>
  <c r="D21" i="19"/>
  <c r="D24" i="19" s="1"/>
  <c r="D25" i="19" s="1"/>
  <c r="H8" i="19"/>
  <c r="H9" i="19" s="1"/>
  <c r="H10" i="19" s="1"/>
  <c r="H11" i="19" s="1"/>
  <c r="H12" i="19" s="1"/>
  <c r="H13" i="19" s="1"/>
  <c r="H14" i="19" s="1"/>
  <c r="H15" i="19" s="1"/>
  <c r="H16" i="19" s="1"/>
  <c r="H17" i="19" s="1"/>
  <c r="H18" i="19" s="1"/>
  <c r="H19" i="19" s="1"/>
  <c r="H20" i="19" s="1"/>
  <c r="H21" i="19" s="1"/>
  <c r="H22" i="19" s="1"/>
  <c r="H23" i="19" s="1"/>
  <c r="H24" i="19" s="1"/>
  <c r="H25" i="19" s="1"/>
  <c r="H5" i="19"/>
  <c r="H7" i="19" s="1"/>
  <c r="H36" i="21" l="1"/>
  <c r="H37" i="21" s="1"/>
  <c r="H38" i="21" s="1"/>
  <c r="H39" i="21" s="1"/>
  <c r="H40" i="21" s="1"/>
  <c r="H41" i="21" s="1"/>
  <c r="H42" i="21" s="1"/>
  <c r="H43" i="21" s="1"/>
  <c r="H44" i="21" s="1"/>
  <c r="H45" i="21" s="1"/>
  <c r="H46" i="21" s="1"/>
  <c r="H47" i="21" s="1"/>
  <c r="H48" i="21" s="1"/>
  <c r="H49" i="21" s="1"/>
  <c r="H50" i="21" s="1"/>
  <c r="H51" i="21" s="1"/>
  <c r="H52" i="21" s="1"/>
  <c r="H53" i="21" s="1"/>
  <c r="H54" i="21" s="1"/>
  <c r="H55" i="21" s="1"/>
  <c r="H56" i="21" s="1"/>
  <c r="H57" i="21" s="1"/>
  <c r="H58" i="21" s="1"/>
  <c r="H59" i="21" s="1"/>
  <c r="H60" i="21" s="1"/>
  <c r="H61" i="21" s="1"/>
  <c r="H62" i="21" s="1"/>
  <c r="H63" i="21" s="1"/>
  <c r="H64" i="21" s="1"/>
  <c r="H65" i="21" s="1"/>
  <c r="H66" i="21" s="1"/>
  <c r="H67" i="21" s="1"/>
  <c r="H68" i="21" s="1"/>
  <c r="H69" i="21" s="1"/>
  <c r="H70" i="21" s="1"/>
  <c r="H71" i="21" s="1"/>
  <c r="H72" i="21" s="1"/>
  <c r="H73" i="21" s="1"/>
  <c r="H74" i="21" s="1"/>
  <c r="H75" i="21" s="1"/>
  <c r="H76" i="21" s="1"/>
  <c r="H132" i="20"/>
  <c r="H5" i="1"/>
  <c r="H6" i="1" s="1"/>
  <c r="H7" i="1" s="1"/>
  <c r="H8" i="1" s="1"/>
  <c r="H9" i="1" s="1"/>
  <c r="H10" i="1" s="1"/>
  <c r="H11" i="1" s="1"/>
  <c r="H12" i="1" s="1"/>
  <c r="H13" i="1" s="1"/>
  <c r="H14" i="1" s="1"/>
  <c r="H15" i="1" s="1"/>
  <c r="H16" i="1" s="1"/>
  <c r="H17" i="1" s="1"/>
  <c r="H18" i="1" s="1"/>
  <c r="H19" i="1" s="1"/>
  <c r="H20" i="1" s="1"/>
  <c r="H21" i="1" s="1"/>
  <c r="H22" i="1" s="1"/>
  <c r="G210" i="19"/>
  <c r="H210" i="19" s="1"/>
  <c r="D136" i="19"/>
  <c r="D142" i="19" s="1"/>
  <c r="D143" i="19" s="1"/>
  <c r="D144" i="19" s="1"/>
  <c r="D131" i="19"/>
  <c r="E102" i="19"/>
  <c r="E112" i="19" s="1"/>
  <c r="E129" i="19" s="1"/>
  <c r="E87" i="19"/>
  <c r="E90" i="19" s="1"/>
  <c r="E91" i="19" s="1"/>
  <c r="H27" i="19"/>
  <c r="H28" i="19" s="1"/>
  <c r="H29" i="19" s="1"/>
  <c r="H30" i="19" s="1"/>
  <c r="H31" i="19" s="1"/>
  <c r="H32" i="19" s="1"/>
  <c r="H33" i="19" s="1"/>
  <c r="H34" i="19" s="1"/>
  <c r="H35" i="19" s="1"/>
  <c r="H36" i="19" s="1"/>
  <c r="H37" i="19" s="1"/>
  <c r="H38" i="19" s="1"/>
  <c r="H39" i="19" s="1"/>
  <c r="H40" i="19" s="1"/>
  <c r="H41" i="19" s="1"/>
  <c r="H42" i="19" s="1"/>
  <c r="H43" i="19" s="1"/>
  <c r="H26" i="19"/>
  <c r="D97" i="19"/>
  <c r="D98" i="19" s="1"/>
  <c r="D99" i="19" s="1"/>
  <c r="D100" i="19" s="1"/>
  <c r="D101" i="19" s="1"/>
  <c r="D102" i="19" s="1"/>
  <c r="D87" i="19"/>
  <c r="D88" i="19" s="1"/>
  <c r="H6" i="19"/>
  <c r="B9" i="16"/>
  <c r="B10" i="16"/>
  <c r="B13" i="16"/>
  <c r="D13" i="16"/>
  <c r="F4" i="16"/>
  <c r="B9" i="15"/>
  <c r="B10" i="15"/>
  <c r="B13" i="15"/>
  <c r="D13" i="15"/>
  <c r="F4" i="15"/>
  <c r="E9" i="15"/>
  <c r="E9" i="16"/>
  <c r="H77" i="21" l="1"/>
  <c r="D96" i="19"/>
  <c r="D89" i="19"/>
  <c r="D90" i="19" s="1"/>
  <c r="D91" i="19" s="1"/>
  <c r="D92" i="19" s="1"/>
  <c r="D93" i="19" s="1"/>
  <c r="D94" i="19" s="1"/>
  <c r="D95" i="19" s="1"/>
  <c r="E94" i="19"/>
  <c r="E121" i="19"/>
  <c r="D132" i="19"/>
  <c r="D137" i="19"/>
  <c r="H44" i="19"/>
  <c r="H45" i="19"/>
  <c r="H46" i="19" s="1"/>
  <c r="H47" i="19" s="1"/>
  <c r="H48" i="19" s="1"/>
  <c r="H49" i="19" s="1"/>
  <c r="H50" i="19" s="1"/>
  <c r="H51" i="19" s="1"/>
  <c r="H52" i="19" s="1"/>
  <c r="H53" i="19" s="1"/>
  <c r="H54" i="19" s="1"/>
  <c r="H55" i="19" s="1"/>
  <c r="H56" i="19" s="1"/>
  <c r="H57" i="19" s="1"/>
  <c r="H58" i="19" s="1"/>
  <c r="H59" i="19" s="1"/>
  <c r="H60" i="19" s="1"/>
  <c r="H61" i="19" s="1"/>
  <c r="H62" i="19" s="1"/>
  <c r="H63" i="19" s="1"/>
  <c r="H64" i="19" s="1"/>
  <c r="H65" i="19" s="1"/>
  <c r="H66" i="19" s="1"/>
  <c r="H67" i="19" s="1"/>
  <c r="H68" i="19" s="1"/>
  <c r="H69" i="19" s="1"/>
  <c r="H70" i="19" s="1"/>
  <c r="H71" i="19" s="1"/>
  <c r="H72" i="19" s="1"/>
  <c r="H73" i="19" s="1"/>
  <c r="H74" i="19" s="1"/>
  <c r="H75" i="19" s="1"/>
  <c r="H76" i="19" s="1"/>
  <c r="H77" i="19" s="1"/>
  <c r="H78" i="19" s="1"/>
  <c r="H79" i="19" s="1"/>
  <c r="H80" i="19" s="1"/>
  <c r="H81" i="19" s="1"/>
  <c r="H82" i="19" s="1"/>
  <c r="H83" i="19" s="1"/>
  <c r="H84" i="19" s="1"/>
  <c r="H85" i="19" s="1"/>
  <c r="H86" i="19" s="1"/>
  <c r="B10" i="14"/>
  <c r="B13" i="14"/>
  <c r="D13" i="14"/>
  <c r="F4" i="14"/>
  <c r="B9" i="14"/>
  <c r="E9" i="2"/>
  <c r="E9" i="14"/>
  <c r="H78" i="21" l="1"/>
  <c r="H79" i="21" s="1"/>
  <c r="H80" i="21" s="1"/>
  <c r="H81" i="21" s="1"/>
  <c r="H82" i="21" s="1"/>
  <c r="H83" i="21" s="1"/>
  <c r="H84" i="21" s="1"/>
  <c r="H87" i="19"/>
  <c r="H88" i="19"/>
  <c r="H96" i="19"/>
  <c r="H97" i="19" s="1"/>
  <c r="H98" i="19" s="1"/>
  <c r="H99" i="19" s="1"/>
  <c r="H100" i="19" s="1"/>
  <c r="H101" i="19" s="1"/>
  <c r="H102" i="19" s="1"/>
  <c r="H103" i="19" s="1"/>
  <c r="H104" i="19" s="1"/>
  <c r="H105" i="19" s="1"/>
  <c r="H106" i="19" s="1"/>
  <c r="H107" i="19" s="1"/>
  <c r="H108" i="19" s="1"/>
  <c r="H109" i="19" s="1"/>
  <c r="H110" i="19" s="1"/>
  <c r="H111" i="19" s="1"/>
  <c r="H112" i="19" s="1"/>
  <c r="H113" i="19" s="1"/>
  <c r="H114" i="19" s="1"/>
  <c r="H115" i="19" s="1"/>
  <c r="H116" i="19" s="1"/>
  <c r="H117" i="19" s="1"/>
  <c r="H118" i="19" s="1"/>
  <c r="H119" i="19" s="1"/>
  <c r="H120" i="19" s="1"/>
  <c r="H121" i="19" s="1"/>
  <c r="H122" i="19" s="1"/>
  <c r="H123" i="19" s="1"/>
  <c r="H124" i="19" s="1"/>
  <c r="H125" i="19" s="1"/>
  <c r="H126" i="19" s="1"/>
  <c r="H127" i="19" s="1"/>
  <c r="H128" i="19" s="1"/>
  <c r="H129" i="19" s="1"/>
  <c r="H130" i="19" s="1"/>
  <c r="H131" i="19" s="1"/>
  <c r="H132" i="19" s="1"/>
  <c r="H133" i="19" s="1"/>
  <c r="H134" i="19" s="1"/>
  <c r="H135" i="19" s="1"/>
  <c r="H136" i="19" s="1"/>
  <c r="H137" i="19" s="1"/>
  <c r="H138" i="19" s="1"/>
  <c r="H139" i="19" s="1"/>
  <c r="H140" i="19" s="1"/>
  <c r="H141" i="19" s="1"/>
  <c r="H142" i="19" s="1"/>
  <c r="H143" i="19" s="1"/>
  <c r="H93" i="19"/>
  <c r="D133" i="19"/>
  <c r="D138" i="19"/>
  <c r="B9" i="17"/>
  <c r="B10" i="17"/>
  <c r="B13" i="17"/>
  <c r="D13" i="17"/>
  <c r="F4" i="17"/>
  <c r="E9" i="17"/>
  <c r="H95" i="19" l="1"/>
  <c r="H94" i="19"/>
  <c r="H145" i="19"/>
  <c r="H146" i="19" s="1"/>
  <c r="H147" i="19" s="1"/>
  <c r="H148" i="19" s="1"/>
  <c r="H149" i="19" s="1"/>
  <c r="H150" i="19" s="1"/>
  <c r="H151" i="19" s="1"/>
  <c r="H152" i="19" s="1"/>
  <c r="H153" i="19" s="1"/>
  <c r="H154" i="19" s="1"/>
  <c r="H155" i="19" s="1"/>
  <c r="H156" i="19" s="1"/>
  <c r="H157" i="19" s="1"/>
  <c r="H158" i="19" s="1"/>
  <c r="H159" i="19" s="1"/>
  <c r="H160" i="19" s="1"/>
  <c r="H161" i="19" s="1"/>
  <c r="H162" i="19" s="1"/>
  <c r="H163" i="19" s="1"/>
  <c r="H164" i="19" s="1"/>
  <c r="H165" i="19" s="1"/>
  <c r="H166" i="19" s="1"/>
  <c r="H167" i="19" s="1"/>
  <c r="H168" i="19" s="1"/>
  <c r="H169" i="19" s="1"/>
  <c r="H170" i="19" s="1"/>
  <c r="H171" i="19" s="1"/>
  <c r="H172" i="19" s="1"/>
  <c r="H173" i="19" s="1"/>
  <c r="H174" i="19" s="1"/>
  <c r="H175" i="19" s="1"/>
  <c r="H176" i="19" s="1"/>
  <c r="H177" i="19" s="1"/>
  <c r="H144" i="19"/>
  <c r="H89" i="19"/>
  <c r="H90" i="19" s="1"/>
  <c r="H91" i="19"/>
  <c r="H92" i="19" s="1"/>
  <c r="D134" i="19"/>
  <c r="D140" i="19" s="1"/>
  <c r="D141" i="19" s="1"/>
  <c r="D139" i="19"/>
  <c r="D145" i="19" s="1"/>
  <c r="D146" i="19" s="1"/>
  <c r="D147" i="19" s="1"/>
  <c r="D148" i="19" s="1"/>
  <c r="D149" i="19" s="1"/>
  <c r="D150" i="19" s="1"/>
  <c r="D151" i="19" s="1"/>
  <c r="D152" i="19" s="1"/>
  <c r="D153" i="19" s="1"/>
  <c r="D154" i="19" s="1"/>
  <c r="D155" i="19" s="1"/>
  <c r="D156" i="19" s="1"/>
  <c r="D157" i="19" s="1"/>
  <c r="D158" i="19" s="1"/>
  <c r="D159" i="19" s="1"/>
  <c r="D160" i="19" s="1"/>
  <c r="D161" i="19" s="1"/>
  <c r="D162" i="19" s="1"/>
  <c r="D163" i="19" s="1"/>
  <c r="D164" i="19" s="1"/>
  <c r="D165" i="19" s="1"/>
  <c r="D166" i="19" s="1"/>
  <c r="D167" i="19" s="1"/>
  <c r="D168" i="19" s="1"/>
  <c r="D169" i="19" s="1"/>
  <c r="D170" i="19" s="1"/>
  <c r="D171" i="19" s="1"/>
  <c r="D172" i="19" s="1"/>
  <c r="D173" i="19" s="1"/>
  <c r="D174" i="19" s="1"/>
  <c r="D175" i="19" s="1"/>
  <c r="D176" i="19" s="1"/>
  <c r="D177" i="19" s="1"/>
  <c r="D179" i="19" s="1"/>
  <c r="D180" i="19" s="1"/>
  <c r="D181" i="19" s="1"/>
  <c r="D182" i="19" s="1"/>
  <c r="D183" i="19" s="1"/>
  <c r="D184" i="19" s="1"/>
  <c r="D185" i="19" s="1"/>
  <c r="D186" i="19" s="1"/>
  <c r="D187" i="19" s="1"/>
  <c r="D188" i="19" s="1"/>
  <c r="D189" i="19" s="1"/>
  <c r="D190" i="19" s="1"/>
  <c r="D191" i="19" s="1"/>
  <c r="D192" i="19" s="1"/>
  <c r="D193" i="19" s="1"/>
  <c r="D194" i="19" s="1"/>
  <c r="B9" i="18"/>
  <c r="B10" i="18"/>
  <c r="B13" i="18"/>
  <c r="D13" i="18"/>
  <c r="F4" i="18"/>
  <c r="F13" i="18"/>
  <c r="E9" i="18"/>
  <c r="H179" i="19" l="1"/>
  <c r="H180" i="19" s="1"/>
  <c r="H178" i="19"/>
  <c r="F13" i="17"/>
  <c r="H185" i="19" l="1"/>
  <c r="H190" i="19" s="1"/>
  <c r="H195" i="19" s="1"/>
  <c r="H200" i="19" s="1"/>
  <c r="H205" i="19" s="1"/>
  <c r="H181" i="19"/>
  <c r="F13" i="16"/>
  <c r="H182" i="19" l="1"/>
  <c r="H186" i="19"/>
  <c r="H191" i="19" s="1"/>
  <c r="H196" i="19" s="1"/>
  <c r="H201" i="19" s="1"/>
  <c r="H206" i="19" s="1"/>
  <c r="F13" i="15"/>
  <c r="H187" i="19" l="1"/>
  <c r="H192" i="19" s="1"/>
  <c r="H197" i="19" s="1"/>
  <c r="H202" i="19" s="1"/>
  <c r="H207" i="19" s="1"/>
  <c r="H183" i="19"/>
  <c r="F13" i="14"/>
  <c r="F13" i="2"/>
  <c r="H188" i="19" l="1"/>
  <c r="H193" i="19" s="1"/>
  <c r="H198" i="19" s="1"/>
  <c r="H203" i="19" s="1"/>
  <c r="H208" i="19" s="1"/>
  <c r="H184" i="19"/>
  <c r="H189" i="19" s="1"/>
  <c r="H194" i="19" s="1"/>
  <c r="H199" i="19" s="1"/>
  <c r="H204" i="19" s="1"/>
  <c r="H209" i="19" s="1"/>
  <c r="B11" i="18" l="1"/>
  <c r="B11" i="17"/>
  <c r="B11" i="16"/>
  <c r="B11" i="15"/>
  <c r="B11" i="14"/>
  <c r="F23" i="1" l="1"/>
  <c r="G23" i="1"/>
  <c r="H23" i="1" l="1"/>
</calcChain>
</file>

<file path=xl/sharedStrings.xml><?xml version="1.0" encoding="utf-8"?>
<sst xmlns="http://schemas.openxmlformats.org/spreadsheetml/2006/main" count="1031" uniqueCount="603">
  <si>
    <t>94/08/19</t>
  </si>
  <si>
    <t>شرکت آینده نگاران</t>
  </si>
  <si>
    <t>ردیف</t>
  </si>
  <si>
    <t>تاریخ</t>
  </si>
  <si>
    <t>شماره چک</t>
  </si>
  <si>
    <t>در وجه</t>
  </si>
  <si>
    <t>بابت</t>
  </si>
  <si>
    <t>مبلغ ورود</t>
  </si>
  <si>
    <t>مبلغ خروج</t>
  </si>
  <si>
    <t>مانده</t>
  </si>
  <si>
    <t>94/04/16</t>
  </si>
  <si>
    <t>مانده ابتدای دوره</t>
  </si>
  <si>
    <t>شرکت آدیش جنوبی (سهامی خاص)</t>
  </si>
  <si>
    <t>دستور پرداخت</t>
  </si>
  <si>
    <t>تاریخ اعلامیه:</t>
  </si>
  <si>
    <t>شماره اعلامیه:</t>
  </si>
  <si>
    <t>ریال</t>
  </si>
  <si>
    <t>بابت:</t>
  </si>
  <si>
    <t>در وجه:</t>
  </si>
  <si>
    <t>پرداخت گردید.</t>
  </si>
  <si>
    <t>شماره چک:</t>
  </si>
  <si>
    <t>تاریخ چک:</t>
  </si>
  <si>
    <t>شماره حساب بانکی:</t>
  </si>
  <si>
    <t>تهیه کننده:</t>
  </si>
  <si>
    <t>تایید کننده:</t>
  </si>
  <si>
    <t>تصویب کننده:</t>
  </si>
  <si>
    <t>بدینوسیله وصول چک فوق تایید می گردد:</t>
  </si>
  <si>
    <t>نام و نام خانوادگی:</t>
  </si>
  <si>
    <t>مهر و امضا:</t>
  </si>
  <si>
    <t>94/09/1</t>
  </si>
  <si>
    <t>آقای خستو</t>
  </si>
  <si>
    <t>94/11/26</t>
  </si>
  <si>
    <t>شرکت تناوب</t>
  </si>
  <si>
    <t>94/11/25</t>
  </si>
  <si>
    <t>دریافت وام</t>
  </si>
  <si>
    <t>94/11/28</t>
  </si>
  <si>
    <t>آهن آلات حیدری</t>
  </si>
  <si>
    <t>94/12/01</t>
  </si>
  <si>
    <t>94/12/05</t>
  </si>
  <si>
    <t>حساب ملت آدیش</t>
  </si>
  <si>
    <t>عودت وجه قرض</t>
  </si>
  <si>
    <t xml:space="preserve"> بازگشت طلب تناوب در وجه آهن آلات حیدری به درخواست تناوب</t>
  </si>
  <si>
    <t xml:space="preserve"> عودت بخشی از وام دریافتی</t>
  </si>
  <si>
    <t xml:space="preserve"> خرید آنتی ویروس</t>
  </si>
  <si>
    <t xml:space="preserve"> شارژ تنخواه</t>
  </si>
  <si>
    <t>بانک صنعت و معدن- حساب شماره 0100047006009</t>
  </si>
  <si>
    <t xml:space="preserve">انتقال از حساب جاری صنعت و معدن به حساب جام بانک ملت به شماره 5329375523 </t>
  </si>
  <si>
    <t>94/12/08</t>
  </si>
  <si>
    <t>عودت بخشی از وام دریافتی</t>
  </si>
  <si>
    <t>شرکت زیر ساخت فراگیر پالایشی سیراف</t>
  </si>
  <si>
    <t>پرداخت بخشی از افزایش سرمایه</t>
  </si>
  <si>
    <t>94/12/09</t>
  </si>
  <si>
    <t>94/12/24</t>
  </si>
  <si>
    <t>95/02/15</t>
  </si>
  <si>
    <t>بانک صنعت و معدن</t>
  </si>
  <si>
    <t>علی الحساب هزینه کارشناسی به شماره حساب 1823006 شعبه مرکزی بانک صنعت و معدن</t>
  </si>
  <si>
    <t>94/11/27</t>
  </si>
  <si>
    <t>95/05/10</t>
  </si>
  <si>
    <t>عودت وام دریافتی</t>
  </si>
  <si>
    <t>پرداخت علی الحساب</t>
  </si>
  <si>
    <t>95/05/13</t>
  </si>
  <si>
    <t>سود سپرده کوتاه مدت</t>
  </si>
  <si>
    <t>95/05/14</t>
  </si>
  <si>
    <t>95/05/15</t>
  </si>
  <si>
    <t>95/06/08</t>
  </si>
  <si>
    <t>شرکت زیرساخت فراگیر پالایشی سیراف</t>
  </si>
  <si>
    <t>95/06/15</t>
  </si>
  <si>
    <t>شرکت آدیش</t>
  </si>
  <si>
    <t>واریز به حساب بانک ملت به شماره شبای
 IR77 0120 0000 0000 5329 3755 23</t>
  </si>
  <si>
    <t>واریز به حساب بانک ملت بابت پرداخت حقوق</t>
  </si>
  <si>
    <t>95/06/109</t>
  </si>
  <si>
    <t>واریز به حساب بانک ملت به شماره شبای
 IR77 0120 0000 0000 5329 3755 24</t>
  </si>
  <si>
    <t>95/06/28</t>
  </si>
  <si>
    <t>مبلمان اداری نوژن</t>
  </si>
  <si>
    <t>خرید میز و صندلی اداری</t>
  </si>
  <si>
    <t>95/07/07</t>
  </si>
  <si>
    <t>واریز به حساب بانک ملت به شماره شبای
 IR77 0120 0000 0000 5329 3755 25</t>
  </si>
  <si>
    <t>واریز به حساب بانک ملت به شماره شبای
 IR77 0120 0000 0000 5329 3755 26</t>
  </si>
  <si>
    <t>95/08/02</t>
  </si>
  <si>
    <t>شرکت پالایش میعانات گازی آدیش جنوبی</t>
  </si>
  <si>
    <t>95/08/09</t>
  </si>
  <si>
    <t>شرکت همکاران سیستم مدیریت طرح های عمومی</t>
  </si>
  <si>
    <t xml:space="preserve">پیش پرداخت قرارداد فروش ، آموزش و همکاری در استقرار نرم افزار اتوماسیون اداری تحت وب </t>
  </si>
  <si>
    <t>شرکت ارتباط نوین</t>
  </si>
  <si>
    <t>خرید تلفن های اداری</t>
  </si>
  <si>
    <t>95/08/03</t>
  </si>
  <si>
    <t>پرداخت بخشی از افزایش سرمایه به شرکت زیرساخت فراگیر پالایشی سیراف به شماره حساب 1-11857122-8600-399 نزد بانک پاسارگاد شعبه دولت</t>
  </si>
  <si>
    <t>ابطال شد</t>
  </si>
  <si>
    <t>Column1</t>
  </si>
  <si>
    <t>پرداخت بخشی از افزایش سرمایه شرکت زیر ساخت فراگیر پالایشی سیراف به شماره شبای IR200570020481011857122101 نزد بانک پاسارگاد از طریق ساتنا</t>
  </si>
  <si>
    <t>95/08/22</t>
  </si>
  <si>
    <t>خانم معصومه اینانلو</t>
  </si>
  <si>
    <t>تسویه حساب کارکرد دو ماهه آزمایشی در واحد مالی</t>
  </si>
  <si>
    <t>آقای مجید گودرزی</t>
  </si>
  <si>
    <t>کارکرد تا پایان مهر ماه</t>
  </si>
  <si>
    <t>95/08/29</t>
  </si>
  <si>
    <t>خرید 3 عدد صندلی اداری</t>
  </si>
  <si>
    <t>شرکت جهان چیدمان گستر کیش</t>
  </si>
  <si>
    <t>خرید صندلی های اداری</t>
  </si>
  <si>
    <t>95/09/06</t>
  </si>
  <si>
    <t>واریز علی الحساب</t>
  </si>
  <si>
    <t>95/09/07</t>
  </si>
  <si>
    <t>بابت هزینه های تدارکات</t>
  </si>
  <si>
    <t>فروشگاه آهن آلات حیدری</t>
  </si>
  <si>
    <t>آقایان اسماعیلی نیا و واعظ</t>
  </si>
  <si>
    <t>علی الحساب به شماره حساب IR 600120020000005762 696433 نزد بانک ملت</t>
  </si>
  <si>
    <t>واریز وجه علی الحساب خرید مصالح به شماره حساب IR 410170000000100672292009</t>
  </si>
  <si>
    <t>جمشید پرویزیان</t>
  </si>
  <si>
    <t>کوشا صنعت ماراویا</t>
  </si>
  <si>
    <t>بابت تسویه حساب طبق توافقنامه</t>
  </si>
  <si>
    <t xml:space="preserve"> علی الحساب</t>
  </si>
  <si>
    <t>95/09/09</t>
  </si>
  <si>
    <t>95/09/13</t>
  </si>
  <si>
    <t>شرکت آلام صنعت</t>
  </si>
  <si>
    <t>شرکت آنشان</t>
  </si>
  <si>
    <t>شرکت ایمن پارس صنعت</t>
  </si>
  <si>
    <t>شرکت پارلو</t>
  </si>
  <si>
    <t>علی الحساب</t>
  </si>
  <si>
    <t>حواله ساتنا به حساب IR 600120020000005762 696433 به نام آقایان اسمعیلی نیا و یوسفی واعظ</t>
  </si>
  <si>
    <t>95/09/15</t>
  </si>
  <si>
    <t>تسویه حساب آذر ماه</t>
  </si>
  <si>
    <t xml:space="preserve">حواله ساتنا به حساب IR 980550011085000153662002 به نام شرکت تناوب بابت تمدید ضمانت نامه حسن انجام تعهدات شماره 400/153662/3 </t>
  </si>
  <si>
    <t>95/08/30</t>
  </si>
  <si>
    <t>حواله ساتنا به حساب IR 980550011085000153662002 به نام شرکت تناوب بابت تمدید ضمانت نامه حسن انجام تعهدات شماره 400/153662/4</t>
  </si>
  <si>
    <t>95/09/28</t>
  </si>
  <si>
    <t>95/09/29</t>
  </si>
  <si>
    <t>حواله ساتنا به حساب شماره IR 46 0120 0000 0000 5564 2392 71
 نزد بانک ملت به نام آقایان باقری، نعیمی و محمدی</t>
  </si>
  <si>
    <t>حواله ساتنا به حساب شماره IR 73 0120 0000 0000 1792 8646 23
 نزد بانک ملت به نام شرکت تناوب</t>
  </si>
  <si>
    <t>95/10/01</t>
  </si>
  <si>
    <t>حواله ساتنا به حساب شماره IR 840570039986011857122101
 نزد بانک پاسارگاد به نام شرکت زیر ساخت فراگیر پالایشی سیراف</t>
  </si>
  <si>
    <t xml:space="preserve"> تسویه حساب قرض الحسنه</t>
  </si>
  <si>
    <t>95/10/06</t>
  </si>
  <si>
    <t>حواله ساتنا به حساب شماره  IR77 0120 0000 0000 5329 3755 26  نزد بانک ملت به نام شرکت پالایش میعانات گازی آدیش جنوبی</t>
  </si>
  <si>
    <t>95/10/07</t>
  </si>
  <si>
    <t>حواله ساتنا به حساب شماره  IR25 0190 0000 0010 1130 7550 03  نزد بانک صادرات به نام آقای اکبر آغول</t>
  </si>
  <si>
    <t>95/10/08</t>
  </si>
  <si>
    <t>حواله ساتنا به حساب شماره IR19 0120 0000 0000 5056 7636 93 نزد بانک ملت به نام شرکت تناوب</t>
  </si>
  <si>
    <t>حواله ساتنا به حساب شماره IR19 0120 0000 0000 5056 7636 93 نزد بانک ملت به نام شرکت تناوب بابت تتمه علی الحساب</t>
  </si>
  <si>
    <t>حواله ساتنا به حساب شماره IR 040 170 00000010582 547 8009 نزد بانک ملی به نام شرکت نصب سمن اراک</t>
  </si>
  <si>
    <t>95/10/11</t>
  </si>
  <si>
    <t>واریز از طرف شرکت تناوب</t>
  </si>
  <si>
    <t>95/10/12</t>
  </si>
  <si>
    <t>95/10/14</t>
  </si>
  <si>
    <t>95/10/13</t>
  </si>
  <si>
    <t>95/09/10</t>
  </si>
  <si>
    <t>95/09/11</t>
  </si>
  <si>
    <t>95/09/12</t>
  </si>
  <si>
    <t>95/09/14</t>
  </si>
  <si>
    <t>95/09/16</t>
  </si>
  <si>
    <t>95/09/17</t>
  </si>
  <si>
    <t>95/10/02</t>
  </si>
  <si>
    <t>95/10/03</t>
  </si>
  <si>
    <t>95/10/04</t>
  </si>
  <si>
    <t>95/10/05</t>
  </si>
  <si>
    <t>95/10/15</t>
  </si>
  <si>
    <t>حواله ساتنا به حساب شماره IR19 0120 0000 0000 5056 7636 93 نزد بانک ملت به نام شرکت تناوب بابت علی الحساب</t>
  </si>
  <si>
    <t>95/10/18</t>
  </si>
  <si>
    <t>95/10/23</t>
  </si>
  <si>
    <t>95/10/25</t>
  </si>
  <si>
    <t>95/10/27</t>
  </si>
  <si>
    <t>95/10/26</t>
  </si>
  <si>
    <t>95/10/28</t>
  </si>
  <si>
    <t>حواله ساتنا به حساب IR 730 120 0000 0000 1792 8646 23 نزد بانک ملت به نام شرکت تناوب</t>
  </si>
  <si>
    <t>95/11/06</t>
  </si>
  <si>
    <t>حواله ساتنا به حساب IR730 120 0000 0000 1792 8646 23 نزد بانک ملت به نام شرکت تناوب</t>
  </si>
  <si>
    <t>95/11/19</t>
  </si>
  <si>
    <t>حواله ساتنا به حساب IR150120020000005730668716 نزد بانک ملت به نام شرکت تناوب</t>
  </si>
  <si>
    <t>95/11/20</t>
  </si>
  <si>
    <t>95/12/03</t>
  </si>
  <si>
    <t>95/12/04</t>
  </si>
  <si>
    <t>حواله ساتنا به حساب IR77 0120 0000 0000 5329 3755 23 نزد بانک ملت به نام شرکت پالایش میعانات گازی آدیش جنوبی</t>
  </si>
  <si>
    <t>95/12/14</t>
  </si>
  <si>
    <t>95/12/10</t>
  </si>
  <si>
    <t>حواله ساتنا به حساب IR730 120 0000 0000 1792 8646 23 نزد بانک ملت به نام شرکت تناوب بابت تسویه قرض الحسنه</t>
  </si>
  <si>
    <t>95/10/29</t>
  </si>
  <si>
    <t>95/11/05</t>
  </si>
  <si>
    <t xml:space="preserve">هزینه کارمزد </t>
  </si>
  <si>
    <t>95/12/15</t>
  </si>
  <si>
    <t>حواله ساتنا به حساب IR440120020000005715330360 نزد بانک ملت به نام آقای محسن خستو بابت شارژ تنخواه</t>
  </si>
  <si>
    <t>حواله ساتنا به حساب IR890560083580001315641001 نزد بانک سامان به نام زینب امین زاده بابت علی الحساب تنخواه</t>
  </si>
  <si>
    <t>95/12/17</t>
  </si>
  <si>
    <t>95/12/18</t>
  </si>
  <si>
    <t>95/12/21</t>
  </si>
  <si>
    <t>95/12/24</t>
  </si>
  <si>
    <t>96/01/06</t>
  </si>
  <si>
    <t>واریز به شماره حساب 2110100714007نزد بانک ملی شعبه امانیه کد222بنام مالیات حقوق بخش خصوصی شمال تهران جهت پرداخت مالیات حقوق اسفند ماه و عیدی سال 95در وجه سازمان امور مالیاتی، واحد 401623</t>
  </si>
  <si>
    <t>96/01/27</t>
  </si>
  <si>
    <t>96/01/15</t>
  </si>
  <si>
    <t>96/02/10</t>
  </si>
  <si>
    <t>96/02/11</t>
  </si>
  <si>
    <t>96/02/12</t>
  </si>
  <si>
    <t>96/02/25</t>
  </si>
  <si>
    <t>حواله ساتنا به حساب IR190120000000005056763693 نزد بانک ملت به نام شرکت تناوب</t>
  </si>
  <si>
    <t>96/02/26</t>
  </si>
  <si>
    <t>96/02/28</t>
  </si>
  <si>
    <t>حواله ساتنا به حساب IR520180000000000043127780 نزد بانک تجارت به نام شرکت تناوب</t>
  </si>
  <si>
    <t>96/02/30</t>
  </si>
  <si>
    <t>96/03/02</t>
  </si>
  <si>
    <t>96/03/08</t>
  </si>
  <si>
    <t>حواله ساتنا به حساب IR04 0550 0215 0020 5278 6240 01 نزد بانک اقتصاد نوین به نام شرکت پالایش میعانات گازی آدیش جنوبی</t>
  </si>
  <si>
    <t>96/03/20</t>
  </si>
  <si>
    <t>حواله ساتنا به حساب IR730120000000001792864623 نزد بانک ملت به نام شرکت تناوب</t>
  </si>
  <si>
    <t>96/03/29</t>
  </si>
  <si>
    <t>واریز به شماره حساب 2110100714007نزد بانک ملی شعبه امانیه کد222به نام مالیات حقوق بخش خصوصی شمال تهران جهت پرداخت مالیات حقوق اردیبهشت ماه در وجه سازمان امور مالیاتی، واحد 401623</t>
  </si>
  <si>
    <t>96/03/30</t>
  </si>
  <si>
    <t>حواله ساتنا به حساب  1-5506153-800-215 نزد بانک اقتصاد نوین به نام شهاب الدین متاجی کجوری بابت پرداخت علی الحساب حقوق</t>
  </si>
  <si>
    <t>96/03/31</t>
  </si>
  <si>
    <t xml:space="preserve">حواله ساتنا به حساب IR730540103080021246062005 نزد بانک پارسیان به نام آقای محمد حامد اشراقی بابت قرارداد شماره 96/01/ آد / ق م </t>
  </si>
  <si>
    <t>96/04/03</t>
  </si>
  <si>
    <t>96/04/17</t>
  </si>
  <si>
    <t>96/08/08</t>
  </si>
  <si>
    <t>حواله ساتنا به حساب IR 2401 1000 0000 2000 0692 1009 نزد بانک صنعت و معدن به نام شبکه صرافی صنعت و معدن بابت حواله به شرکت پیلدز</t>
  </si>
  <si>
    <t>97/03/01</t>
  </si>
  <si>
    <t>حواله ساتنا به حساب IR 36 0120 0200 0000 8379 6029 26 نزد بانک ملت به نام شرکت پالایش میعانات گازی آدیش جنوبی بابت خرید ارز تخصیص داده شده بانک مرکزی جهت حواله به شرکت مهندسی پیلدز جهت خدمات ارائه شده مهندسی تفصیلی</t>
  </si>
  <si>
    <t>97/04/06</t>
  </si>
  <si>
    <t>حواله ساتنا به حساب IR77 0540 1054 8110 0003 135005  نزد بانک پارسیان به نام شرکت مهندسین مشاور نگراندیش بابت ارائه گزارش پیشرفت دوم منتهی به 97/02/31</t>
  </si>
  <si>
    <t>97/05/07</t>
  </si>
  <si>
    <t>حواله ساتنا به حساب IR81 0550 0215 8500 5278 6240 01  نزد بانک اقتصادنوین به نام شرکت پالایش میعانات گازی آدیش جنوبی بابت پرداخت حقوق تیر ماه 97 کارکنان و هزینه های جاری دفتر</t>
  </si>
  <si>
    <t xml:space="preserve">واریز ساتنا به حساب   IR940 180 000 000 000 212114022 نزد بانک تجارت شعبه کوی دانشگاه کد 2120 به نام شرکت طرح نو اندیشان بابت پرداخت حق الزحمه فاز یک مطابق با قرارداد شماره ADSH-E-CO-CV-002  </t>
  </si>
  <si>
    <t>حواله ساتنا به حساب IR19 0170 0000 0035 5662 5620 07 نزد بانک ملی به نام آقای محمد حسن ریاحی اصل بابت خرید یک دستگاه اتومبیل</t>
  </si>
  <si>
    <t>حواله ساتنا به حساب IR19 0170 0000 0035 5662 5620 07 نزد بانک ملی به نام آقای محمد حسن ریاحی اصل بابت علی الحساب تنخواه کنگان</t>
  </si>
  <si>
    <t>حواله ساتنا به شماره حساب IR 32 0120 0000 0000 3137 5511 41 نزد بانک ملت به نام مهدی حیدری بابت خرید کانکس های کارگاه کنگان طبق پیش فاکتورهای شماره 0113، 0114، 0115 و 0117</t>
  </si>
  <si>
    <t>حواله ساتنا به شماره حساب  IR31 0170 0000 0010 9809 0580 03 نزد بانک ملت به نام آقای دهقان داود بابت خرید مبلمان منزل و کالای خواب جهت تجهیز خوابگاه کنگان</t>
  </si>
  <si>
    <t>97/05/14</t>
  </si>
  <si>
    <t>واریز به شماره حساب IR77 0120 0000 0000 5964 6422 00 نزد بانک ملت به نام آقای حسن نعیمی بابت خرید کولرهای گازی از فروشگاه لوازم خانگی ابراهیمی طبق فاکتور شماره 3626 جهت استفاده در  کارگاه</t>
  </si>
  <si>
    <t>97/05/17</t>
  </si>
  <si>
    <t>حواله ساتنا به حسابIR240180000000000023127660  نزد بانک تجارت به نام شرکت مهندسین مشاور پی کاو بابت پیش پرداخت قرارداد شماره ADISH-E-CO_CV-004  بابت انجام مطالعات ژئوتکنیک</t>
  </si>
  <si>
    <t>97/05/22</t>
  </si>
  <si>
    <t>حواله ساتنا به حسابIR95 0190 0000 0010 2324 5470 02  نزد بانک صادرات به نام شرکت خدام جنوب بابت  پرداخت بخشی از پیش فاکتور مورخ 97/05/02 بابت خرید تجهیزات برقرسانی</t>
  </si>
  <si>
    <t>حواله ساتنا به حساب شرکت راهکار برتر آراد پایا بابت پشتیبانی و نگهداری سیستم</t>
  </si>
  <si>
    <t xml:space="preserve">حواله ساتنا به حساب IR 49 0150 0000 0135 1800 1361 05 نزد بانک سپه شعبه چیذر به نام شرکت پیشگامان ناموران سیراف  بابت پرداخت هزینه فنس کشی پالایشگاه شماره 8 </t>
  </si>
  <si>
    <t>97/05/24</t>
  </si>
  <si>
    <t>97/05/27</t>
  </si>
  <si>
    <t>مبلغ به ریال :</t>
  </si>
  <si>
    <t xml:space="preserve">: مبلغ به حروف </t>
  </si>
  <si>
    <t>1398/09/20</t>
  </si>
  <si>
    <t>حواله ساتنا به حساب IR81 0550 0215 8500 5278 6240 01  نزد بانک اقتصادنوین به نام شرکت پالایش میعانات گازی آدیش جنوبی بابت تامین موجودی بابت وصول چک تمدید مجوز فعالیت</t>
  </si>
  <si>
    <t>حواله ساتنا به حساب IR82 0120 0000 0000 8375 6509 27  نزد بانک ملت به نام شرکت پالایش میعانات گازی آدیش جنوبی بابت تامین موجودی بابت وصول چک بیمه و مالیات آبان98 و حقوق پرسنل سایت</t>
  </si>
  <si>
    <t>حواله ساتنا به حساب IR35 0120 0000 0000 0003 3635 23  نزد بانک ملت به نام آقای عبداله بحرانی جهت تسویه با شرکت شن و ماسه بهارجاشک جهت تسویه فاکتور 102-171-98 و 101-171-98 خرید شن و ماسه سایت</t>
  </si>
  <si>
    <t>1398/09/23</t>
  </si>
  <si>
    <t xml:space="preserve">حواله ساتنا به حسابIR24 0180 0000 0000 0023 1276 60  نزد بانک تجارت به نام شرکت مهندسین مشاور پی کاو بابت پرداخت صورت وضعیت شماره 5 مطالعات ژئوتکنیک طبق قرارداد ش ADISH-E-CO_CV-005 </t>
  </si>
  <si>
    <t>حواله ساتنا به حسابIR14 0630 1827 0631 6717 7170 01 نزد بانک انصار بنام شرکت دقیق سازان آراز بابت تسویه ف 847.848.849.850.851.852.853.854.855.856.857.858 خرید لوله و اتصالات فولادی UG</t>
  </si>
  <si>
    <t>1398/09/26</t>
  </si>
  <si>
    <t>1398/09/27</t>
  </si>
  <si>
    <t>حواله ساتنا به حسابIR33 0550 0120 8500 0436 3640 01 نزد بانک اقتصاد به نام شرکت پارس اتیلن کیش بابت تسویه کامل ف 10259 و 10260 و 10261 و 10262 و 10263 و 10264 خرید لوله و اتصالات پلی اتیلن واحد cdu و lpg</t>
  </si>
  <si>
    <t>حواله ساتنا به حسابIR14 0630 1827 0631 6717 7170 01 نزد بانک انصار بنام شرکت دقیق سازان آراز بابت علی الحساب خرید لوله و اتصالات فولادی UG</t>
  </si>
  <si>
    <t>1398/10/29</t>
  </si>
  <si>
    <t>1398/11/02</t>
  </si>
  <si>
    <t>حواله ساتنا به حساب IR73 0170 0000 0011 1371 6220 02  نزد بانک ملی به نام شرکت کاریز هیدرو سازه گیل بابت تسویه صورتحساب 1204 خرید میکروسیلیس و ابرروان کننده</t>
  </si>
  <si>
    <t>حواله ساتنا به حساب IR96 0120 0000 0000 5247 9395 10 نزد بانک ملت بنام آقای اکبرعلی اکبری بابت تسویه ف 1280 خرید میلگرد از صنایع پویاگستر</t>
  </si>
  <si>
    <t>حواله ساتنا به حساب IR21 0120 0200 0000 4421 5120 85 نزد بانک ملت به نام شرکت خدمات مسافرت هوایی پرتو پرواز فردا بابت صورتحساب 43</t>
  </si>
  <si>
    <t>حواله ساتنا به حساب IR46 0560 0810 8100 2767 8090 01  نزد بانک سامان بنام شرکت بازرسی فنی ایرانیان بابت تسویه ص و ش 5083-001 از ق pr-98-5083 انجام آزمایش</t>
  </si>
  <si>
    <t>1398/11/05</t>
  </si>
  <si>
    <t>حواله ساتنا به حساب IR96 0120 0000 0000 5247 9395 10 نزد بانک ملت بنام آقای اکبرعلی اکبری بابت تسویه ف 1286 خرید میلگرد از صنایع پویاگستر</t>
  </si>
  <si>
    <t xml:space="preserve">حواله ساتنا به حساب IR50 0590 0423 0040 3130 0320 01 نزد بانک سینا بنام شرکت پتونیا بابت تسویه کامل خرید تجهیزات بالک سیستم کاتدیک طبق پیش فاکتور 21454 </t>
  </si>
  <si>
    <t>1398/11/06</t>
  </si>
  <si>
    <t>حواله ساتنا به حساب IR74 0120 0000 0000 4428 1696 26 نزد بانک ملت شعبه لامرد بنام شرکت حمل و نقل کهورک بار بابت تسویه پ ف 098-98 خرید سیمان فله تیپ2</t>
  </si>
  <si>
    <t>حواله ساتنا به حساب IR23 0170 0000 0035 4839 2300 09 نزد بانک ملی بنام سیدرضا سیدین نیا با کد ملی 1111502791 بابت علی الحساب خرید آجر از کارخانه آجر صدف</t>
  </si>
  <si>
    <t>1398/11/07</t>
  </si>
  <si>
    <t>حواله ساتنا به حساب IR46 0560 0810 8100 2767 8090 01  نزد بانک سامان بنام شرکت بازرسی فنی ایرانیان بابت تسویه ص و ش 5083-002 از ق pr-98-5083 انجام آزمایش</t>
  </si>
  <si>
    <t>1398/11/08</t>
  </si>
  <si>
    <t>حواله ساتنا به حساب IR07 0570 0301 1101 2095 3460 01 نزد بانک پاسارگاد بنام شرکت ارمغان فناوری آسارایان بابت تسویه پ ف 2668 خرید پرینتر و کارتریج</t>
  </si>
  <si>
    <t>حواله ساتنا به حساب IR07 0570 0301 1101 2095 3460 01 نزد بانک پاسارگاد بنام شرکت ارمغان فناوری آسارایان بابت تسویه پ ف 2671 خرید 2 دستگاه لپ تاب</t>
  </si>
  <si>
    <t>حواله ساتنا به حساب IR18 0120 0000 0000 5689 6805 63 نزد بانک ملت شعبه خیابان بزرگمهر به نام شرکت مهندسی ماه تابان رایانه جهت پرداخت فاکتور 16977 و 17027 جهت خرید کامپیوتر و تجهیزات مورد نیاز</t>
  </si>
  <si>
    <t>حواله ساتنا به حساب IR95 0170 0000 0010 6641 5330 06 نزد بانک ملی بنام شرکت بین المللی ساروج بوشهر بابت خرید سیمان فله تیپ 2 طی پ ف 98/3/15150 مورخ 1398/11/06</t>
  </si>
  <si>
    <t>1398/11/12</t>
  </si>
  <si>
    <t>حواله ساتنا به حساب IR50 0590 0423 0040 3130 0320 01 نزد بانک سینا بنام شرکت پتونیا بابت تسویه کامل خرید تجهیزات بالک سیستم کاتدیک طبق پیش فاکتور 21469</t>
  </si>
  <si>
    <t>1398/11/21</t>
  </si>
  <si>
    <t>حواله ساتنا به حسابIR14 0630 1827 0631 6717 7170 01 نزد بانک انصار بنام شرکت دقیق سازان آراز بابت تسویه کامل خرید لوله و اتصالات فولادی UG</t>
  </si>
  <si>
    <t>1398/11/23</t>
  </si>
  <si>
    <t>واریز به حساب IR 6401 8000 0000 0002 3511 7142 به نام رستم فرودیان به کد ملی 0036649368 بابت خرید یکدستگاه فتوکپی ریکو2000 از خدمات ماشین های اداری رامتین جهت سایت طی درخواست 129(سپهرمولد)</t>
  </si>
  <si>
    <t>واریز به حساب IR 6401 8000 0000 0002 3511 7142 به نام رستم فرودیان به کد ملی 0036649368 بابت خرید تونر فتوکپی ریکو طی ف 841 از خدمات ماشین های اداری رامتین جهت سایت طی درخواست98/11/20</t>
  </si>
  <si>
    <t>حواله ساتنا به حساب IR08 0120 0200 0000 8568 0957 70  نزد بانک ملت بنام آقای علی عباسی بابت تسویه حقوق دیماه 1398 ایشان</t>
  </si>
  <si>
    <t>حواله ساتنا به حساب IR30 0120 0000 0000 5514 2956 17  نزد بانک ملت بنام آقای میثم خسروی پور بابت تسویه حقوق دیماه 1398 ایشان</t>
  </si>
  <si>
    <t>حواله ساتنا به حساب IR18 0190 0000 0010 3467 3920 09 نزد بانک صادرات به نام آقای علی زاهدیان بابت پرداخت هزینه اجاره خوابگاه دیماه 1398</t>
  </si>
  <si>
    <t>حواله ساتنا به حساب IR11 0200 0000 0010 0011 6220 06  نزد بانک توسعه صادرات کد 1305 بنام شرکت تولیدی و صنعتی فراسان بابت 50% پیش پرداخت پ ف 119/10762</t>
  </si>
  <si>
    <t>1398/11/28</t>
  </si>
  <si>
    <t>حواله ساتنا به حساب IR73 0170 0000 0011 1371 6220 02  نزد بانک ملی به نام شرکت کاریز هیدرو سازه گیل بابت تسویه صورتحساب 73 مورخ 1398/11/07 خرید ابرروان کننده و کاهنده شدید آب بتن</t>
  </si>
  <si>
    <t>حواله ساتنا به حساب IR06 0120 0000 0000 4468 6504 05  نزد بانک ملت  به نام شرکت فن آوری پند کاسپین بابت تسویه کامل ف 980150 از قرارداد خرید باسکول به شمارهADSH-P-CO-GE-010  پس از تکمیل مجوز تائید شده استاندارد</t>
  </si>
  <si>
    <t>حواله ساتنا به حساب IR82 0120 0000 0000 8744 2172 68 نزد بانک ملت بنام شرکت سپهرمولد بابت علی الحساب</t>
  </si>
  <si>
    <t>چ ابطال شد</t>
  </si>
  <si>
    <t>حواله ساتنا به حساب IR68 0550 0101 8280 5906 2070 01 نزد بانک  اقتصادنوین شعبه غدیر بنام شرکت توسعه شبکه فروش همکاران سیستم بابت پیش پرداخت ق SCM/2114/1398 خرید نرم افزار و آموزش</t>
  </si>
  <si>
    <t>حواله ساتنا به حساب IR68 0550 0101 8280 5906 2070 01 نزد بانک  اقتصادنوین شعبه غدیر بنام شرکت توسعه شبکه فروش همکاران سیستم بابت تسویه کامل ق SCM/2114/1398 خرید نرم افزار و آموزش</t>
  </si>
  <si>
    <t>1398/12/20</t>
  </si>
  <si>
    <t>1398/12/06</t>
  </si>
  <si>
    <t>حواله ساتنا به حساب IR46 0120 0200 0000 6303 5154 32  نزد بانک ملت بنام آقای فخرالدین میرباقری با کدملی 0440380413 بابت تسوسه پ ف 25799 خرید تقویم رومیزی سال 1399 شرکت هنر و اندیشه</t>
  </si>
  <si>
    <t>1398/12/07</t>
  </si>
  <si>
    <t>حواله ساتنا به حساب IR46 0120 0200 0000 6303 5154 32  نزد بانک ملت بنام آقای فخرالدین میرباقری با کدملی 0440380413 بابت تسوسه پ ف 2090 خرید کارت تبریک نوروزی شرکت هنر و اندیشه</t>
  </si>
  <si>
    <t>حواله ساتنا به حساب IR97 0190 0000 0010 2178 4800 01  نزد بانک صادرات بنام آقای محسن قلمکاری با کدملی 0042330144 بابت پیش پرداخت خرید سالنامه 1399 طی ف 2068 چاپ ارشک</t>
  </si>
  <si>
    <t>حواله ساتنا به حساب IR33 0120 0200 0000 3176 8440 50  نزد بانک ملت بنام شرکت بیمه آسیا بابت تسویه بیمه نامه ش 1151037/98/59 بابت ال سی ریالی ورقهای فولادی اکسین</t>
  </si>
  <si>
    <t>1398/12/11</t>
  </si>
  <si>
    <t>حواله ساتنا به حساب IR73 0170 0000 0011 1371 6220 02  نزد بانک ملی به نام شرکت کاریز هیدرو سازه گیل بابت تسویه صورتحساب 1277 و 1289 و 1285 و 1288 و 1296 خرید میکروسیلیس و ابرروان کننده و گروت</t>
  </si>
  <si>
    <t>حواله ساتنا به حساب IR74 0120 0000 0000 4428 1696 26 نزد بانک ملت شعبه لامرد بنام شرکت حمل و نقل کهورک بار بابت تسویه پ ف 101-98 خرید سیمان فله تیپ2 پس از کسر مازاد پرداختی ها تا پایان 1398/10/30</t>
  </si>
  <si>
    <t>1398/12/12</t>
  </si>
  <si>
    <t xml:space="preserve">حواله ساتنا به حساب IR66 0170 0000 0010 7398 6970 01 نزد بانک ملی بنام شرکت شاهو ترابر پارس بابت تسویه ف 1118 ترخیص 15 کانتینر ورق FGS </t>
  </si>
  <si>
    <t xml:space="preserve">حواله ساتنا به حساب IR66 0170 0000 0010 7398 6970 01 نزد بانک ملی بنام شرکت شاهو ترابر پارس بابت سپرده برگشت سالم کانتینر بارنامه MSNA86309 ترخیص 15 کانتینر ورق FGS </t>
  </si>
  <si>
    <t>حواله ساتنا به حساب IR81 0550 0215 8500 5278 6240 01 نزد بانک اقتصادنوین بنام شرکت پالایش میعانات گازی آدیش جنوبی بابت تامین موجودی</t>
  </si>
  <si>
    <t xml:space="preserve">بانک صنعت و معدن </t>
  </si>
  <si>
    <t>1399/12/25</t>
  </si>
  <si>
    <t>مانده موجودی تا 99/12/25</t>
  </si>
  <si>
    <t>هزینه کارمزد ساتنا 99/12/26</t>
  </si>
  <si>
    <t>1399/12/26</t>
  </si>
  <si>
    <t>1399/12/28</t>
  </si>
  <si>
    <t>1400/01/01</t>
  </si>
  <si>
    <t>کارمزد تحویل اسناد به مشتری دیداری 01701396s00451 پارت 70</t>
  </si>
  <si>
    <t>کارمزد تحویل اسناد به مشتری دیداری 01701396s00451 پارت 12-اصلاحیه</t>
  </si>
  <si>
    <t>کارمزد تحویل اسناد به مشتری دیداری 01701396s00451 پارت 16</t>
  </si>
  <si>
    <t>کارمزد تحویل اسناد به مشتری دیداری 01701396s00451 پارت 15</t>
  </si>
  <si>
    <t>کارمزد تحویل اسناد به مشتری دیداری 01701396s00451 پارت 14</t>
  </si>
  <si>
    <t>واریز سود علی الحساب از 1399/12/01 تا 1399/12/30</t>
  </si>
  <si>
    <t>هزینه کارمزد فروش ارز آزاد (170.86 به مبلغ 40.460 طی نامه 64661 بابت پارت22.26و مانده25وبخشی از27)</t>
  </si>
  <si>
    <t>برگشت هزینه کارمزد فروش ارز آزاد (170.86 به مبلغ 40.460 طی نامه 64661 بابت پارت22.26و مانده25وبخشی از27)</t>
  </si>
  <si>
    <t>1400/01/16</t>
  </si>
  <si>
    <t>واریزی از بانک تجارت شعبه اکو بابت تامین موجودی</t>
  </si>
  <si>
    <t>1400/01/31</t>
  </si>
  <si>
    <t>واریز سود علی الحساب از 1400/01/01 تا 1400/01/31</t>
  </si>
  <si>
    <t xml:space="preserve">عملیات دریافت و پرداخت بابت کارمزد نیکو سری 4 اعتبار </t>
  </si>
  <si>
    <t>عملیات دریافت و پرداخت بابت کارمزد نیکو سری 4 تسهیلات</t>
  </si>
  <si>
    <t>هزینه کارمزد تائیدیه تحویل اسناد به مشتری دیداری-تخصیص 67</t>
  </si>
  <si>
    <t>هزینه کارمزد تائیدیه تحویل اسناد به مشتری دیداری-تخصیص 68</t>
  </si>
  <si>
    <t>هزینه کارمزد تائیدیه تحویل اسناد به مشتری دیداری-تخصیص 69</t>
  </si>
  <si>
    <t>هزینه کارمزد تائیدیه تحویل اسناد به مشتری دیداری-تخصیص 71</t>
  </si>
  <si>
    <t>هزینه کارمزد تائیدیه تحویل اسناد به مشتری دیداری-تخصیص 72</t>
  </si>
  <si>
    <t>هزینه کارمزد تائیدیه تحویل اسناد به مشتری دیداری-تخصیص 73</t>
  </si>
  <si>
    <t>هزینه کارمزد تائیدیه تحویل اسناد به مشتری دیداری-تخصیص 74</t>
  </si>
  <si>
    <t xml:space="preserve">عملیات پرداخت تسویه مازاد بابت کارمزد نیکو سری 4 اعتبار </t>
  </si>
  <si>
    <t>هزینه کارمزد تائیدیه تحویل اسناد به مشتری دیداری-تخصیص 75</t>
  </si>
  <si>
    <t>هزینه کارمزد تائیدیه تحویل اسناد به مشتری دیداری-تخصیص 76</t>
  </si>
  <si>
    <t>1400/02/01</t>
  </si>
  <si>
    <t>1400/02/05</t>
  </si>
  <si>
    <t>1400/02/07</t>
  </si>
  <si>
    <t>1400/02/08</t>
  </si>
  <si>
    <t>هزینه ابطال تمبر</t>
  </si>
  <si>
    <t>هزینه کارمزد تائیدیه تحویل اسناد به مشتری دیداری-تخصیص 77</t>
  </si>
  <si>
    <t>هزینه کارمزد تایید تحویل اسناد به مشتری دیداری-تخصیص 78</t>
  </si>
  <si>
    <t>1400/02/15</t>
  </si>
  <si>
    <t>مسدودی طبق صورتحساب</t>
  </si>
  <si>
    <t xml:space="preserve">هزینه کارمزد ........... </t>
  </si>
  <si>
    <t>هزینه کارمزد تایید تحویل اسناد به مشتری دیداری-تخصیص 79</t>
  </si>
  <si>
    <t>هزینه کارمزد تایید تحویل اسناد به مشتری دیداری-تخصیص 80</t>
  </si>
  <si>
    <t>هزینه کارمزد تایید تحویل اسناد به مشتری دیداری-تخصیص 81</t>
  </si>
  <si>
    <t>هزینه کارمزد تایید تحویل اسناد به مشتری دیداری-تخصیص 82</t>
  </si>
  <si>
    <t>هزینه کارمزد تایید تحویل اسناد به مشتری دیداری-تخصیص 83</t>
  </si>
  <si>
    <t>واریز سود علی الحساب از 1400/02/01 تا 1400/02/31</t>
  </si>
  <si>
    <t>هزینه کارمزد تایید تحویل اسناد به مشتری دیداری-تخصیص 84</t>
  </si>
  <si>
    <t>هزینه کارمزد تایید تحویل اسناد به مشتری دیداری-تخصیص 85</t>
  </si>
  <si>
    <t>1400/02/25</t>
  </si>
  <si>
    <t>1400/02/26</t>
  </si>
  <si>
    <t>1400/03/01</t>
  </si>
  <si>
    <t>1400/03/04</t>
  </si>
  <si>
    <t>حواله ساتنا به حساب IR51 0110 0000 0020 0079 4320 00 نزد بانک صنعت و معدن بنام شرکت آدیش جنوبی بابت تامین موجودی (طی فیش برداشت)</t>
  </si>
  <si>
    <t>1400/03/08</t>
  </si>
  <si>
    <t>هزینه کارمزد 3% کارمزد تسهیلات نیکو سری 5</t>
  </si>
  <si>
    <t>برگشت هزینه کارمزد 3% کارمزد تسهیلات نیکو سری 5</t>
  </si>
  <si>
    <t>هزینه کارمزد 3% کارمزد تسهیلات نیکو سری 4</t>
  </si>
  <si>
    <t>برگشت هزینه کارمزد 3% کارمزد تسهیلات نیکو سری 4</t>
  </si>
  <si>
    <t>هزینه کارمزد تایید تحویل اسناد به مشتری دیداری-تخصیص 86</t>
  </si>
  <si>
    <t>هزینه کارمزد تایید تحویل اسناد به مشتری دیداری-تخصیص 87</t>
  </si>
  <si>
    <t>هزینه کارمزد تایید تحویل اسناد به مشتری دیداری-تخصیص 88</t>
  </si>
  <si>
    <t>هزینه کارمزد تایید تحویل اسناد به مشتری دیداری-تخصیص 89</t>
  </si>
  <si>
    <t>هزینه کارمزد تایید تحویل اسناد به مشتری دیداری-تخصیص 90</t>
  </si>
  <si>
    <t>واریز سود علی الحساب از 1400/03/01 تا 1400/03/31</t>
  </si>
  <si>
    <t>1400/03/12</t>
  </si>
  <si>
    <t>1400/03/18</t>
  </si>
  <si>
    <t>1400/03/19</t>
  </si>
  <si>
    <t>1400/03/20</t>
  </si>
  <si>
    <t>1400/04/01</t>
  </si>
  <si>
    <t xml:space="preserve">حواله ساتنا به حساب IR51 0110 0000 0020 0079 4320 00 نزد بانک صنعت و معدن بنام شرکت آدیش جنوبی بابت تامین موجودی </t>
  </si>
  <si>
    <t>1400/04/19</t>
  </si>
  <si>
    <t>هزینه کارمزد تایید تحویل اسناد به مشتری دیداری-تخصیص 91</t>
  </si>
  <si>
    <t>هزینه کارمزد تایید تحویل اسناد به مشتری دیداری-تخصیص 92</t>
  </si>
  <si>
    <t>هزینه کارمزد تایید تحویل اسناد به مشتری دیداری-تخصیص 93</t>
  </si>
  <si>
    <t>هزینه کارمزد تایید تحویل اسناد به مشتری دیداری-تخصیص 94</t>
  </si>
  <si>
    <t>هزینه کارمزد تایید تحویل اسناد به مشتری دیداری-تخصیص 95</t>
  </si>
  <si>
    <t>هزینه کارمزد تایید تحویل اسناد به مشتری دیداری-تخصیص 96</t>
  </si>
  <si>
    <t>هزینه کارمزد تایید تحویل اسناد به مشتری دیداری-تخصیص 97</t>
  </si>
  <si>
    <t>هزینه کارمزد تایید تحویل اسناد به مشتری دیداری-تخصیص 98</t>
  </si>
  <si>
    <t>هزینه کارمزد 3% کارمزد تسهیلات نیکو سری6</t>
  </si>
  <si>
    <t>1400/04/21</t>
  </si>
  <si>
    <t>واریز سود علی الحساب از 1400/04/01 تا 1400/04/31</t>
  </si>
  <si>
    <t>1400/05/01</t>
  </si>
  <si>
    <t>مانده (موجودی کل)</t>
  </si>
  <si>
    <t xml:space="preserve">عملیات پرداخت برگشت مازاد کارمزد سری 6 نیکو </t>
  </si>
  <si>
    <t>1400/05/05</t>
  </si>
  <si>
    <t>هزینه کارمزد تایید تحویل اسناد به مشتری دیداری-تخصیص 99</t>
  </si>
  <si>
    <t>هزینه کارمزد تایید تحویل اسناد به مشتری دیداری-تخصیص 102</t>
  </si>
  <si>
    <t>هزینه کارمزد تایید تحویل اسناد به مشتری دیداری-تخصیص 100</t>
  </si>
  <si>
    <t>1400/05/11</t>
  </si>
  <si>
    <t>1400/05/13</t>
  </si>
  <si>
    <t>1400/06/01</t>
  </si>
  <si>
    <t>واریز سود علی الحساب از 1400/05/01 تا 1400/05/31</t>
  </si>
  <si>
    <t>واریز سود علی الحساب از 1400/06/01 تا 1400/06/31</t>
  </si>
  <si>
    <t>1400/07/01</t>
  </si>
  <si>
    <t>هزینه کارمزد تایید تحویل اسناد به مشتری دیداری-تخصیص 101</t>
  </si>
  <si>
    <t>هزینه کارمزد تایید تحویل اسناد به مشتری دیداری-تخصیص 104</t>
  </si>
  <si>
    <t>هزینه کارمزد تایید تحویل اسناد به مشتری دیداری-تخصیص 105</t>
  </si>
  <si>
    <t>هزینه کارمزد تایید تحویل اسناد به مشتری دیداری-تخصیص 106</t>
  </si>
  <si>
    <t>هزینه کارمزد تایید تحویل اسناد به مشتری دیداری-تخصیص 108</t>
  </si>
  <si>
    <t>هزینه کارمزد تایید تحویل اسناد به مشتری دیداری-تخصیص 107</t>
  </si>
  <si>
    <t>هزینه کارمزد تایید تحویل اسناد به مشتری دیداری-تخصیص 109</t>
  </si>
  <si>
    <t>هزینه کارمزد تایید تحویل اسناد به مشتری دیداری-تخصیص 110</t>
  </si>
  <si>
    <t>1400/07/04</t>
  </si>
  <si>
    <t>1400/07/18</t>
  </si>
  <si>
    <t>واریز سود علی الحساب از 1400/07/01 تا 1400/07/30</t>
  </si>
  <si>
    <t>1400/08/01</t>
  </si>
  <si>
    <t>هزینه کارمزد تایید تحویل اسناد به مشتری دیداری-تخصیص 113</t>
  </si>
  <si>
    <t>1400/08/05</t>
  </si>
  <si>
    <t>عملیات دریافت تامین کسری از سپرده پشتیبان 0100047006009</t>
  </si>
  <si>
    <t>1400/08/16</t>
  </si>
  <si>
    <t>واریز سود علی الحساب از 1400/08/01 تا 1400/08/30</t>
  </si>
  <si>
    <t>1400/09/01</t>
  </si>
  <si>
    <t>هزینه کارمزد تایید تحویل اسناد به مشتری دیداری-تخصیص 115</t>
  </si>
  <si>
    <t>هزینه کارمزد تایید تحویل اسناد به مشتری دیداری-تخصیص 112</t>
  </si>
  <si>
    <t>1400/09/03</t>
  </si>
  <si>
    <t>1400/09/06</t>
  </si>
  <si>
    <t>هزینه کارمزد تایید تحویل اسناد به مشتری دیداری-تخصیص 118</t>
  </si>
  <si>
    <t>هزینه کارمزد تایید تحویل اسناد به مشتری دیداری-تخصیص 111</t>
  </si>
  <si>
    <t>هزینه کارمزد تایید تحویل اسناد به مشتری دیداری-تخصیص 121</t>
  </si>
  <si>
    <t>1400/09/13</t>
  </si>
  <si>
    <t>هزینه کارمزد تایید تحویل اسناد به مشتری دیداری-تخصیص 114</t>
  </si>
  <si>
    <t>1400/09/23</t>
  </si>
  <si>
    <t>واریز سود علی الحساب از 1400/09/01 تا 1400/09/30</t>
  </si>
  <si>
    <t>1400/10/01</t>
  </si>
  <si>
    <t>1400/10/07</t>
  </si>
  <si>
    <t>1400/10/12</t>
  </si>
  <si>
    <t>هزینه کارمزد تایید تحویل اسناد به مشتری دیداری-تخصیص 122</t>
  </si>
  <si>
    <t>هزینه کارمزد تایید تحویل اسناد به مشتری دیداری-تخصیص 123</t>
  </si>
  <si>
    <t>هزینه کارمزد تایید تحویل اسناد به مشتری دیداری-تخصیص 127</t>
  </si>
  <si>
    <t>هزینه کارمزد تایید تحویل اسناد به مشتری دیداری-تخصیص 128</t>
  </si>
  <si>
    <t>هزینه کارمزد تایید تحویل اسناد به مشتری دیداری-تخصیص 119</t>
  </si>
  <si>
    <t>هزینه کارمزد تایید تحویل اسناد به مشتری دیداری-تخصیص 120</t>
  </si>
  <si>
    <t>هزینه کارمزد تایید تحویل اسناد به مشتری دیداری-تخصیص 116</t>
  </si>
  <si>
    <t>هزینه کارمزد تایید تحویل اسناد به مشتری دیداری-تخصیص 117</t>
  </si>
  <si>
    <t>هزینه کارمزد تایید تحویل اسناد به مشتری دیداری-تخصیص 131</t>
  </si>
  <si>
    <t>برداشت از سرمایه گذاری کوتاه مدت ویژه 9403 -به شماره 0200079432000</t>
  </si>
  <si>
    <t>برگشت عملیات برداشت از سرمایه گذاری کوتاه مدت ویژه 9403 -به شماره 0200079432000</t>
  </si>
  <si>
    <t>برداشت از سرمایه گذاری کوتاه مدت ویژه 9403 -به شماره 0200079432000 (تمبر ارزی)</t>
  </si>
  <si>
    <t>هزینه کارمزد تایید تحویل اسناد به مشتری دیداری-تخصیص 124</t>
  </si>
  <si>
    <t xml:space="preserve">برگشت عملیات تایید تحویل اسناد به مشتری دیداری </t>
  </si>
  <si>
    <t>هزینه کارمزد تایید تحویل اسناد به مشتری دیداری-تخصیص 125</t>
  </si>
  <si>
    <t>هزینه کارمزد تایید تحویل اسناد به مشتری دیداری-تخصیص 126</t>
  </si>
  <si>
    <t>هزینه کارمزد تایید تحویل اسناد به مشتری دیداری-تخصیص 130</t>
  </si>
  <si>
    <t>1400/10/18</t>
  </si>
  <si>
    <t>1400/10/19</t>
  </si>
  <si>
    <t>1400/10/20</t>
  </si>
  <si>
    <t>1400/10/22</t>
  </si>
  <si>
    <t>1400/10/25</t>
  </si>
  <si>
    <t>واریز سود علی الحساب از 1400/10/01 تا 1400/10/30</t>
  </si>
  <si>
    <t>هزینه کارمزد تایید تحویل اسناد به مشتری دیداری-تخصیص 132</t>
  </si>
  <si>
    <t>برداشت از سرمایه گذاری کوتاه مدت ویژه 9403 -به شماره 0200079432000 (تمبر پارت 132)</t>
  </si>
  <si>
    <t>1400/11/01</t>
  </si>
  <si>
    <t>1400/11/09</t>
  </si>
  <si>
    <t>1400/11/10</t>
  </si>
  <si>
    <t>1400/11/18</t>
  </si>
  <si>
    <t xml:space="preserve">شرکت آدیش جنوبی حواله ساتنا به حساب IR51 0110 0000 0020 0079 4320 00 نزد بانک صنعت و معدن بنام شرکت آدیش جنوبی بابت تامین موجودی علی الحساب کارمزد </t>
  </si>
  <si>
    <t>1400/11/24</t>
  </si>
  <si>
    <t>عملیات دریافت کارمزد حواله ارزی 140017054</t>
  </si>
  <si>
    <t>برداشت از سرمایه گذاری کوتاه مدت ویژه 9403 -به شماره 0200079432000 تمبر</t>
  </si>
  <si>
    <t>هزینه کارمزد تایید تحویل اسناد به مشتری دیداری-تخصیص 134</t>
  </si>
  <si>
    <t>واریز سود علی الحساب از 1400/11/01 تا 1400/11/30</t>
  </si>
  <si>
    <t>1400/11/25</t>
  </si>
  <si>
    <t>1400/12/01</t>
  </si>
  <si>
    <t>شرکت آدیش جنوبی حواله ساتنا به حساب IR51 0110 0000 0020 0079 4320 00 نزد بانک صنعت و معدن بنام شرکت آدیش جنوبی بابت تامین موجودی کارمزد اعتبار اسنادی ش 96109363</t>
  </si>
  <si>
    <t>1400/12/02</t>
  </si>
  <si>
    <t>هزینه کارمزد تایید تحویل اسناد به مشتری دیداری</t>
  </si>
  <si>
    <t>برداشت از سرمایه گذاری کوتاه مدت ویژه 9403 -به شماره 0200079432000 بابت اصلاح ظهر نویسی پارت 134</t>
  </si>
  <si>
    <t>1400/12/05</t>
  </si>
  <si>
    <t>1400/12/08</t>
  </si>
  <si>
    <t>تایید اصلاح مبلغی یا غیر مبلغی اعتبار کارمزد تمدید اعتبار به تاریخ 2021/03/18 تا 2022/03/18</t>
  </si>
  <si>
    <t>1400/12/09</t>
  </si>
  <si>
    <t>1400/12/11</t>
  </si>
  <si>
    <t>تایید اصلاح مبلغی یا غیر مبلغی اعتبار اصلاحیه 19</t>
  </si>
  <si>
    <t>عملیات دریافت کارمزد حواله ارزی 1400017027</t>
  </si>
  <si>
    <t>برداشت از سرمایه گذاری کوتاه مدت ویژه 9403 -به شماره 0200079432000 تمبر مالیاتی</t>
  </si>
  <si>
    <t>هزینه کارمزد تایید تحویل اسناد به مشتری دیداری-تخصیص 137</t>
  </si>
  <si>
    <t>هزینه کارمزد تایید تحویل اسناد به مشتری دیداری-تخصیص 129</t>
  </si>
  <si>
    <t>هزینه کارمزد تایید تحویل اسناد به مشتری دیداری-تخصیص 135</t>
  </si>
  <si>
    <t>هزینه کارمزد تایید تحویل اسناد به مشتری دیداری-تخصیص 138</t>
  </si>
  <si>
    <t>هزینه کارمزد تایید تحویل اسناد به مشتری دیداری-تخصیص 139</t>
  </si>
  <si>
    <t>برگشت عملیات برداشت از سرمایه گذاری کوتاه مدت ویژه 9403 -به شماره 0200079432000 تمبر</t>
  </si>
  <si>
    <t>1400/12/15</t>
  </si>
  <si>
    <t>1400/12/16</t>
  </si>
  <si>
    <t>1400/12/18</t>
  </si>
  <si>
    <t>1400/12/21</t>
  </si>
  <si>
    <t>1400/12/26</t>
  </si>
  <si>
    <t>1400/12/28</t>
  </si>
  <si>
    <t>1401/01/01</t>
  </si>
  <si>
    <t>مانده موجودی تا 1401/01/01</t>
  </si>
  <si>
    <t>واریز سود علی الحساب از 1400/12/01 تا 1400/12/29</t>
  </si>
  <si>
    <t>هزینه کارمزد تایید تحویل اسناد به مشتری دیداری-تخصیص 136</t>
  </si>
  <si>
    <t xml:space="preserve">برداشت از سرمایه گذاری کوتاه مدت ویژه 9403 -به شماره 0200079432000 </t>
  </si>
  <si>
    <t xml:space="preserve">عملیات دریافت اخذ کارمزد انجام حواله </t>
  </si>
  <si>
    <t>واریز سود علی الحساب از 1401/01/01 تا 1401/01/31</t>
  </si>
  <si>
    <t>1401/01/24</t>
  </si>
  <si>
    <t>1401/01/27</t>
  </si>
  <si>
    <t>1401/01/28</t>
  </si>
  <si>
    <t>1401/02/01</t>
  </si>
  <si>
    <t>عملیات تامین کسری از سپرده پشتیبان 0100047006009</t>
  </si>
  <si>
    <t>تایید اصلاح مبلغی یا غیر مبلغی اعتبار کارمزد تمدید اعتبار96109363</t>
  </si>
  <si>
    <t>کارمزد دریافت ارائه صورتحساب</t>
  </si>
  <si>
    <t>هزینه کارمزد تایید تحویل اسناد به مشتری دیداری-تخصیص 140</t>
  </si>
  <si>
    <t>هزینه کارمزد تایید تحویل اسناد به مشتری دیداری-تخصیص 143</t>
  </si>
  <si>
    <t>هزینه کارمزد تایید تحویل اسناد به مشتری دیداری-تخصیص 145</t>
  </si>
  <si>
    <t>هزینه کارمزد تایید تحویل اسناد به مشتری دیداری-تخصیص 146</t>
  </si>
  <si>
    <t>هزینه کارمزد تایید تحویل اسناد به مشتری دیداری-تخصیص 144</t>
  </si>
  <si>
    <t>هزینه کارمزد تایید تحویل اسناد به مشتری دیداری-تخصیص 141</t>
  </si>
  <si>
    <t>هزینه کارمزد تایید تحویل اسناد به مشتری دیداری-تخصیص 147</t>
  </si>
  <si>
    <t>شرکت آدیش جنوبی حواله ساتنا به حساب IR51 0110 0000 0020 0079 4320 00 نزد بانک صنعت و معدن بنام شرکت آدیش جنوبی بابت تامین موجودی کارمزد اعتبار اسنادی ش 96109363 قسط 1</t>
  </si>
  <si>
    <t>عملیات دریافت و پرداخت بابت برداشت بخشی از کارمزد تمدید اعتبار ارزی 96109363</t>
  </si>
  <si>
    <t>1401/02/05</t>
  </si>
  <si>
    <t>1401/02/06</t>
  </si>
  <si>
    <t>1401/02/07</t>
  </si>
  <si>
    <t>1401/02/11</t>
  </si>
  <si>
    <t>1401/02/18</t>
  </si>
  <si>
    <t>1401/02/19</t>
  </si>
  <si>
    <t xml:space="preserve">هزینه کارمزد ساتنا </t>
  </si>
  <si>
    <t xml:space="preserve">اداره عملیات ارزی-بابت هزینه کارمزد نیم در هزار تسهیلات </t>
  </si>
  <si>
    <t>1401/02/29</t>
  </si>
  <si>
    <t>واریز سود علی الحساب از 1401/02/01 تا 1401/02/31</t>
  </si>
  <si>
    <t>هزینه کارمزد تایید تحویل اسناد به مشتری دیداری-تخصیص 148</t>
  </si>
  <si>
    <t>هزینه کارمزد تایید تحویل اسناد به مشتری دیداری-تخصیص 150</t>
  </si>
  <si>
    <t>هزینه کارمزد تایید تحویل اسناد به مشتری دیداری-تخصیص 151</t>
  </si>
  <si>
    <t>عملیات دریافت و پرداخت بابت برگشت مازاد کارمزد نیکو سری7 اعتبار 96109363</t>
  </si>
  <si>
    <t>هزینه کارمزد تایید تحویل اسناد به مشتری دیداری-تخصیص 152</t>
  </si>
  <si>
    <t>1401/03/01</t>
  </si>
  <si>
    <t>1401/03/03</t>
  </si>
  <si>
    <t>1401/03/04</t>
  </si>
  <si>
    <t xml:space="preserve">هزینه کارمزد تایید تحویل اسناد به مشتری دیداری-تامین کسری از سپرده پشتیبان </t>
  </si>
  <si>
    <t>هزینه کارمزد تایید تحویل اسناد به مشتری دیداری-تخصیص 156</t>
  </si>
  <si>
    <t>هزینه کارمزد تایید تحویل اسناد به مشتری دیداری-تخصیص 154</t>
  </si>
  <si>
    <t>هزینه کارمزد تایید تحویل اسناد به مشتری دیداری-تخصیص 155</t>
  </si>
  <si>
    <t>هزینه کارمزد تایید تحویل اسناد به مشتری دیداری-تخصیص 103</t>
  </si>
  <si>
    <t>1401/03/17</t>
  </si>
  <si>
    <t>1401/03/19</t>
  </si>
  <si>
    <t>1401/03/21</t>
  </si>
  <si>
    <t>هزینه کارمزد تایید تحویل اسناد به مشتری دیداری-تخصیص 158</t>
  </si>
  <si>
    <t>انتقال از سرمایه گذاری کوتاه مدت ویژه 9403-به قرض الحسنه واسطه شعب-شعبه تهران-صندوق توسعه ملی</t>
  </si>
  <si>
    <t>انتقال از سرمایه گذاری کوتاه مدت ویژه 9403-به قرض الحسنه واسطه شعب-هزینه کارمزد ساتنا صندوق توسعه ملی</t>
  </si>
  <si>
    <t>واریز سود علی الحساب از 1401/03/01 تا 1401/03/31</t>
  </si>
  <si>
    <t>هزینه کارمزد تایید تحویل اسناد به مشتری دیداری-تخصیص 160</t>
  </si>
  <si>
    <t>هزینه کارمزد تایید تحویل اسناد به مشتری دیداری-تخصیص 159</t>
  </si>
  <si>
    <t>هزینه کارمزد تایید تحویل اسناد به مشتری دیداری-تخصیص 161</t>
  </si>
  <si>
    <t>هزینه کارمزد تایید تحویل اسناد به مشتری دیداری-تخصیص 162</t>
  </si>
  <si>
    <t>هزینه کارمزد تایید تحویل اسناد به مشتری دیداری-تخصیص 163</t>
  </si>
  <si>
    <t>هزینه کارمزد تایید تحویل اسناد به مشتری دیداری-تخصیص 165</t>
  </si>
  <si>
    <t>برداشت از سرمایه گذاری کوتاه مدت ویژه 9403 -به شماره 0200079432000  هزینه تمبر</t>
  </si>
  <si>
    <t>هزینه کارمزد تایید تحویل اسناد به مشتری دیداری-تخصیص 157</t>
  </si>
  <si>
    <t>هزینه کارمزد تایید تحویل اسناد به مشتری دیداری-تخصیص 164</t>
  </si>
  <si>
    <t>1401/03/22</t>
  </si>
  <si>
    <t>1401/03/25</t>
  </si>
  <si>
    <t>1401/03/29</t>
  </si>
  <si>
    <t>1401/04/01</t>
  </si>
  <si>
    <t>1401/04/04</t>
  </si>
  <si>
    <t>1401/04/08</t>
  </si>
  <si>
    <t>1401/04/09</t>
  </si>
  <si>
    <t>1401/04/11</t>
  </si>
  <si>
    <t>هزینه کارمزد تایید تحویل اسناد به مشتری دیداری-تخصیص 166</t>
  </si>
  <si>
    <t>واریز سود علی الحساب از 1401/04/01 تا 1401/04/31</t>
  </si>
  <si>
    <t xml:space="preserve">شرکت آدیش جنوبی حواله ساتنا به حساب IR51 0110 0000 0020 0079 4320 00 نزد بانک صنعت و معدن بنام شرکت آدیش جنوبی بابت قسط دوم کارمزد تمدید اعتبار اسنادی ش 96109363 </t>
  </si>
  <si>
    <t>1401/04/12</t>
  </si>
  <si>
    <t>1401/04/30</t>
  </si>
  <si>
    <t>1401/05/01</t>
  </si>
  <si>
    <t>1401/05/03</t>
  </si>
  <si>
    <t>هزینه کارمزد تایید تحویل اسناد به مشتری دیداری-تخصیص 170</t>
  </si>
  <si>
    <t>هزینه کارمزد تایید تحویل اسناد به مشتری دیداری-تخصیص 171</t>
  </si>
  <si>
    <t>1401/05/09</t>
  </si>
  <si>
    <t>1401/05/15</t>
  </si>
  <si>
    <t>هزینه کارمزد تایید تحویل اسناد به مشتری دیداری-تخصیص 168</t>
  </si>
  <si>
    <t>هزینه کارمزد تایید تحویل اسناد به مشتری دیداری-تخصیص 169</t>
  </si>
  <si>
    <t>هزینه کارمزد تایید تحویل اسناد به مشتری دیداری-تخصیص 172</t>
  </si>
  <si>
    <t>هزینه کارمزد تایید تحویل اسناد به مشتری دیداری-تخصیص 173</t>
  </si>
  <si>
    <t xml:space="preserve">برگشت عملیات برداشت از سرمایه گذاری کوتاه مدت ویژه 9403 -به شماره 0200079432000 </t>
  </si>
  <si>
    <t>1401/05/23</t>
  </si>
  <si>
    <t>1401/05/24</t>
  </si>
  <si>
    <t>1401/05/25</t>
  </si>
  <si>
    <t>واریز سود علی الحساب از 1401/05/01 تا 1401/05/31</t>
  </si>
  <si>
    <t>هزینه کارمزد تایید تحویل اسناد به مشتری دیداری-تخصیص 178</t>
  </si>
  <si>
    <t>1401/06/01</t>
  </si>
  <si>
    <t>1401/06/02</t>
  </si>
  <si>
    <t>1401/06/03</t>
  </si>
  <si>
    <t>هزینه کارمزد تایید تحویل اسناد به مشتری دیداری-تخصیص 180</t>
  </si>
  <si>
    <t>هزینه کارمزد تایید تحویل اسناد به مشتری دیداری-تخصیص 183</t>
  </si>
  <si>
    <t>1401/06/13</t>
  </si>
  <si>
    <t>هزینه کارمزد تایید تحویل اسناد به مشتری دیداری-تخصیص 174</t>
  </si>
  <si>
    <t xml:space="preserve">هزینه کارمزد تایید تحویل اسناد به مشتری دیداری </t>
  </si>
  <si>
    <t>هزینه کارمزد تایید تحویل اسناد به مشتری دیداری-تخصیص 176</t>
  </si>
  <si>
    <t>هزینه کارمزد تایید تحویل اسناد به مشتری دیداری-تخصیص 179</t>
  </si>
  <si>
    <t>1401/06/19</t>
  </si>
  <si>
    <t>1401/06/21</t>
  </si>
  <si>
    <t>1401/06/22</t>
  </si>
  <si>
    <t>هزینه کارمزد تایید تحویل اسناد به مشتری دیداری-تخصیص 184</t>
  </si>
  <si>
    <t>هزینه کارمزد تایید تحویل اسناد به مشتری دیداری-تخصیص 185</t>
  </si>
  <si>
    <t>واریز سود علی الحساب از 1401/06/01 تا 1401/06/31</t>
  </si>
  <si>
    <t>1401/06/29</t>
  </si>
  <si>
    <t>1401/06/30</t>
  </si>
  <si>
    <t>1401/07/01</t>
  </si>
  <si>
    <t>هزینه کارمزد تایید تحویل اسناد به مشتری دیداری-تخصیص 167</t>
  </si>
  <si>
    <t>هزینه کارمزد تایید تحویل اسناد به مشتری دیداری-تخصیص 181</t>
  </si>
  <si>
    <t>هزینه کارمزد تایید تحویل اسناد به مشتری دیداری-تخصیص 182</t>
  </si>
  <si>
    <t>هزینه کارمزد تایید تحویل اسناد به مشتری دیداری-تخصیص 187</t>
  </si>
  <si>
    <t>1401/07/04</t>
  </si>
  <si>
    <t>1401/07/09</t>
  </si>
  <si>
    <t>1401/07/10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</si>
</sst>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ريال&quot;\ * #,##0.00_-;_-&quot;ريال&quot;\ * #,##0.00\-;_-&quot;ريال&quot;\ * &quot;-&quot;??_-;_-@_-"/>
    <numFmt numFmtId="165" formatCode="_-* #,##0.00_-;_-* #,##0.00\-;_-* &quot;-&quot;??_-;_-@_-"/>
    <numFmt numFmtId="166" formatCode="_-* #,##0_-;_-* #,##0\-;_-* &quot;-&quot;??_-;_-@_-"/>
    <numFmt numFmtId="167" formatCode="#,##0_ ;\-#,##0\ "/>
    <numFmt numFmtId="168" formatCode="#,##0.00_ ;\-#,##0.00\ "/>
  </numFmts>
  <fonts count="46">
    <font>
      <sz val="11"/>
      <color theme="1"/>
      <name val="Calibri"/>
      <family val="2"/>
      <charset val="178"/>
      <scheme val="minor"/>
    </font>
    <font>
      <sz val="11"/>
      <color theme="1"/>
      <name val="Calibri"/>
      <family val="2"/>
      <charset val="178"/>
      <scheme val="minor"/>
    </font>
    <font>
      <sz val="12"/>
      <color theme="1"/>
      <name val="B Nazanin"/>
      <charset val="178"/>
    </font>
    <font>
      <b/>
      <u/>
      <sz val="12"/>
      <color theme="1"/>
      <name val="B Nazanin"/>
      <charset val="178"/>
    </font>
    <font>
      <b/>
      <sz val="12"/>
      <name val="B Nazanin"/>
      <charset val="178"/>
    </font>
    <font>
      <b/>
      <sz val="11"/>
      <color theme="1"/>
      <name val="B Zar"/>
      <charset val="178"/>
    </font>
    <font>
      <b/>
      <sz val="11"/>
      <color theme="1"/>
      <name val="B Nazanin"/>
      <charset val="178"/>
    </font>
    <font>
      <b/>
      <sz val="12"/>
      <color theme="1"/>
      <name val="B Yekan"/>
      <charset val="178"/>
    </font>
    <font>
      <b/>
      <sz val="12"/>
      <color theme="1"/>
      <name val="B Nazanin"/>
      <charset val="178"/>
    </font>
    <font>
      <sz val="11"/>
      <color theme="1"/>
      <name val="B Nazanin"/>
      <charset val="178"/>
    </font>
    <font>
      <sz val="16"/>
      <color theme="1"/>
      <name val="B Nazanin"/>
      <charset val="178"/>
    </font>
    <font>
      <sz val="12"/>
      <color theme="1"/>
      <name val="B Nazanin"/>
      <charset val="178"/>
    </font>
    <font>
      <sz val="12"/>
      <color theme="1"/>
      <name val="B Nazanin"/>
      <charset val="178"/>
    </font>
    <font>
      <b/>
      <sz val="12"/>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1"/>
      <color theme="1"/>
      <name val="B Zar"/>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color theme="1"/>
      <name val="B Nazanin"/>
      <charset val="178"/>
    </font>
    <font>
      <sz val="12"/>
      <name val="B Nazanin"/>
      <charset val="178"/>
    </font>
    <font>
      <b/>
      <sz val="20"/>
      <color theme="1"/>
      <name val="B Nazanin"/>
      <charset val="178"/>
    </font>
    <font>
      <b/>
      <sz val="14"/>
      <color theme="1"/>
      <name val="B Nazanin"/>
      <charset val="178"/>
    </font>
    <font>
      <b/>
      <sz val="16"/>
      <color theme="1"/>
      <name val="B Zar"/>
      <charset val="178"/>
    </font>
    <font>
      <b/>
      <sz val="16"/>
      <color theme="1"/>
      <name val="B Nazanin"/>
      <charset val="178"/>
    </font>
    <font>
      <sz val="20"/>
      <color theme="1"/>
      <name val="B Nazanin"/>
      <charset val="178"/>
    </font>
    <font>
      <sz val="12"/>
      <color theme="1"/>
      <name val="B Nazanin"/>
      <charset val="178"/>
    </font>
    <font>
      <sz val="14"/>
      <name val="B Lotus"/>
      <charset val="178"/>
    </font>
    <font>
      <sz val="8"/>
      <name val="Calibri"/>
      <family val="2"/>
      <charset val="178"/>
      <scheme val="minor"/>
    </font>
    <font>
      <sz val="12"/>
      <color rgb="FF000000"/>
      <name val="B Nazanin"/>
      <charset val="178"/>
    </font>
    <font>
      <sz val="12"/>
      <color theme="1"/>
      <name val="B Nazanin"/>
      <charset val="178"/>
    </font>
    <font>
      <sz val="12"/>
      <color rgb="FF000000"/>
      <name val="B Nazanin"/>
      <charset val="178"/>
    </font>
    <font>
      <sz val="12"/>
      <color theme="1"/>
      <name val="B Nazanin"/>
      <charset val="178"/>
    </font>
    <font>
      <sz val="12"/>
      <color rgb="FF000000"/>
      <name val="B Nazanin"/>
      <charset val="178"/>
    </font>
    <font>
      <sz val="12"/>
      <color theme="1"/>
      <name val="B Nazanin"/>
      <charset val="178"/>
    </font>
    <font>
      <sz val="12"/>
      <color rgb="FF000000"/>
      <name val="B Nazanin"/>
      <charset val="178"/>
    </font>
    <font>
      <sz val="12"/>
      <color theme="1"/>
      <name val="B Nazanin"/>
      <charset val="178"/>
    </font>
    <font>
      <sz val="12"/>
      <color rgb="FF000000"/>
      <name val="B Nazanin"/>
      <charset val="178"/>
    </font>
    <font>
      <sz val="12"/>
      <color theme="1"/>
      <name val="B Nazanin"/>
      <charset val="178"/>
    </font>
    <font>
      <sz val="12"/>
      <color rgb="FF000000"/>
      <name val="B Nazanin"/>
      <charset val="17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theme="9" tint="0.79998168889431442"/>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135">
    <xf numFmtId="0" fontId="0" fillId="0" borderId="0" xfId="0"/>
    <xf numFmtId="0" fontId="2" fillId="0" borderId="0" xfId="0" applyFont="1"/>
    <xf numFmtId="0" fontId="4" fillId="0" borderId="0" xfId="0" applyFont="1" applyAlignment="1">
      <alignment horizontal="center" vertical="center"/>
    </xf>
    <xf numFmtId="166" fontId="4" fillId="0" borderId="0" xfId="1" applyNumberFormat="1" applyFont="1" applyAlignment="1">
      <alignment horizontal="center" vertical="center"/>
    </xf>
    <xf numFmtId="0" fontId="5" fillId="0" borderId="2" xfId="0" applyFont="1" applyBorder="1"/>
    <xf numFmtId="0" fontId="2" fillId="2" borderId="4" xfId="0" applyFont="1" applyFill="1" applyBorder="1"/>
    <xf numFmtId="0" fontId="2" fillId="2" borderId="0" xfId="0" applyFont="1" applyFill="1"/>
    <xf numFmtId="0" fontId="2" fillId="2" borderId="0" xfId="0" applyFont="1" applyFill="1" applyAlignment="1">
      <alignment horizontal="left"/>
    </xf>
    <xf numFmtId="0" fontId="9" fillId="0" borderId="2" xfId="0" applyFont="1" applyBorder="1"/>
    <xf numFmtId="0" fontId="9" fillId="0" borderId="0" xfId="0" applyFont="1"/>
    <xf numFmtId="0" fontId="9" fillId="0" borderId="5" xfId="0" applyFont="1" applyBorder="1"/>
    <xf numFmtId="0" fontId="9" fillId="0" borderId="8" xfId="0" applyFont="1" applyBorder="1"/>
    <xf numFmtId="0" fontId="9" fillId="0" borderId="4" xfId="0" applyFont="1" applyBorder="1"/>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166" fontId="2" fillId="3" borderId="12" xfId="1" applyNumberFormat="1" applyFont="1" applyFill="1" applyBorder="1" applyAlignment="1">
      <alignment horizontal="center"/>
    </xf>
    <xf numFmtId="0" fontId="0" fillId="0" borderId="0" xfId="0" applyAlignment="1">
      <alignment horizontal="center"/>
    </xf>
    <xf numFmtId="166" fontId="2" fillId="0" borderId="0" xfId="1" applyNumberFormat="1" applyFont="1" applyAlignment="1">
      <alignment horizontal="center" vertical="center"/>
    </xf>
    <xf numFmtId="166" fontId="11" fillId="0" borderId="0" xfId="1" applyNumberFormat="1" applyFont="1" applyAlignment="1">
      <alignment horizontal="center" vertical="center"/>
    </xf>
    <xf numFmtId="0" fontId="2" fillId="0" borderId="0" xfId="0" applyFont="1" applyAlignment="1">
      <alignment horizontal="center" vertical="center" wrapText="1"/>
    </xf>
    <xf numFmtId="165" fontId="11" fillId="0" borderId="0" xfId="1" applyFont="1" applyAlignment="1">
      <alignment horizontal="center" vertical="center"/>
    </xf>
    <xf numFmtId="0" fontId="11" fillId="0" borderId="0" xfId="0" applyFont="1" applyAlignment="1">
      <alignment horizontal="center" vertical="center"/>
    </xf>
    <xf numFmtId="165" fontId="2" fillId="0" borderId="0" xfId="1" applyFont="1" applyAlignment="1">
      <alignment horizontal="center" vertical="center"/>
    </xf>
    <xf numFmtId="168" fontId="2" fillId="0" borderId="0" xfId="1" applyNumberFormat="1" applyFont="1" applyAlignment="1">
      <alignment horizontal="center" vertical="center"/>
    </xf>
    <xf numFmtId="165" fontId="12" fillId="0" borderId="0" xfId="1" applyFont="1" applyAlignment="1">
      <alignment horizontal="center" vertical="center"/>
    </xf>
    <xf numFmtId="166" fontId="13" fillId="0" borderId="0" xfId="1" applyNumberFormat="1" applyFont="1" applyAlignment="1">
      <alignment horizontal="center" vertical="center"/>
    </xf>
    <xf numFmtId="165" fontId="14" fillId="0" borderId="0" xfId="1" applyFont="1" applyAlignment="1">
      <alignment horizontal="center" vertical="center"/>
    </xf>
    <xf numFmtId="166" fontId="14" fillId="0" borderId="0" xfId="1" applyNumberFormat="1" applyFont="1" applyAlignment="1">
      <alignment horizontal="center" vertical="center"/>
    </xf>
    <xf numFmtId="165" fontId="15" fillId="0" borderId="0" xfId="1" applyFont="1" applyAlignment="1">
      <alignment horizontal="center" vertical="center"/>
    </xf>
    <xf numFmtId="165" fontId="16" fillId="0" borderId="0" xfId="1" applyFont="1" applyAlignment="1">
      <alignment horizontal="center" vertical="center"/>
    </xf>
    <xf numFmtId="166" fontId="0" fillId="0" borderId="0" xfId="0" applyNumberFormat="1"/>
    <xf numFmtId="0" fontId="16" fillId="0" borderId="0" xfId="0" applyFont="1" applyAlignment="1">
      <alignment horizontal="center" vertical="center" wrapText="1"/>
    </xf>
    <xf numFmtId="166" fontId="16" fillId="0" borderId="0" xfId="1" applyNumberFormat="1" applyFont="1" applyAlignment="1">
      <alignment horizontal="center" vertical="center"/>
    </xf>
    <xf numFmtId="165" fontId="17" fillId="0" borderId="0" xfId="1" applyFont="1" applyAlignment="1">
      <alignment horizontal="center" vertical="center"/>
    </xf>
    <xf numFmtId="0" fontId="9" fillId="0" borderId="6" xfId="0" applyFont="1" applyBorder="1"/>
    <xf numFmtId="0" fontId="5" fillId="0" borderId="10" xfId="0" applyFont="1" applyBorder="1" applyAlignment="1">
      <alignment vertical="top"/>
    </xf>
    <xf numFmtId="0" fontId="18" fillId="0" borderId="6" xfId="0" applyFont="1" applyBorder="1"/>
    <xf numFmtId="0" fontId="5" fillId="0" borderId="6" xfId="0" applyFont="1" applyBorder="1" applyAlignment="1">
      <alignment vertical="top"/>
    </xf>
    <xf numFmtId="0" fontId="9" fillId="0" borderId="6" xfId="0" applyFont="1" applyBorder="1" applyAlignment="1">
      <alignment vertical="top"/>
    </xf>
    <xf numFmtId="165" fontId="19" fillId="0" borderId="0" xfId="1" applyFont="1" applyAlignment="1">
      <alignment horizontal="center" vertical="center"/>
    </xf>
    <xf numFmtId="0" fontId="19" fillId="0" borderId="0" xfId="0" applyFont="1" applyAlignment="1">
      <alignment horizontal="center" vertical="center" wrapText="1"/>
    </xf>
    <xf numFmtId="165" fontId="20" fillId="0" borderId="0" xfId="1" applyFont="1" applyAlignment="1">
      <alignment horizontal="center" vertical="center"/>
    </xf>
    <xf numFmtId="0" fontId="2" fillId="0" borderId="0" xfId="0" applyFont="1" applyAlignment="1">
      <alignment vertical="center" wrapText="1"/>
    </xf>
    <xf numFmtId="165" fontId="21" fillId="0" borderId="0" xfId="1" applyFont="1" applyAlignment="1">
      <alignment horizontal="center" vertical="center"/>
    </xf>
    <xf numFmtId="165" fontId="22" fillId="0" borderId="0" xfId="1" applyFont="1" applyAlignment="1">
      <alignment horizontal="center" vertical="center"/>
    </xf>
    <xf numFmtId="165" fontId="23" fillId="0" borderId="0" xfId="1" applyFont="1" applyAlignment="1">
      <alignment horizontal="center" vertical="center"/>
    </xf>
    <xf numFmtId="166" fontId="23" fillId="0" borderId="0" xfId="1" applyNumberFormat="1" applyFont="1" applyAlignment="1">
      <alignment horizontal="center" vertical="center"/>
    </xf>
    <xf numFmtId="165" fontId="24" fillId="0" borderId="0" xfId="1" applyFont="1" applyAlignment="1">
      <alignment horizontal="center" vertical="center"/>
    </xf>
    <xf numFmtId="165" fontId="25" fillId="0" borderId="0" xfId="1" applyFont="1" applyAlignment="1">
      <alignment horizontal="center" vertical="center"/>
    </xf>
    <xf numFmtId="166" fontId="25" fillId="0" borderId="0" xfId="1" applyNumberFormat="1" applyFont="1" applyAlignment="1">
      <alignment horizontal="center" vertical="center"/>
    </xf>
    <xf numFmtId="0" fontId="26" fillId="0" borderId="0" xfId="0" applyFont="1"/>
    <xf numFmtId="0" fontId="26" fillId="0" borderId="0" xfId="0" applyFont="1" applyAlignment="1">
      <alignment horizontal="center"/>
    </xf>
    <xf numFmtId="0" fontId="26" fillId="0" borderId="0" xfId="0" applyFont="1" applyAlignment="1">
      <alignment vertical="center"/>
    </xf>
    <xf numFmtId="0" fontId="2" fillId="2" borderId="7" xfId="0" applyFont="1" applyFill="1" applyBorder="1"/>
    <xf numFmtId="0" fontId="2" fillId="2" borderId="8" xfId="0" applyFont="1" applyFill="1" applyBorder="1"/>
    <xf numFmtId="0" fontId="2" fillId="2" borderId="9" xfId="0" applyFont="1" applyFill="1" applyBorder="1"/>
    <xf numFmtId="167" fontId="27" fillId="0" borderId="13" xfId="0" applyNumberFormat="1" applyFont="1" applyBorder="1" applyAlignment="1">
      <alignment horizontal="center" vertical="center" wrapText="1"/>
    </xf>
    <xf numFmtId="0" fontId="6" fillId="0" borderId="5" xfId="0" applyFont="1" applyBorder="1" applyAlignment="1">
      <alignment horizontal="center" vertical="center"/>
    </xf>
    <xf numFmtId="0" fontId="29" fillId="0" borderId="4" xfId="0" applyFont="1" applyBorder="1" applyAlignment="1">
      <alignment horizontal="center" vertical="center"/>
    </xf>
    <xf numFmtId="0" fontId="9" fillId="0" borderId="8" xfId="0" applyFont="1" applyBorder="1" applyAlignment="1">
      <alignment horizontal="center" vertical="center"/>
    </xf>
    <xf numFmtId="0" fontId="5" fillId="0" borderId="8" xfId="0" applyFont="1" applyBorder="1" applyAlignment="1">
      <alignment horizontal="center" vertical="center"/>
    </xf>
    <xf numFmtId="0" fontId="5" fillId="2" borderId="10" xfId="0" applyFont="1" applyFill="1" applyBorder="1" applyAlignment="1">
      <alignment horizontal="center" vertical="center"/>
    </xf>
    <xf numFmtId="1" fontId="31" fillId="2" borderId="6" xfId="0" applyNumberFormat="1" applyFont="1" applyFill="1" applyBorder="1" applyAlignment="1">
      <alignment horizontal="center" vertical="center"/>
    </xf>
    <xf numFmtId="0" fontId="5" fillId="2" borderId="6" xfId="0" applyFont="1" applyFill="1" applyBorder="1" applyAlignment="1">
      <alignment horizontal="center" vertical="center"/>
    </xf>
    <xf numFmtId="14" fontId="31" fillId="2" borderId="6" xfId="0" applyNumberFormat="1" applyFont="1" applyFill="1" applyBorder="1" applyAlignment="1">
      <alignment horizontal="center" vertical="center"/>
    </xf>
    <xf numFmtId="0" fontId="9" fillId="0" borderId="7" xfId="0" applyFont="1" applyBorder="1"/>
    <xf numFmtId="0" fontId="5" fillId="0" borderId="2" xfId="0" applyFont="1" applyBorder="1" applyAlignment="1">
      <alignment horizontal="center"/>
    </xf>
    <xf numFmtId="166" fontId="2" fillId="0" borderId="0" xfId="0" applyNumberFormat="1" applyFont="1" applyAlignment="1">
      <alignment vertical="center"/>
    </xf>
    <xf numFmtId="166" fontId="2" fillId="0" borderId="0" xfId="0" applyNumberFormat="1" applyFont="1" applyAlignment="1">
      <alignment horizontal="center" vertical="center"/>
    </xf>
    <xf numFmtId="166" fontId="10" fillId="0" borderId="0" xfId="1" applyNumberFormat="1" applyFont="1" applyBorder="1" applyAlignment="1">
      <alignment vertical="center"/>
    </xf>
    <xf numFmtId="0" fontId="5" fillId="0" borderId="1" xfId="0" applyFont="1" applyBorder="1" applyAlignment="1">
      <alignment horizontal="center"/>
    </xf>
    <xf numFmtId="0" fontId="2" fillId="0" borderId="0" xfId="0" applyFont="1" applyAlignment="1">
      <alignment horizontal="right" vertical="center" wrapText="1"/>
    </xf>
    <xf numFmtId="0" fontId="2" fillId="0" borderId="0" xfId="0" applyFont="1" applyAlignment="1">
      <alignment horizontal="right" vertical="center"/>
    </xf>
    <xf numFmtId="0" fontId="32" fillId="0" borderId="0" xfId="0" applyFont="1" applyAlignment="1">
      <alignment horizontal="center" vertical="center" wrapText="1"/>
    </xf>
    <xf numFmtId="165" fontId="32" fillId="0" borderId="0" xfId="1" applyFont="1" applyAlignment="1">
      <alignment horizontal="center" vertical="center"/>
    </xf>
    <xf numFmtId="0" fontId="33" fillId="0" borderId="0" xfId="0" applyFont="1" applyAlignment="1">
      <alignment horizontal="center" vertical="center"/>
    </xf>
    <xf numFmtId="3" fontId="33" fillId="0" borderId="0" xfId="0" applyNumberFormat="1" applyFont="1" applyAlignment="1">
      <alignment horizontal="center" vertical="center" wrapText="1"/>
    </xf>
    <xf numFmtId="0" fontId="32" fillId="0" borderId="0" xfId="0" applyFont="1" applyAlignment="1">
      <alignment horizontal="center" vertical="center"/>
    </xf>
    <xf numFmtId="165" fontId="32" fillId="0" borderId="0" xfId="1" applyFont="1" applyBorder="1" applyAlignment="1">
      <alignment horizontal="center" vertical="center" wrapText="1"/>
    </xf>
    <xf numFmtId="0" fontId="33" fillId="0" borderId="14" xfId="0" applyFont="1" applyBorder="1" applyAlignment="1">
      <alignment horizontal="right" vertical="center"/>
    </xf>
    <xf numFmtId="165" fontId="35" fillId="0" borderId="14" xfId="1" applyFont="1" applyFill="1" applyBorder="1" applyAlignment="1">
      <alignment horizontal="center" vertical="center"/>
    </xf>
    <xf numFmtId="165" fontId="35" fillId="0" borderId="0" xfId="1" applyFont="1" applyFill="1" applyAlignment="1">
      <alignment horizontal="center" vertical="center"/>
    </xf>
    <xf numFmtId="3" fontId="33" fillId="2" borderId="0" xfId="0" applyNumberFormat="1" applyFont="1" applyFill="1" applyAlignment="1">
      <alignment horizontal="center" vertical="center" wrapText="1"/>
    </xf>
    <xf numFmtId="0" fontId="36" fillId="0" borderId="0" xfId="0" applyFont="1" applyAlignment="1">
      <alignment horizontal="center" vertical="center" wrapText="1"/>
    </xf>
    <xf numFmtId="165" fontId="36" fillId="0" borderId="0" xfId="1" applyFont="1" applyAlignment="1">
      <alignment horizontal="center" vertical="center"/>
    </xf>
    <xf numFmtId="166" fontId="36" fillId="0" borderId="0" xfId="1" applyNumberFormat="1" applyFont="1" applyAlignment="1">
      <alignment horizontal="center" vertical="center"/>
    </xf>
    <xf numFmtId="165" fontId="37" fillId="0" borderId="0" xfId="1" applyFont="1" applyFill="1" applyAlignment="1">
      <alignment horizontal="center" vertical="center"/>
    </xf>
    <xf numFmtId="0" fontId="2" fillId="0" borderId="0" xfId="0" applyFont="1" applyAlignment="1">
      <alignment vertical="center"/>
    </xf>
    <xf numFmtId="0" fontId="38" fillId="0" borderId="0" xfId="0" applyFont="1" applyAlignment="1">
      <alignment horizontal="center" vertical="center" wrapText="1"/>
    </xf>
    <xf numFmtId="165" fontId="38" fillId="0" borderId="0" xfId="1" applyFont="1" applyAlignment="1">
      <alignment horizontal="center" vertical="center"/>
    </xf>
    <xf numFmtId="166" fontId="38" fillId="0" borderId="0" xfId="1" applyNumberFormat="1" applyFont="1" applyAlignment="1">
      <alignment horizontal="center" vertical="center"/>
    </xf>
    <xf numFmtId="165" fontId="39" fillId="0" borderId="0" xfId="1" applyFont="1" applyFill="1" applyAlignment="1">
      <alignment horizontal="center" vertical="center"/>
    </xf>
    <xf numFmtId="0" fontId="40" fillId="0" borderId="0" xfId="0" applyFont="1" applyAlignment="1">
      <alignment horizontal="center" vertical="center" wrapText="1"/>
    </xf>
    <xf numFmtId="165" fontId="40" fillId="0" borderId="0" xfId="1" applyFont="1" applyAlignment="1">
      <alignment horizontal="center" vertical="center"/>
    </xf>
    <xf numFmtId="165" fontId="41" fillId="0" borderId="0" xfId="1" applyFont="1" applyFill="1" applyAlignment="1">
      <alignment horizontal="center" vertical="center"/>
    </xf>
    <xf numFmtId="0" fontId="42" fillId="0" borderId="0" xfId="0" applyFont="1" applyAlignment="1">
      <alignment horizontal="center" vertical="center" wrapText="1"/>
    </xf>
    <xf numFmtId="165" fontId="42" fillId="0" borderId="0" xfId="1" applyFont="1" applyAlignment="1">
      <alignment horizontal="center" vertical="center"/>
    </xf>
    <xf numFmtId="166" fontId="42" fillId="0" borderId="0" xfId="1" applyNumberFormat="1" applyFont="1" applyAlignment="1">
      <alignment horizontal="center" vertical="center"/>
    </xf>
    <xf numFmtId="165" fontId="43" fillId="0" borderId="0" xfId="1" applyFont="1" applyFill="1" applyAlignment="1">
      <alignment horizontal="center" vertical="center"/>
    </xf>
    <xf numFmtId="167" fontId="32" fillId="0" borderId="0" xfId="1" applyNumberFormat="1" applyFont="1" applyBorder="1" applyAlignment="1">
      <alignment horizontal="center" vertical="center" wrapText="1"/>
    </xf>
    <xf numFmtId="0" fontId="44" fillId="0" borderId="0" xfId="0" applyFont="1" applyAlignment="1">
      <alignment horizontal="center" vertical="center" wrapText="1"/>
    </xf>
    <xf numFmtId="165" fontId="44" fillId="0" borderId="0" xfId="1" applyFont="1" applyAlignment="1">
      <alignment horizontal="center" vertical="center"/>
    </xf>
    <xf numFmtId="165" fontId="45" fillId="0" borderId="0" xfId="1" applyFont="1" applyFill="1" applyAlignment="1">
      <alignment horizontal="center" vertical="center"/>
    </xf>
    <xf numFmtId="165" fontId="2" fillId="0" borderId="0" xfId="1" applyFont="1" applyBorder="1" applyAlignment="1">
      <alignment horizontal="center" vertical="center" wrapText="1"/>
    </xf>
    <xf numFmtId="166" fontId="2" fillId="0" borderId="0" xfId="1" applyNumberFormat="1" applyFont="1" applyBorder="1" applyAlignment="1">
      <alignment horizontal="center" vertical="center"/>
    </xf>
    <xf numFmtId="165" fontId="2" fillId="0" borderId="0" xfId="1" applyFont="1" applyBorder="1" applyAlignment="1">
      <alignment horizontal="center" vertical="center"/>
    </xf>
    <xf numFmtId="0" fontId="3" fillId="0" borderId="0" xfId="0" applyFont="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14" fontId="8" fillId="2" borderId="5" xfId="0" applyNumberFormat="1" applyFont="1" applyFill="1" applyBorder="1" applyAlignment="1">
      <alignment horizontal="center" vertical="center"/>
    </xf>
    <xf numFmtId="0" fontId="9" fillId="2" borderId="5" xfId="0" applyFont="1" applyFill="1" applyBorder="1" applyAlignment="1">
      <alignment horizontal="center"/>
    </xf>
    <xf numFmtId="0" fontId="9" fillId="0" borderId="4" xfId="0" applyFont="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166" fontId="28" fillId="0" borderId="10" xfId="1" applyNumberFormat="1" applyFont="1" applyBorder="1" applyAlignment="1">
      <alignment horizontal="center" vertical="center" wrapText="1"/>
    </xf>
    <xf numFmtId="166" fontId="28" fillId="0" borderId="11" xfId="1" applyNumberFormat="1" applyFont="1" applyBorder="1" applyAlignment="1">
      <alignment horizontal="center" vertical="center" wrapText="1"/>
    </xf>
    <xf numFmtId="164" fontId="30" fillId="0" borderId="0" xfId="0" applyNumberFormat="1" applyFont="1" applyAlignment="1">
      <alignment horizontal="right" vertical="center" wrapText="1"/>
    </xf>
    <xf numFmtId="164" fontId="30" fillId="0" borderId="5" xfId="0" applyNumberFormat="1" applyFont="1" applyBorder="1" applyAlignment="1">
      <alignment horizontal="right" vertical="center" wrapText="1"/>
    </xf>
    <xf numFmtId="0" fontId="5" fillId="0" borderId="6" xfId="0" applyFont="1" applyBorder="1" applyAlignment="1">
      <alignment horizontal="center" vertical="top"/>
    </xf>
    <xf numFmtId="0" fontId="5" fillId="0" borderId="11" xfId="0" applyFont="1" applyBorder="1" applyAlignment="1">
      <alignment horizontal="center" vertical="top"/>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2" borderId="6"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0" borderId="8" xfId="0" applyFont="1" applyBorder="1" applyAlignment="1">
      <alignment horizontal="center"/>
    </xf>
    <xf numFmtId="0" fontId="9" fillId="0" borderId="9" xfId="0" applyFont="1" applyBorder="1" applyAlignment="1">
      <alignment horizontal="center"/>
    </xf>
  </cellXfs>
  <cellStyles count="2">
    <cellStyle name="Comma" xfId="1" builtinId="3"/>
    <cellStyle name="Normal" xfId="0" builtinId="0"/>
  </cellStyles>
  <dxfs count="84">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general" vertic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rgb="FF000000"/>
        <name val="B Nazanin"/>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font>
        <strike val="0"/>
        <outline val="0"/>
        <shadow val="0"/>
        <u val="none"/>
        <vertAlign val="baseline"/>
        <sz val="12"/>
        <color auto="1"/>
        <name val="B Nazanin"/>
        <scheme val="none"/>
      </font>
    </dxf>
    <dxf>
      <font>
        <b val="0"/>
        <i val="0"/>
        <strike val="0"/>
        <condense val="0"/>
        <extend val="0"/>
        <outline val="0"/>
        <shadow val="0"/>
        <u val="none"/>
        <vertAlign val="baseline"/>
        <sz val="12"/>
        <color rgb="FF000000"/>
        <name val="B Nazanin"/>
        <scheme val="none"/>
      </font>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fill>
        <patternFill patternType="none">
          <fgColor indexed="64"/>
          <bgColor indexed="65"/>
        </patternFill>
      </fill>
    </dxf>
    <dxf>
      <font>
        <b val="0"/>
        <i val="0"/>
        <strike val="0"/>
        <condense val="0"/>
        <extend val="0"/>
        <outline val="0"/>
        <shadow val="0"/>
        <u val="none"/>
        <vertAlign val="baseline"/>
        <sz val="12"/>
        <color rgb="FF000000"/>
        <name val="B Nazanin"/>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general"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alignment horizontal="center" vertical="bottom"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theme="1"/>
        <name val="B Nazanin"/>
        <scheme val="none"/>
      </font>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vertical="center" textRotation="0" wrapText="0" indent="0" justifyLastLine="0" shrinkToFit="0" readingOrder="0"/>
    </dxf>
    <dxf>
      <font>
        <strike val="0"/>
        <outline val="0"/>
        <shadow val="0"/>
        <u val="none"/>
        <vertAlign val="baseline"/>
        <sz val="12"/>
        <color auto="1"/>
        <name val="B Nazanin"/>
        <scheme val="none"/>
      </font>
    </dxf>
    <dxf>
      <font>
        <b val="0"/>
        <i val="0"/>
        <strike val="0"/>
        <condense val="0"/>
        <extend val="0"/>
        <outline val="0"/>
        <shadow val="0"/>
        <u val="none"/>
        <vertAlign val="baseline"/>
        <sz val="12"/>
        <color rgb="FF000000"/>
        <name val="B Nazanin"/>
        <scheme val="none"/>
      </font>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general"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alignment horizontal="center" vertical="bottom"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theme="1"/>
        <name val="B Nazanin"/>
        <scheme val="none"/>
      </font>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vertical="center" textRotation="0" wrapText="0" indent="0" justifyLastLine="0" shrinkToFit="0" readingOrder="0"/>
    </dxf>
    <dxf>
      <font>
        <strike val="0"/>
        <outline val="0"/>
        <shadow val="0"/>
        <u val="none"/>
        <vertAlign val="baseline"/>
        <sz val="12"/>
        <color auto="1"/>
        <name val="B Nazanin"/>
        <scheme val="none"/>
      </font>
    </dxf>
    <dxf>
      <font>
        <b val="0"/>
        <i val="0"/>
        <strike val="0"/>
        <condense val="0"/>
        <extend val="0"/>
        <outline val="0"/>
        <shadow val="0"/>
        <u val="none"/>
        <vertAlign val="baseline"/>
        <sz val="12"/>
        <color theme="1"/>
        <name val="B Nazanin"/>
        <scheme val="none"/>
      </font>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general"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alignment horizontal="center" vertical="bottom"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theme="1"/>
        <name val="B Nazanin"/>
        <scheme val="none"/>
      </font>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vertic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vertical="center" textRotation="0" wrapText="0" indent="0" justifyLastLine="0" shrinkToFit="0" readingOrder="0"/>
    </dxf>
    <dxf>
      <font>
        <strike val="0"/>
        <outline val="0"/>
        <shadow val="0"/>
        <u val="none"/>
        <vertAlign val="baseline"/>
        <sz val="12"/>
        <color auto="1"/>
        <name val="B Nazanin"/>
        <scheme val="none"/>
      </font>
    </dxf>
    <dxf>
      <font>
        <b val="0"/>
        <i val="0"/>
        <strike val="0"/>
        <condense val="0"/>
        <extend val="0"/>
        <outline val="0"/>
        <shadow val="0"/>
        <u val="none"/>
        <vertAlign val="baseline"/>
        <sz val="12"/>
        <color rgb="FF000000"/>
        <name val="B Nazanin"/>
        <scheme val="none"/>
      </font>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japalaghi/Desktop/Professor-Excel-Tool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rofessor-Excel-Tools"/>
    </sheetNames>
    <definedNames>
      <definedName name="abh"/>
    </defined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A5C7AE-1276-4AFC-9234-AA01AEB238D2}" name="Table12" displayName="Table12" ref="A3:I210" totalsRowCount="1" headerRowDxfId="83" dataDxfId="82" totalsRowDxfId="81" headerRowCellStyle="Comma" dataCellStyle="Comma">
  <autoFilter ref="A3:I209" xr:uid="{00000000-0009-0000-0100-000002000000}"/>
  <sortState xmlns:xlrd2="http://schemas.microsoft.com/office/spreadsheetml/2017/richdata2" ref="A4:H13">
    <sortCondition ref="B4"/>
  </sortState>
  <tableColumns count="9">
    <tableColumn id="1" xr3:uid="{F92F9624-EE82-4312-9398-282659080A01}" name="ردیف" dataDxfId="80" totalsRowDxfId="79"/>
    <tableColumn id="2" xr3:uid="{BABDAE19-41CF-42E1-9008-14ADDDD6FFD1}" name="تاریخ" dataDxfId="78" totalsRowDxfId="77"/>
    <tableColumn id="3" xr3:uid="{4EDC851B-936D-49C6-A6A1-13FCB6DFE2E7}" name="شماره چک" dataDxfId="76" totalsRowDxfId="75"/>
    <tableColumn id="8" xr3:uid="{52461626-00DE-4F21-8023-624ED5C42475}" name="در وجه" dataDxfId="74" totalsRowDxfId="73"/>
    <tableColumn id="4" xr3:uid="{AEDD1249-EE4B-487B-88F8-3A36F284516F}" name="بابت" dataDxfId="72" totalsRowDxfId="71"/>
    <tableColumn id="5" xr3:uid="{C5434FE5-D2E8-48DC-B723-B361C37E34F4}" name="مبلغ ورود" totalsRowFunction="sum" dataDxfId="70" totalsRowDxfId="69" dataCellStyle="Comma"/>
    <tableColumn id="6" xr3:uid="{3BC50844-D7DC-4F6C-BCB2-CEA4BD0640A9}" name="مبلغ خروج" totalsRowFunction="sum" dataDxfId="68" totalsRowDxfId="67" dataCellStyle="Comma"/>
    <tableColumn id="7" xr3:uid="{806736E2-FD53-4CCF-B678-4207275D66B8}" name="مانده" totalsRowFunction="custom" dataDxfId="66" totalsRowDxfId="65" dataCellStyle="Comma">
      <calculatedColumnFormula>H3+F4-G4</calculatedColumnFormula>
      <totalsRowFormula>Table12[[#Totals],[مبلغ ورود]]-Table12[[#Totals],[مبلغ خروج]]</totalsRowFormula>
    </tableColumn>
    <tableColumn id="9" xr3:uid="{732ACC07-0E3D-47BE-83C6-D9FC3B04F802}" name="Column1" dataDxfId="64" totalsRowDxfId="63" dataCellStyle="Comma"/>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 displayName="Table1" ref="A3:I23" totalsRowCount="1" headerRowDxfId="62" dataDxfId="61" totalsRowDxfId="60" headerRowCellStyle="Comma" dataCellStyle="Comma">
  <autoFilter ref="A3:I22" xr:uid="{00000000-0009-0000-0100-000002000000}"/>
  <sortState xmlns:xlrd2="http://schemas.microsoft.com/office/spreadsheetml/2017/richdata2" ref="A4:H13">
    <sortCondition ref="B4"/>
  </sortState>
  <tableColumns count="9">
    <tableColumn id="1" xr3:uid="{00000000-0010-0000-0000-000001000000}" name="ردیف" dataDxfId="59" totalsRowDxfId="58"/>
    <tableColumn id="2" xr3:uid="{00000000-0010-0000-0000-000002000000}" name="تاریخ" dataDxfId="57" totalsRowDxfId="56"/>
    <tableColumn id="3" xr3:uid="{00000000-0010-0000-0000-000003000000}" name="شماره چک" dataDxfId="55" totalsRowDxfId="54"/>
    <tableColumn id="8" xr3:uid="{00000000-0010-0000-0000-000008000000}" name="در وجه" dataDxfId="53" totalsRowDxfId="52"/>
    <tableColumn id="4" xr3:uid="{00000000-0010-0000-0000-000004000000}" name="بابت" dataDxfId="51" totalsRowDxfId="50"/>
    <tableColumn id="5" xr3:uid="{00000000-0010-0000-0000-000005000000}" name="مبلغ ورود" totalsRowFunction="sum" dataDxfId="49" totalsRowDxfId="48" dataCellStyle="Comma"/>
    <tableColumn id="6" xr3:uid="{00000000-0010-0000-0000-000006000000}" name="مبلغ خروج" totalsRowFunction="sum" dataDxfId="47" totalsRowDxfId="46" dataCellStyle="Comma"/>
    <tableColumn id="7" xr3:uid="{00000000-0010-0000-0000-000007000000}" name="مانده" totalsRowFunction="custom" dataDxfId="45" totalsRowDxfId="44" dataCellStyle="Comma">
      <calculatedColumnFormula>H3+F4-G4</calculatedColumnFormula>
      <totalsRowFormula>Table1[[#Totals],[مبلغ ورود]]-Table1[[#Totals],[مبلغ خروج]]</totalsRowFormula>
    </tableColumn>
    <tableColumn id="9" xr3:uid="{00000000-0010-0000-0000-000009000000}" name="Column1" dataDxfId="43" totalsRowDxfId="42" dataCellStyle="Comma"/>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DC15623-B2C1-4F9B-877A-FEC31F28A4A2}" name="Table14" displayName="Table14" ref="A3:I133" totalsRowCount="1" headerRowDxfId="41" dataDxfId="40" totalsRowDxfId="39" headerRowCellStyle="Comma" dataCellStyle="Comma">
  <autoFilter ref="A3:I132" xr:uid="{00000000-0009-0000-0100-000002000000}"/>
  <sortState xmlns:xlrd2="http://schemas.microsoft.com/office/spreadsheetml/2017/richdata2" ref="A4:H15">
    <sortCondition ref="B4"/>
  </sortState>
  <tableColumns count="9">
    <tableColumn id="1" xr3:uid="{3FBD5A74-09C9-4111-961D-188377F11B30}" name="ردیف" dataDxfId="38" totalsRowDxfId="37"/>
    <tableColumn id="2" xr3:uid="{36853E51-AF1B-4CE6-BB42-597A2BDB7EC3}" name="تاریخ" dataDxfId="36" totalsRowDxfId="35"/>
    <tableColumn id="3" xr3:uid="{415E416C-A216-4B76-B11A-83BBF779F0FB}" name="شماره چک" dataDxfId="34" totalsRowDxfId="33"/>
    <tableColumn id="8" xr3:uid="{3149312E-8044-4BAF-B6D7-F09872600734}" name="در وجه" dataDxfId="32" totalsRowDxfId="31"/>
    <tableColumn id="4" xr3:uid="{7FD601C0-8CB1-4924-9674-6999ED34B859}" name="بابت" dataDxfId="30" totalsRowDxfId="29"/>
    <tableColumn id="5" xr3:uid="{22709D4B-A085-42C2-B6F7-2A6773BA481C}" name="مبلغ ورود" totalsRowFunction="sum" dataDxfId="28" totalsRowDxfId="27" dataCellStyle="Comma"/>
    <tableColumn id="6" xr3:uid="{32268042-63D3-4874-9925-898498DF6766}" name="مبلغ خروج" totalsRowFunction="sum" dataDxfId="26" totalsRowDxfId="25" dataCellStyle="Comma"/>
    <tableColumn id="7" xr3:uid="{0C55A030-2531-4115-AC80-661194C33749}" name="مانده (موجودی کل)" totalsRowFunction="custom" dataDxfId="24" totalsRowDxfId="23" dataCellStyle="Comma">
      <calculatedColumnFormula>H3+F4-G4</calculatedColumnFormula>
      <totalsRowFormula>Table14[[#Totals],[مبلغ ورود]]-Table14[[#Totals],[مبلغ خروج]]</totalsRowFormula>
    </tableColumn>
    <tableColumn id="10" xr3:uid="{0612FAAB-AD5F-41D7-9823-F061C72474CE}" name="مسدودی طبق صورتحساب" dataDxfId="22" totalsRowDxfId="21" dataCellStyle="Comma"/>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DBC6F5-F60E-428B-8CFA-30E9F1D7D2B3}" name="Table145" displayName="Table145" ref="A3:I121" totalsRowCount="1" headerRowDxfId="20" dataDxfId="19" totalsRowDxfId="18" headerRowCellStyle="Comma" dataCellStyle="Comma">
  <autoFilter ref="A3:I120" xr:uid="{00000000-0009-0000-0100-000002000000}"/>
  <sortState xmlns:xlrd2="http://schemas.microsoft.com/office/spreadsheetml/2017/richdata2" ref="A4:H8">
    <sortCondition ref="B4"/>
  </sortState>
  <tableColumns count="9">
    <tableColumn id="1" xr3:uid="{6408BEB7-5B7B-4863-B7D4-AB60085A9BDB}" name="ردیف" dataDxfId="17" totalsRowDxfId="8"/>
    <tableColumn id="2" xr3:uid="{959F14C8-EBCF-4CD7-BF10-9349454A681E}" name="تاریخ" dataDxfId="16" totalsRowDxfId="7"/>
    <tableColumn id="3" xr3:uid="{DA6C8F79-DBC8-4CA4-9010-85EB807CA00F}" name="شماره چک" dataDxfId="15" totalsRowDxfId="6"/>
    <tableColumn id="8" xr3:uid="{E0C0E669-2CE0-4C60-9583-6A71597AA5CF}" name="در وجه" dataDxfId="14" totalsRowDxfId="5"/>
    <tableColumn id="4" xr3:uid="{537ADF47-36BE-4896-B3A4-F0808A32B1B6}" name="بابت" dataDxfId="13" totalsRowDxfId="4"/>
    <tableColumn id="5" xr3:uid="{C14E6C72-4C13-4025-8FE5-3F95DF7374BD}" name="مبلغ ورود" totalsRowFunction="sum" dataDxfId="12" totalsRowDxfId="3" dataCellStyle="Comma"/>
    <tableColumn id="6" xr3:uid="{F5CA7BB0-F3A9-472F-8037-191BB1EF346B}" name="مبلغ خروج" totalsRowFunction="sum" dataDxfId="11" totalsRowDxfId="2" dataCellStyle="Comma"/>
    <tableColumn id="7" xr3:uid="{A7B45014-97FA-4881-872A-8E1A1BC59926}" name="مانده (موجودی کل)" totalsRowFunction="custom" dataDxfId="10" totalsRowDxfId="1" dataCellStyle="Comma">
      <calculatedColumnFormula>H3+F4-G4</calculatedColumnFormula>
      <totalsRowFormula>Table145[[#Totals],[مبلغ ورود]]-Table145[[#Totals],[مبلغ خروج]]</totalsRowFormula>
    </tableColumn>
    <tableColumn id="10" xr3:uid="{3DEE3702-1DC3-4C57-ADBA-1E2C3B6FD9B5}" name="مسدودی طبق صورتحساب" dataDxfId="9" totalsRowDxfId="0" dataCellStyle="Comma"/>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46BD-9538-4141-A178-6057B05FD262}">
  <sheetPr>
    <pageSetUpPr fitToPage="1"/>
  </sheetPr>
  <dimension ref="A1:J214"/>
  <sheetViews>
    <sheetView rightToLeft="1" view="pageBreakPreview" topLeftCell="A121" zoomScale="93" zoomScaleNormal="100" zoomScaleSheetLayoutView="93" workbookViewId="0">
      <selection activeCell="E128" sqref="E128"/>
    </sheetView>
  </sheetViews>
  <sheetFormatPr defaultRowHeight="15"/>
  <cols>
    <col min="1" max="1" width="7.5703125" customWidth="1"/>
    <col min="2" max="2" width="11" bestFit="1" customWidth="1"/>
    <col min="3" max="3" width="12.85546875" bestFit="1" customWidth="1"/>
    <col min="4" max="4" width="18.42578125" customWidth="1"/>
    <col min="5" max="5" width="64" style="18" bestFit="1" customWidth="1"/>
    <col min="6" max="6" width="19.28515625" bestFit="1" customWidth="1"/>
    <col min="7" max="7" width="18" bestFit="1" customWidth="1"/>
    <col min="8" max="8" width="17.5703125" bestFit="1" customWidth="1"/>
  </cols>
  <sheetData>
    <row r="1" spans="1:9" s="1" customFormat="1" ht="21">
      <c r="A1" s="108" t="s">
        <v>12</v>
      </c>
      <c r="B1" s="108"/>
      <c r="C1" s="108"/>
      <c r="D1" s="108"/>
      <c r="E1" s="108"/>
      <c r="F1" s="108"/>
      <c r="G1" s="108"/>
      <c r="H1" s="108"/>
    </row>
    <row r="2" spans="1:9" s="1" customFormat="1" ht="21">
      <c r="A2" s="108" t="s">
        <v>45</v>
      </c>
      <c r="B2" s="108"/>
      <c r="C2" s="108"/>
      <c r="D2" s="108"/>
      <c r="E2" s="108"/>
      <c r="F2" s="108"/>
      <c r="G2" s="108"/>
      <c r="H2" s="108"/>
    </row>
    <row r="3" spans="1:9" s="1" customFormat="1" ht="21">
      <c r="A3" s="2" t="s">
        <v>2</v>
      </c>
      <c r="B3" s="2" t="s">
        <v>3</v>
      </c>
      <c r="C3" s="2" t="s">
        <v>4</v>
      </c>
      <c r="D3" s="2" t="s">
        <v>5</v>
      </c>
      <c r="E3" s="2" t="s">
        <v>6</v>
      </c>
      <c r="F3" s="3" t="s">
        <v>7</v>
      </c>
      <c r="G3" s="3" t="s">
        <v>8</v>
      </c>
      <c r="H3" s="3" t="s">
        <v>9</v>
      </c>
      <c r="I3" s="27" t="s">
        <v>88</v>
      </c>
    </row>
    <row r="4" spans="1:9" s="16" customFormat="1" ht="18.75">
      <c r="A4" s="16">
        <v>1</v>
      </c>
      <c r="B4" s="16" t="s">
        <v>10</v>
      </c>
      <c r="E4" s="16" t="s">
        <v>11</v>
      </c>
      <c r="F4" s="19">
        <v>60180675024</v>
      </c>
      <c r="G4" s="19">
        <v>0</v>
      </c>
      <c r="H4" s="19">
        <v>27020976000</v>
      </c>
      <c r="I4" s="26"/>
    </row>
    <row r="5" spans="1:9" s="16" customFormat="1" ht="18.75">
      <c r="A5" s="16">
        <v>2</v>
      </c>
      <c r="E5" s="16" t="s">
        <v>176</v>
      </c>
      <c r="F5" s="24"/>
      <c r="G5" s="19">
        <v>10000</v>
      </c>
      <c r="H5" s="19">
        <f>H4+F5-G5</f>
        <v>27020966000</v>
      </c>
      <c r="I5" s="24"/>
    </row>
    <row r="6" spans="1:9" s="16" customFormat="1" ht="18.75">
      <c r="A6" s="16">
        <v>3</v>
      </c>
      <c r="F6" s="24"/>
      <c r="G6" s="19"/>
      <c r="H6" s="19">
        <f>H5+F6-G6</f>
        <v>27020966000</v>
      </c>
      <c r="I6" s="24"/>
    </row>
    <row r="7" spans="1:9" s="16" customFormat="1" ht="18.75">
      <c r="A7" s="16">
        <v>4</v>
      </c>
      <c r="F7" s="24"/>
      <c r="G7" s="19"/>
      <c r="H7" s="19">
        <f>H5+F7-G7</f>
        <v>27020966000</v>
      </c>
      <c r="I7" s="24"/>
    </row>
    <row r="8" spans="1:9" s="16" customFormat="1" ht="18.75">
      <c r="A8" s="16">
        <v>5</v>
      </c>
      <c r="B8" s="16" t="s">
        <v>0</v>
      </c>
      <c r="C8" s="16">
        <v>872801</v>
      </c>
      <c r="D8" s="16" t="s">
        <v>1</v>
      </c>
      <c r="E8" s="16" t="s">
        <v>43</v>
      </c>
      <c r="F8" s="24"/>
      <c r="G8" s="19">
        <v>13080000</v>
      </c>
      <c r="H8" s="19">
        <f>H4-Table12[[#This Row],[مبلغ خروج]]</f>
        <v>27007896000</v>
      </c>
      <c r="I8" s="26"/>
    </row>
    <row r="9" spans="1:9" s="16" customFormat="1" ht="18.75">
      <c r="A9" s="16">
        <v>6</v>
      </c>
      <c r="B9" s="16" t="s">
        <v>29</v>
      </c>
      <c r="C9" s="16">
        <v>872802</v>
      </c>
      <c r="D9" s="16" t="s">
        <v>30</v>
      </c>
      <c r="E9" s="16" t="s">
        <v>44</v>
      </c>
      <c r="F9" s="24"/>
      <c r="G9" s="19">
        <v>20000000</v>
      </c>
      <c r="H9" s="19">
        <f>H8+F9-G9</f>
        <v>26987896000</v>
      </c>
      <c r="I9" s="26"/>
    </row>
    <row r="10" spans="1:9" s="16" customFormat="1" ht="18.75">
      <c r="A10" s="16">
        <v>7</v>
      </c>
      <c r="B10" s="16" t="s">
        <v>33</v>
      </c>
      <c r="E10" s="16" t="s">
        <v>34</v>
      </c>
      <c r="F10" s="19">
        <v>25000000000</v>
      </c>
      <c r="G10" s="24"/>
      <c r="H10" s="19">
        <f t="shared" ref="H10:H24" si="0">H9+F10-G10</f>
        <v>51987896000</v>
      </c>
      <c r="I10" s="26"/>
    </row>
    <row r="11" spans="1:9" s="16" customFormat="1" ht="18.75">
      <c r="A11" s="16">
        <v>8</v>
      </c>
      <c r="B11" s="16" t="s">
        <v>31</v>
      </c>
      <c r="C11" s="16">
        <v>872803</v>
      </c>
      <c r="D11" s="16" t="s">
        <v>32</v>
      </c>
      <c r="E11" s="16" t="s">
        <v>42</v>
      </c>
      <c r="F11" s="19"/>
      <c r="G11" s="19">
        <v>11000000000</v>
      </c>
      <c r="H11" s="19">
        <f>H10+F11-G11</f>
        <v>40987896000</v>
      </c>
      <c r="I11" s="26"/>
    </row>
    <row r="12" spans="1:9" s="16" customFormat="1" ht="18.75">
      <c r="A12" s="16">
        <v>9</v>
      </c>
      <c r="B12" s="16" t="s">
        <v>56</v>
      </c>
      <c r="C12" s="16">
        <v>872804</v>
      </c>
      <c r="D12" s="16" t="s">
        <v>32</v>
      </c>
      <c r="E12" s="16" t="s">
        <v>42</v>
      </c>
      <c r="F12" s="19"/>
      <c r="G12" s="19">
        <v>8400000000</v>
      </c>
      <c r="H12" s="19">
        <f>H11+F12-G12</f>
        <v>32587896000</v>
      </c>
      <c r="I12" s="26"/>
    </row>
    <row r="13" spans="1:9" s="16" customFormat="1" ht="18.75">
      <c r="A13" s="16">
        <v>10</v>
      </c>
      <c r="B13" s="16" t="s">
        <v>35</v>
      </c>
      <c r="C13" s="16">
        <v>872805</v>
      </c>
      <c r="D13" s="16" t="s">
        <v>36</v>
      </c>
      <c r="E13" s="16" t="s">
        <v>41</v>
      </c>
      <c r="F13" s="19"/>
      <c r="G13" s="19">
        <v>1500000000</v>
      </c>
      <c r="H13" s="19">
        <f t="shared" si="0"/>
        <v>31087896000</v>
      </c>
      <c r="I13" s="26"/>
    </row>
    <row r="14" spans="1:9" s="16" customFormat="1" ht="18.75">
      <c r="A14" s="16">
        <v>11</v>
      </c>
      <c r="B14" s="16" t="s">
        <v>37</v>
      </c>
      <c r="C14" s="16">
        <v>872806</v>
      </c>
      <c r="D14" s="16" t="s">
        <v>32</v>
      </c>
      <c r="E14" s="16" t="s">
        <v>40</v>
      </c>
      <c r="F14" s="24"/>
      <c r="G14" s="19">
        <v>4000000000</v>
      </c>
      <c r="H14" s="19">
        <f t="shared" si="0"/>
        <v>27087896000</v>
      </c>
      <c r="I14" s="26"/>
    </row>
    <row r="15" spans="1:9" s="16" customFormat="1" ht="37.5">
      <c r="A15" s="16">
        <v>12</v>
      </c>
      <c r="B15" s="16" t="s">
        <v>38</v>
      </c>
      <c r="C15" s="16">
        <v>872807</v>
      </c>
      <c r="D15" s="16" t="s">
        <v>39</v>
      </c>
      <c r="E15" s="21" t="s">
        <v>46</v>
      </c>
      <c r="F15" s="24"/>
      <c r="G15" s="19">
        <v>150000000</v>
      </c>
      <c r="H15" s="19">
        <f>H14+F15-G15</f>
        <v>26937896000</v>
      </c>
      <c r="I15" s="26"/>
    </row>
    <row r="16" spans="1:9" s="16" customFormat="1" ht="18.75">
      <c r="A16" s="16">
        <v>13</v>
      </c>
      <c r="B16" s="16" t="s">
        <v>47</v>
      </c>
      <c r="C16" s="16">
        <v>872808</v>
      </c>
      <c r="D16" s="16" t="s">
        <v>32</v>
      </c>
      <c r="E16" s="16" t="s">
        <v>48</v>
      </c>
      <c r="G16" s="19">
        <v>2000000000</v>
      </c>
      <c r="H16" s="19">
        <f t="shared" si="0"/>
        <v>24937896000</v>
      </c>
      <c r="I16" s="26"/>
    </row>
    <row r="17" spans="1:9" s="16" customFormat="1" ht="37.5">
      <c r="A17" s="16">
        <v>14</v>
      </c>
      <c r="B17" s="16" t="s">
        <v>47</v>
      </c>
      <c r="C17" s="16">
        <v>872809</v>
      </c>
      <c r="D17" s="21" t="s">
        <v>49</v>
      </c>
      <c r="E17" s="16" t="s">
        <v>50</v>
      </c>
      <c r="G17" s="19">
        <v>10000000000</v>
      </c>
      <c r="H17" s="19">
        <f t="shared" si="0"/>
        <v>14937896000</v>
      </c>
      <c r="I17" s="26"/>
    </row>
    <row r="18" spans="1:9" s="16" customFormat="1" ht="18.75">
      <c r="A18" s="16">
        <v>15</v>
      </c>
      <c r="B18" s="16" t="s">
        <v>51</v>
      </c>
      <c r="C18" s="16">
        <v>872810</v>
      </c>
      <c r="D18" s="16" t="s">
        <v>32</v>
      </c>
      <c r="E18" s="16" t="s">
        <v>48</v>
      </c>
      <c r="G18" s="19">
        <v>5100000000</v>
      </c>
      <c r="H18" s="19">
        <f t="shared" si="0"/>
        <v>9837896000</v>
      </c>
      <c r="I18" s="26"/>
    </row>
    <row r="19" spans="1:9" s="16" customFormat="1" ht="18.75">
      <c r="A19" s="16">
        <v>16</v>
      </c>
      <c r="B19" s="16" t="s">
        <v>52</v>
      </c>
      <c r="D19" s="23"/>
      <c r="E19" s="16" t="s">
        <v>34</v>
      </c>
      <c r="F19" s="19">
        <v>150000000000</v>
      </c>
      <c r="G19" s="24"/>
      <c r="H19" s="19">
        <f t="shared" si="0"/>
        <v>159837896000</v>
      </c>
      <c r="I19" s="26"/>
    </row>
    <row r="20" spans="1:9" s="16" customFormat="1" ht="18.75">
      <c r="A20" s="16">
        <v>17</v>
      </c>
      <c r="B20" s="16" t="s">
        <v>52</v>
      </c>
      <c r="C20" s="16">
        <v>148677</v>
      </c>
      <c r="D20" s="16" t="s">
        <v>32</v>
      </c>
      <c r="E20" s="16" t="s">
        <v>48</v>
      </c>
      <c r="F20" s="24"/>
      <c r="G20" s="19">
        <v>9250000000</v>
      </c>
      <c r="H20" s="19">
        <f t="shared" si="0"/>
        <v>150587896000</v>
      </c>
      <c r="I20" s="26"/>
    </row>
    <row r="21" spans="1:9" s="16" customFormat="1" ht="18.75">
      <c r="A21" s="16">
        <v>18</v>
      </c>
      <c r="B21" s="16" t="s">
        <v>52</v>
      </c>
      <c r="C21" s="16">
        <v>148678</v>
      </c>
      <c r="D21" s="16" t="str">
        <f>D20</f>
        <v>شرکت تناوب</v>
      </c>
      <c r="E21" s="16" t="str">
        <f>E20</f>
        <v>عودت بخشی از وام دریافتی</v>
      </c>
      <c r="F21" s="22"/>
      <c r="G21" s="19">
        <v>5600000000</v>
      </c>
      <c r="H21" s="19">
        <f t="shared" si="0"/>
        <v>144987896000</v>
      </c>
      <c r="I21" s="26"/>
    </row>
    <row r="22" spans="1:9" s="16" customFormat="1" ht="37.5">
      <c r="A22" s="16">
        <v>19</v>
      </c>
      <c r="B22" s="16" t="s">
        <v>53</v>
      </c>
      <c r="C22" s="16">
        <v>148679</v>
      </c>
      <c r="D22" s="16" t="s">
        <v>54</v>
      </c>
      <c r="E22" s="21" t="s">
        <v>55</v>
      </c>
      <c r="F22" s="22"/>
      <c r="G22" s="19">
        <v>3850000000</v>
      </c>
      <c r="H22" s="19">
        <f t="shared" si="0"/>
        <v>141137896000</v>
      </c>
      <c r="I22" s="26"/>
    </row>
    <row r="23" spans="1:9" s="16" customFormat="1" ht="18.75">
      <c r="A23" s="16">
        <v>20</v>
      </c>
      <c r="D23" s="16" t="s">
        <v>32</v>
      </c>
      <c r="E23" s="16" t="s">
        <v>34</v>
      </c>
      <c r="F23" s="19">
        <v>10000000000</v>
      </c>
      <c r="G23" s="20"/>
      <c r="H23" s="19">
        <f t="shared" si="0"/>
        <v>151137896000</v>
      </c>
      <c r="I23" s="26"/>
    </row>
    <row r="24" spans="1:9" s="16" customFormat="1" ht="18.75">
      <c r="A24" s="16">
        <v>21</v>
      </c>
      <c r="B24" s="16" t="s">
        <v>57</v>
      </c>
      <c r="C24" s="16">
        <v>148681</v>
      </c>
      <c r="D24" s="16" t="str">
        <f>D21</f>
        <v>شرکت تناوب</v>
      </c>
      <c r="E24" s="16" t="s">
        <v>58</v>
      </c>
      <c r="F24" s="22"/>
      <c r="G24" s="19">
        <v>10000000000</v>
      </c>
      <c r="H24" s="19">
        <f t="shared" si="0"/>
        <v>141137896000</v>
      </c>
      <c r="I24" s="26"/>
    </row>
    <row r="25" spans="1:9" s="16" customFormat="1" ht="18.75">
      <c r="A25" s="16">
        <v>22</v>
      </c>
      <c r="B25" s="16" t="s">
        <v>60</v>
      </c>
      <c r="C25" s="16">
        <v>148682</v>
      </c>
      <c r="D25" s="16" t="str">
        <f>D24</f>
        <v>شرکت تناوب</v>
      </c>
      <c r="E25" s="16" t="s">
        <v>59</v>
      </c>
      <c r="F25" s="22"/>
      <c r="G25" s="19">
        <v>1200000000</v>
      </c>
      <c r="H25" s="19">
        <f>H24+F25-G25</f>
        <v>139937896000</v>
      </c>
      <c r="I25" s="26"/>
    </row>
    <row r="26" spans="1:9" s="16" customFormat="1" ht="18.75">
      <c r="A26" s="16">
        <v>23</v>
      </c>
      <c r="B26" s="16" t="s">
        <v>62</v>
      </c>
      <c r="D26" s="23"/>
      <c r="E26" s="16" t="s">
        <v>61</v>
      </c>
      <c r="F26" s="19">
        <v>932510953</v>
      </c>
      <c r="G26" s="20"/>
      <c r="H26" s="19">
        <f>H25+F26-G26</f>
        <v>140870406953</v>
      </c>
      <c r="I26" s="26"/>
    </row>
    <row r="27" spans="1:9" s="16" customFormat="1" ht="18.75">
      <c r="A27" s="16">
        <v>24</v>
      </c>
      <c r="B27" s="16" t="s">
        <v>63</v>
      </c>
      <c r="D27" s="23"/>
      <c r="F27" s="19">
        <v>3501000000</v>
      </c>
      <c r="G27" s="20"/>
      <c r="H27" s="19">
        <f>H25+F27-G27</f>
        <v>143438896000</v>
      </c>
      <c r="I27" s="26"/>
    </row>
    <row r="28" spans="1:9" s="16" customFormat="1" ht="18.75">
      <c r="A28" s="16">
        <v>25</v>
      </c>
      <c r="D28" s="23"/>
      <c r="F28" s="22"/>
      <c r="G28" s="20"/>
      <c r="H28" s="19">
        <f t="shared" ref="H28:H34" si="1">H27+F28-G28</f>
        <v>143438896000</v>
      </c>
      <c r="I28" s="26"/>
    </row>
    <row r="29" spans="1:9" s="16" customFormat="1" ht="37.5">
      <c r="A29" s="16">
        <v>26</v>
      </c>
      <c r="B29" s="16" t="s">
        <v>64</v>
      </c>
      <c r="C29" s="16">
        <v>148683</v>
      </c>
      <c r="D29" s="21" t="s">
        <v>65</v>
      </c>
      <c r="E29" s="16" t="s">
        <v>50</v>
      </c>
      <c r="F29" s="22"/>
      <c r="G29" s="19">
        <v>10000000000</v>
      </c>
      <c r="H29" s="19">
        <f t="shared" si="1"/>
        <v>133438896000</v>
      </c>
      <c r="I29" s="26"/>
    </row>
    <row r="30" spans="1:9" s="16" customFormat="1" ht="18.75">
      <c r="A30" s="16">
        <v>27</v>
      </c>
      <c r="B30" s="16" t="s">
        <v>70</v>
      </c>
      <c r="C30" s="16">
        <v>148684</v>
      </c>
      <c r="D30" s="21" t="s">
        <v>67</v>
      </c>
      <c r="E30" s="21" t="s">
        <v>69</v>
      </c>
      <c r="F30" s="22"/>
      <c r="G30" s="19">
        <v>300000000</v>
      </c>
      <c r="H30" s="19">
        <f t="shared" si="1"/>
        <v>133138896000</v>
      </c>
      <c r="I30" s="26"/>
    </row>
    <row r="31" spans="1:9" s="16" customFormat="1" ht="37.5">
      <c r="A31" s="16">
        <v>28</v>
      </c>
      <c r="B31" s="16" t="s">
        <v>66</v>
      </c>
      <c r="C31" s="16">
        <v>148685</v>
      </c>
      <c r="D31" s="21" t="s">
        <v>67</v>
      </c>
      <c r="E31" s="21" t="s">
        <v>68</v>
      </c>
      <c r="F31" s="22"/>
      <c r="G31" s="19">
        <v>150000000</v>
      </c>
      <c r="H31" s="19">
        <f t="shared" si="1"/>
        <v>132988896000</v>
      </c>
      <c r="I31" s="26"/>
    </row>
    <row r="32" spans="1:9" s="16" customFormat="1" ht="18.75">
      <c r="A32" s="16">
        <v>29</v>
      </c>
      <c r="B32" s="16" t="s">
        <v>72</v>
      </c>
      <c r="C32" s="16">
        <v>148686</v>
      </c>
      <c r="D32" s="21" t="s">
        <v>73</v>
      </c>
      <c r="E32" s="21" t="s">
        <v>74</v>
      </c>
      <c r="F32" s="19"/>
      <c r="G32" s="19">
        <v>30000000</v>
      </c>
      <c r="H32" s="19">
        <f t="shared" si="1"/>
        <v>132958896000</v>
      </c>
      <c r="I32" s="26"/>
    </row>
    <row r="33" spans="1:10" s="16" customFormat="1" ht="37.5">
      <c r="A33" s="16">
        <v>30</v>
      </c>
      <c r="B33" s="16" t="s">
        <v>72</v>
      </c>
      <c r="C33" s="16">
        <v>148687</v>
      </c>
      <c r="D33" s="21" t="s">
        <v>67</v>
      </c>
      <c r="E33" s="21" t="s">
        <v>71</v>
      </c>
      <c r="F33" s="22"/>
      <c r="G33" s="19">
        <v>150000000</v>
      </c>
      <c r="H33" s="19">
        <f t="shared" si="1"/>
        <v>132808896000</v>
      </c>
      <c r="I33" s="26"/>
    </row>
    <row r="34" spans="1:10" ht="37.5">
      <c r="A34" s="16">
        <v>31</v>
      </c>
      <c r="B34" s="16" t="s">
        <v>75</v>
      </c>
      <c r="C34" s="16">
        <v>148688</v>
      </c>
      <c r="D34" s="21" t="s">
        <v>67</v>
      </c>
      <c r="E34" s="21" t="s">
        <v>76</v>
      </c>
      <c r="F34" s="19"/>
      <c r="G34" s="19">
        <v>400000000</v>
      </c>
      <c r="H34" s="19">
        <f t="shared" si="1"/>
        <v>132408896000</v>
      </c>
      <c r="I34" s="26"/>
    </row>
    <row r="35" spans="1:10" ht="37.5">
      <c r="A35" s="16">
        <v>32</v>
      </c>
      <c r="B35" s="16" t="s">
        <v>78</v>
      </c>
      <c r="C35" s="16">
        <v>148689</v>
      </c>
      <c r="D35" s="21" t="s">
        <v>79</v>
      </c>
      <c r="E35" s="21" t="s">
        <v>77</v>
      </c>
      <c r="F35" s="25"/>
      <c r="G35" s="19">
        <v>450000000</v>
      </c>
      <c r="H35" s="19">
        <f>H34+F35-G35</f>
        <v>131958896000</v>
      </c>
      <c r="I35" s="26"/>
    </row>
    <row r="36" spans="1:10" ht="56.25">
      <c r="A36" s="16">
        <v>33</v>
      </c>
      <c r="B36" s="16" t="s">
        <v>80</v>
      </c>
      <c r="C36" s="16">
        <v>148690</v>
      </c>
      <c r="D36" s="21" t="s">
        <v>81</v>
      </c>
      <c r="E36" s="21" t="s">
        <v>82</v>
      </c>
      <c r="F36" s="19"/>
      <c r="G36" s="19">
        <v>64500000</v>
      </c>
      <c r="H36" s="19">
        <f t="shared" ref="H36:H41" si="2">H35+F36-G36</f>
        <v>131894396000</v>
      </c>
      <c r="I36" s="26"/>
    </row>
    <row r="37" spans="1:10" ht="18.75">
      <c r="A37" s="16">
        <v>34</v>
      </c>
      <c r="B37" s="16" t="s">
        <v>80</v>
      </c>
      <c r="C37" s="16">
        <v>148691</v>
      </c>
      <c r="D37" s="21" t="s">
        <v>83</v>
      </c>
      <c r="E37" s="21" t="s">
        <v>84</v>
      </c>
      <c r="F37" s="19"/>
      <c r="G37" s="19">
        <v>13655000</v>
      </c>
      <c r="H37" s="19">
        <f t="shared" si="2"/>
        <v>131880741000</v>
      </c>
      <c r="I37" s="26"/>
    </row>
    <row r="38" spans="1:10" ht="37.5">
      <c r="A38" s="16">
        <v>35</v>
      </c>
      <c r="B38" s="16" t="s">
        <v>85</v>
      </c>
      <c r="C38" s="16">
        <v>148692</v>
      </c>
      <c r="D38" s="21" t="s">
        <v>49</v>
      </c>
      <c r="E38" s="21" t="s">
        <v>86</v>
      </c>
      <c r="F38" s="19"/>
      <c r="G38" s="19"/>
      <c r="H38" s="19">
        <f t="shared" si="2"/>
        <v>131880741000</v>
      </c>
      <c r="I38" s="21" t="s">
        <v>87</v>
      </c>
      <c r="J38" s="21"/>
    </row>
    <row r="39" spans="1:10" ht="37.5">
      <c r="A39" s="16">
        <v>36</v>
      </c>
      <c r="B39" s="16" t="s">
        <v>85</v>
      </c>
      <c r="C39" s="16">
        <v>148693</v>
      </c>
      <c r="D39" s="21" t="s">
        <v>54</v>
      </c>
      <c r="E39" s="21" t="s">
        <v>89</v>
      </c>
      <c r="F39" s="19"/>
      <c r="G39" s="19">
        <v>7617299750</v>
      </c>
      <c r="H39" s="19">
        <f t="shared" si="2"/>
        <v>124263441250</v>
      </c>
      <c r="I39" s="26"/>
    </row>
    <row r="40" spans="1:10" ht="18.75">
      <c r="A40" s="16">
        <v>37</v>
      </c>
      <c r="B40" s="16" t="s">
        <v>90</v>
      </c>
      <c r="C40" s="16">
        <v>148694</v>
      </c>
      <c r="D40" s="21" t="s">
        <v>91</v>
      </c>
      <c r="E40" s="21" t="s">
        <v>92</v>
      </c>
      <c r="F40" s="19"/>
      <c r="G40" s="19">
        <v>20041632</v>
      </c>
      <c r="H40" s="19">
        <f t="shared" si="2"/>
        <v>124243399618</v>
      </c>
      <c r="I40" s="26"/>
    </row>
    <row r="41" spans="1:10" ht="18.75">
      <c r="A41" s="16">
        <v>38</v>
      </c>
      <c r="B41" s="16" t="s">
        <v>90</v>
      </c>
      <c r="C41" s="16">
        <v>148695</v>
      </c>
      <c r="D41" s="21" t="s">
        <v>93</v>
      </c>
      <c r="E41" s="21" t="s">
        <v>94</v>
      </c>
      <c r="F41" s="24"/>
      <c r="G41" s="19">
        <v>27000000</v>
      </c>
      <c r="H41" s="19">
        <f t="shared" si="2"/>
        <v>124216399618</v>
      </c>
      <c r="I41" s="24"/>
    </row>
    <row r="42" spans="1:10" ht="18.75">
      <c r="A42" s="16">
        <v>39</v>
      </c>
      <c r="B42" s="16" t="s">
        <v>95</v>
      </c>
      <c r="C42" s="16">
        <v>148696</v>
      </c>
      <c r="D42" s="21" t="s">
        <v>73</v>
      </c>
      <c r="E42" s="21" t="s">
        <v>96</v>
      </c>
      <c r="F42" s="24"/>
      <c r="G42" s="19">
        <v>9000000</v>
      </c>
      <c r="H42" s="19">
        <f>H41+F42-G42</f>
        <v>124207399618</v>
      </c>
      <c r="I42" s="24"/>
    </row>
    <row r="43" spans="1:10" ht="37.5">
      <c r="A43" s="16">
        <v>40</v>
      </c>
      <c r="B43" s="16" t="s">
        <v>95</v>
      </c>
      <c r="C43" s="16">
        <v>148697</v>
      </c>
      <c r="D43" s="21" t="s">
        <v>97</v>
      </c>
      <c r="E43" s="21" t="s">
        <v>98</v>
      </c>
      <c r="F43" s="19"/>
      <c r="G43" s="19">
        <v>11736000</v>
      </c>
      <c r="H43" s="19">
        <f>H42+F43-G43</f>
        <v>124195663618</v>
      </c>
      <c r="I43" s="24"/>
    </row>
    <row r="44" spans="1:10" ht="18.75">
      <c r="A44" s="16">
        <v>41</v>
      </c>
      <c r="B44" s="16" t="s">
        <v>122</v>
      </c>
      <c r="C44" s="16"/>
      <c r="D44" s="21"/>
      <c r="E44" s="21"/>
      <c r="F44" s="24"/>
      <c r="G44" s="19"/>
      <c r="H44" s="19">
        <f>H43+F44-G44</f>
        <v>124195663618</v>
      </c>
      <c r="I44" s="24"/>
    </row>
    <row r="45" spans="1:10" ht="18.75">
      <c r="A45" s="16">
        <v>42</v>
      </c>
      <c r="B45" s="16" t="s">
        <v>99</v>
      </c>
      <c r="C45" s="16"/>
      <c r="D45" s="21" t="s">
        <v>32</v>
      </c>
      <c r="E45" s="21" t="s">
        <v>100</v>
      </c>
      <c r="F45" s="19">
        <v>10000000000</v>
      </c>
      <c r="G45" s="19"/>
      <c r="H45" s="19">
        <f>H43+F45-G45</f>
        <v>134195663618</v>
      </c>
      <c r="I45" s="24"/>
    </row>
    <row r="46" spans="1:10" ht="57" customHeight="1">
      <c r="A46" s="16">
        <v>43</v>
      </c>
      <c r="B46" s="16" t="s">
        <v>99</v>
      </c>
      <c r="C46" s="16">
        <v>148698</v>
      </c>
      <c r="D46" s="21" t="str">
        <f>D35</f>
        <v>شرکت پالایش میعانات گازی آدیش جنوبی</v>
      </c>
      <c r="E46" s="21" t="str">
        <f>E35</f>
        <v>واریز به حساب بانک ملت به شماره شبای
 IR77 0120 0000 0000 5329 3755 26</v>
      </c>
      <c r="F46" s="19"/>
      <c r="G46" s="19">
        <v>550000000</v>
      </c>
      <c r="H46" s="19">
        <f>H45+F46-G46</f>
        <v>133645663618</v>
      </c>
      <c r="I46" s="28"/>
    </row>
    <row r="47" spans="1:10" ht="37.5">
      <c r="A47" s="16">
        <v>44</v>
      </c>
      <c r="B47" s="16" t="s">
        <v>101</v>
      </c>
      <c r="C47" s="16">
        <v>148699</v>
      </c>
      <c r="D47" s="21" t="s">
        <v>103</v>
      </c>
      <c r="E47" s="21" t="s">
        <v>102</v>
      </c>
      <c r="F47" s="19"/>
      <c r="G47" s="19">
        <v>1000000000</v>
      </c>
      <c r="H47" s="19">
        <f>H46+F47-G47</f>
        <v>132645663618</v>
      </c>
      <c r="I47" s="28"/>
    </row>
    <row r="48" spans="1:10" ht="37.5">
      <c r="A48" s="16">
        <v>45</v>
      </c>
      <c r="B48" s="16" t="s">
        <v>101</v>
      </c>
      <c r="C48" s="16">
        <v>148700</v>
      </c>
      <c r="D48" s="21" t="s">
        <v>104</v>
      </c>
      <c r="E48" s="21" t="s">
        <v>105</v>
      </c>
      <c r="F48" s="19"/>
      <c r="G48" s="19">
        <v>1500000000</v>
      </c>
      <c r="H48" s="19">
        <f>H47+F48-G48</f>
        <v>131145663618</v>
      </c>
      <c r="I48" s="28"/>
    </row>
    <row r="49" spans="1:9" ht="37.5">
      <c r="A49" s="16">
        <v>46</v>
      </c>
      <c r="B49" s="16" t="s">
        <v>101</v>
      </c>
      <c r="C49" s="16">
        <v>148701</v>
      </c>
      <c r="D49" s="21" t="s">
        <v>107</v>
      </c>
      <c r="E49" s="21" t="s">
        <v>106</v>
      </c>
      <c r="F49" s="19"/>
      <c r="G49" s="19">
        <v>1000000000</v>
      </c>
      <c r="H49" s="19">
        <f>H48+F49-G49</f>
        <v>130145663618</v>
      </c>
      <c r="I49" s="28"/>
    </row>
    <row r="50" spans="1:9" ht="18.75">
      <c r="A50" s="16">
        <v>47</v>
      </c>
      <c r="B50" s="16" t="s">
        <v>101</v>
      </c>
      <c r="C50" s="16">
        <v>148702</v>
      </c>
      <c r="D50" s="21" t="s">
        <v>108</v>
      </c>
      <c r="E50" s="21" t="s">
        <v>109</v>
      </c>
      <c r="F50" s="19"/>
      <c r="G50" s="19">
        <v>2000000000</v>
      </c>
      <c r="H50" s="19">
        <f t="shared" ref="H50:H85" si="3">H49+F50-G50</f>
        <v>128145663618</v>
      </c>
      <c r="I50" s="28"/>
    </row>
    <row r="51" spans="1:9" ht="18.75">
      <c r="A51" s="16">
        <v>48</v>
      </c>
      <c r="B51" s="16"/>
      <c r="C51" s="16">
        <v>148703</v>
      </c>
      <c r="D51" s="21" t="str">
        <f>D52</f>
        <v>شرکت تناوب</v>
      </c>
      <c r="E51" s="21" t="s">
        <v>117</v>
      </c>
      <c r="F51" s="28"/>
      <c r="G51" s="19">
        <v>500000000</v>
      </c>
      <c r="H51" s="19">
        <f t="shared" si="3"/>
        <v>127645663618</v>
      </c>
      <c r="I51" s="28"/>
    </row>
    <row r="52" spans="1:9" ht="18.75">
      <c r="A52" s="16">
        <v>49</v>
      </c>
      <c r="B52" s="16" t="s">
        <v>111</v>
      </c>
      <c r="C52" s="16"/>
      <c r="D52" s="21" t="s">
        <v>32</v>
      </c>
      <c r="E52" s="21" t="str">
        <f>E45</f>
        <v>واریز علی الحساب</v>
      </c>
      <c r="F52" s="19">
        <v>5000000000</v>
      </c>
      <c r="G52" s="29"/>
      <c r="H52" s="19">
        <f t="shared" si="3"/>
        <v>132645663618</v>
      </c>
      <c r="I52" s="28"/>
    </row>
    <row r="53" spans="1:9" ht="18.75">
      <c r="A53" s="16">
        <v>50</v>
      </c>
      <c r="B53" s="16" t="s">
        <v>144</v>
      </c>
      <c r="C53" s="16">
        <v>148704</v>
      </c>
      <c r="D53" s="21" t="s">
        <v>113</v>
      </c>
      <c r="E53" s="21" t="s">
        <v>110</v>
      </c>
      <c r="F53" s="19"/>
      <c r="G53" s="19">
        <v>1000000000</v>
      </c>
      <c r="H53" s="19">
        <f t="shared" si="3"/>
        <v>131645663618</v>
      </c>
      <c r="I53" s="28"/>
    </row>
    <row r="54" spans="1:9" ht="18.75">
      <c r="A54" s="16">
        <v>51</v>
      </c>
      <c r="B54" s="16" t="s">
        <v>145</v>
      </c>
      <c r="C54" s="16">
        <v>148705</v>
      </c>
      <c r="D54" s="21" t="s">
        <v>114</v>
      </c>
      <c r="E54" s="21" t="s">
        <v>110</v>
      </c>
      <c r="F54" s="19"/>
      <c r="G54" s="19">
        <v>1000000000</v>
      </c>
      <c r="H54" s="19">
        <f t="shared" si="3"/>
        <v>130645663618</v>
      </c>
      <c r="I54" s="28"/>
    </row>
    <row r="55" spans="1:9" ht="37.5">
      <c r="A55" s="16">
        <v>52</v>
      </c>
      <c r="B55" s="16" t="s">
        <v>146</v>
      </c>
      <c r="C55" s="16">
        <v>148706</v>
      </c>
      <c r="D55" s="21" t="s">
        <v>115</v>
      </c>
      <c r="E55" s="21" t="s">
        <v>110</v>
      </c>
      <c r="F55" s="19"/>
      <c r="G55" s="19">
        <v>600000000</v>
      </c>
      <c r="H55" s="19">
        <f t="shared" si="3"/>
        <v>130045663618</v>
      </c>
      <c r="I55" s="28"/>
    </row>
    <row r="56" spans="1:9" ht="37.5">
      <c r="A56" s="16">
        <v>53</v>
      </c>
      <c r="B56" s="16" t="s">
        <v>112</v>
      </c>
      <c r="C56" s="16">
        <v>148707</v>
      </c>
      <c r="D56" s="21" t="s">
        <v>54</v>
      </c>
      <c r="E56" s="21" t="s">
        <v>118</v>
      </c>
      <c r="F56" s="19"/>
      <c r="G56" s="19">
        <v>2330000000</v>
      </c>
      <c r="H56" s="19">
        <f t="shared" si="3"/>
        <v>127715663618</v>
      </c>
      <c r="I56" s="28"/>
    </row>
    <row r="57" spans="1:9" ht="18.75">
      <c r="A57" s="16">
        <v>54</v>
      </c>
      <c r="B57" s="16" t="s">
        <v>147</v>
      </c>
      <c r="C57" s="16">
        <v>148708</v>
      </c>
      <c r="D57" s="21" t="s">
        <v>32</v>
      </c>
      <c r="E57" s="21" t="s">
        <v>110</v>
      </c>
      <c r="F57" s="19"/>
      <c r="G57" s="19">
        <v>1900000000</v>
      </c>
      <c r="H57" s="19">
        <f t="shared" si="3"/>
        <v>125815663618</v>
      </c>
      <c r="I57" s="28"/>
    </row>
    <row r="58" spans="1:9" ht="18.75">
      <c r="A58" s="16">
        <v>55</v>
      </c>
      <c r="B58" s="16" t="s">
        <v>119</v>
      </c>
      <c r="C58" s="16">
        <v>148709</v>
      </c>
      <c r="D58" s="21" t="s">
        <v>116</v>
      </c>
      <c r="E58" s="21" t="s">
        <v>110</v>
      </c>
      <c r="F58" s="19"/>
      <c r="G58" s="19">
        <v>170000000</v>
      </c>
      <c r="H58" s="19">
        <f t="shared" si="3"/>
        <v>125645663618</v>
      </c>
      <c r="I58" s="28"/>
    </row>
    <row r="59" spans="1:9" ht="18.75">
      <c r="A59" s="16">
        <v>56</v>
      </c>
      <c r="B59" s="16" t="s">
        <v>148</v>
      </c>
      <c r="C59" s="16">
        <v>148710</v>
      </c>
      <c r="D59" s="21" t="s">
        <v>32</v>
      </c>
      <c r="E59" s="21" t="s">
        <v>120</v>
      </c>
      <c r="F59" s="19"/>
      <c r="G59" s="19">
        <v>2000000000</v>
      </c>
      <c r="H59" s="19">
        <f>H58+F59-G59</f>
        <v>123645663618</v>
      </c>
      <c r="I59" s="28"/>
    </row>
    <row r="60" spans="1:9" ht="37.5">
      <c r="A60" s="16">
        <v>57</v>
      </c>
      <c r="B60" s="16" t="s">
        <v>149</v>
      </c>
      <c r="C60" s="16">
        <v>148711</v>
      </c>
      <c r="D60" s="21" t="s">
        <v>54</v>
      </c>
      <c r="E60" s="21" t="s">
        <v>121</v>
      </c>
      <c r="F60" s="19"/>
      <c r="G60" s="19">
        <v>360000000</v>
      </c>
      <c r="H60" s="19">
        <f t="shared" si="3"/>
        <v>123285663618</v>
      </c>
      <c r="I60" s="28"/>
    </row>
    <row r="61" spans="1:9" ht="18.75">
      <c r="A61" s="16">
        <v>58</v>
      </c>
      <c r="B61" s="16" t="s">
        <v>124</v>
      </c>
      <c r="C61" s="16"/>
      <c r="D61" s="21"/>
      <c r="E61" s="21" t="s">
        <v>140</v>
      </c>
      <c r="F61" s="19">
        <v>6000000000</v>
      </c>
      <c r="G61" s="19"/>
      <c r="H61" s="19">
        <f t="shared" si="3"/>
        <v>129285663618</v>
      </c>
      <c r="I61" s="24"/>
    </row>
    <row r="62" spans="1:9" ht="37.5">
      <c r="A62" s="16">
        <v>59</v>
      </c>
      <c r="B62" s="16" t="s">
        <v>124</v>
      </c>
      <c r="C62" s="16">
        <v>148712</v>
      </c>
      <c r="D62" s="21" t="s">
        <v>54</v>
      </c>
      <c r="E62" s="21" t="s">
        <v>123</v>
      </c>
      <c r="F62" s="19"/>
      <c r="G62" s="19">
        <v>188257945</v>
      </c>
      <c r="H62" s="19">
        <f t="shared" si="3"/>
        <v>129097405673</v>
      </c>
      <c r="I62" s="28"/>
    </row>
    <row r="63" spans="1:9" ht="37.5">
      <c r="A63" s="16">
        <v>60</v>
      </c>
      <c r="B63" s="16" t="s">
        <v>125</v>
      </c>
      <c r="C63" s="16">
        <v>148713</v>
      </c>
      <c r="D63" s="21" t="s">
        <v>54</v>
      </c>
      <c r="E63" s="21" t="s">
        <v>126</v>
      </c>
      <c r="F63" s="19"/>
      <c r="G63" s="19">
        <v>2200000000</v>
      </c>
      <c r="H63" s="19">
        <f t="shared" si="3"/>
        <v>126897405673</v>
      </c>
      <c r="I63" s="30"/>
    </row>
    <row r="64" spans="1:9" ht="37.5">
      <c r="A64" s="16">
        <v>61</v>
      </c>
      <c r="B64" s="16" t="s">
        <v>125</v>
      </c>
      <c r="C64" s="16">
        <v>148714</v>
      </c>
      <c r="D64" s="21" t="s">
        <v>54</v>
      </c>
      <c r="E64" s="21" t="s">
        <v>127</v>
      </c>
      <c r="F64" s="30"/>
      <c r="G64" s="19">
        <v>1500000000</v>
      </c>
      <c r="H64" s="19">
        <f t="shared" si="3"/>
        <v>125397405673</v>
      </c>
      <c r="I64" s="30"/>
    </row>
    <row r="65" spans="1:9" ht="18.75">
      <c r="A65" s="16">
        <v>62</v>
      </c>
      <c r="B65" s="16"/>
      <c r="C65" s="16"/>
      <c r="D65" s="21"/>
      <c r="E65" s="21" t="s">
        <v>61</v>
      </c>
      <c r="F65" s="19">
        <v>692786462</v>
      </c>
      <c r="G65" s="19"/>
      <c r="H65" s="19">
        <f t="shared" si="3"/>
        <v>126090192135</v>
      </c>
      <c r="I65" s="24"/>
    </row>
    <row r="66" spans="1:9" ht="37.5">
      <c r="A66" s="16">
        <v>63</v>
      </c>
      <c r="B66" s="16" t="s">
        <v>128</v>
      </c>
      <c r="C66" s="16">
        <v>148715</v>
      </c>
      <c r="D66" s="21" t="s">
        <v>54</v>
      </c>
      <c r="E66" s="21" t="s">
        <v>129</v>
      </c>
      <c r="F66" s="30"/>
      <c r="G66" s="19">
        <v>10000000000</v>
      </c>
      <c r="H66" s="19">
        <f t="shared" si="3"/>
        <v>116090192135</v>
      </c>
      <c r="I66" s="30"/>
    </row>
    <row r="67" spans="1:9" ht="18.75">
      <c r="A67" s="16">
        <v>64</v>
      </c>
      <c r="B67" s="16" t="s">
        <v>128</v>
      </c>
      <c r="C67" s="16">
        <v>148716</v>
      </c>
      <c r="D67" s="21" t="s">
        <v>32</v>
      </c>
      <c r="E67" s="21" t="s">
        <v>130</v>
      </c>
      <c r="F67" s="30"/>
      <c r="G67" s="19">
        <v>2300000000</v>
      </c>
      <c r="H67" s="19">
        <f t="shared" si="3"/>
        <v>113790192135</v>
      </c>
      <c r="I67" s="30"/>
    </row>
    <row r="68" spans="1:9" ht="18.75">
      <c r="A68" s="16">
        <v>65</v>
      </c>
      <c r="B68" s="16" t="s">
        <v>131</v>
      </c>
      <c r="C68" s="16"/>
      <c r="D68" s="21"/>
      <c r="E68" s="21" t="s">
        <v>140</v>
      </c>
      <c r="F68" s="19">
        <v>14000000000</v>
      </c>
      <c r="G68" s="19"/>
      <c r="H68" s="19">
        <f t="shared" si="3"/>
        <v>127790192135</v>
      </c>
      <c r="I68" s="24"/>
    </row>
    <row r="69" spans="1:9" ht="37.5">
      <c r="A69" s="16">
        <v>66</v>
      </c>
      <c r="B69" s="16" t="s">
        <v>128</v>
      </c>
      <c r="C69" s="16">
        <v>148717</v>
      </c>
      <c r="D69" s="21" t="s">
        <v>54</v>
      </c>
      <c r="E69" s="21" t="s">
        <v>132</v>
      </c>
      <c r="F69" s="30"/>
      <c r="G69" s="19">
        <v>520000000</v>
      </c>
      <c r="H69" s="19">
        <f t="shared" si="3"/>
        <v>127270192135</v>
      </c>
      <c r="I69" s="30"/>
    </row>
    <row r="70" spans="1:9" ht="37.5">
      <c r="A70" s="16">
        <v>67</v>
      </c>
      <c r="B70" s="16" t="s">
        <v>150</v>
      </c>
      <c r="C70" s="16">
        <v>148718</v>
      </c>
      <c r="D70" s="21" t="s">
        <v>54</v>
      </c>
      <c r="E70" s="21" t="str">
        <f>E56</f>
        <v>حواله ساتنا به حساب IR 600120020000005762 696433 به نام آقایان اسمعیلی نیا و یوسفی واعظ</v>
      </c>
      <c r="F70" s="30"/>
      <c r="G70" s="19">
        <v>7000000000</v>
      </c>
      <c r="H70" s="19">
        <f t="shared" si="3"/>
        <v>120270192135</v>
      </c>
      <c r="I70" s="31"/>
    </row>
    <row r="71" spans="1:9" ht="37.5">
      <c r="A71" s="16">
        <v>68</v>
      </c>
      <c r="B71" s="16" t="s">
        <v>151</v>
      </c>
      <c r="C71" s="16">
        <v>148719</v>
      </c>
      <c r="D71" s="21" t="s">
        <v>54</v>
      </c>
      <c r="E71" s="21" t="s">
        <v>134</v>
      </c>
      <c r="F71" s="30"/>
      <c r="G71" s="19">
        <v>300000000</v>
      </c>
      <c r="H71" s="19">
        <f t="shared" si="3"/>
        <v>119970192135</v>
      </c>
      <c r="I71" s="31"/>
    </row>
    <row r="72" spans="1:9" ht="37.5">
      <c r="A72" s="16">
        <v>69</v>
      </c>
      <c r="B72" s="16" t="s">
        <v>152</v>
      </c>
      <c r="C72" s="16">
        <v>148720</v>
      </c>
      <c r="D72" s="21" t="s">
        <v>54</v>
      </c>
      <c r="E72" s="21" t="s">
        <v>136</v>
      </c>
      <c r="F72" s="31"/>
      <c r="G72" s="19">
        <v>4000000000</v>
      </c>
      <c r="H72" s="19">
        <f t="shared" si="3"/>
        <v>115970192135</v>
      </c>
      <c r="I72" s="31"/>
    </row>
    <row r="73" spans="1:9" ht="53.25" customHeight="1">
      <c r="A73" s="16">
        <v>70</v>
      </c>
      <c r="B73" s="16" t="s">
        <v>153</v>
      </c>
      <c r="C73" s="16">
        <v>148721</v>
      </c>
      <c r="D73" s="21" t="str">
        <f>D72</f>
        <v>بانک صنعت و معدن</v>
      </c>
      <c r="E73" s="21" t="s">
        <v>138</v>
      </c>
      <c r="F73" s="31"/>
      <c r="G73" s="19">
        <v>1000000000</v>
      </c>
      <c r="H73" s="19">
        <f t="shared" si="3"/>
        <v>114970192135</v>
      </c>
      <c r="I73" s="31"/>
    </row>
    <row r="74" spans="1:9" ht="37.5">
      <c r="A74" s="16">
        <v>71</v>
      </c>
      <c r="B74" s="16" t="s">
        <v>131</v>
      </c>
      <c r="C74" s="16">
        <v>148722</v>
      </c>
      <c r="D74" s="21" t="s">
        <v>54</v>
      </c>
      <c r="E74" s="21" t="str">
        <f>E63</f>
        <v>حواله ساتنا به حساب شماره IR 46 0120 0000 0000 5564 2392 71
 نزد بانک ملت به نام آقایان باقری، نعیمی و محمدی</v>
      </c>
      <c r="F74" s="31"/>
      <c r="G74" s="19">
        <v>100000000</v>
      </c>
      <c r="H74" s="19">
        <f t="shared" si="3"/>
        <v>114870192135</v>
      </c>
      <c r="I74" s="31"/>
    </row>
    <row r="75" spans="1:9" ht="39" customHeight="1">
      <c r="A75" s="16">
        <v>72</v>
      </c>
      <c r="B75" s="16" t="s">
        <v>133</v>
      </c>
      <c r="C75" s="16">
        <v>148723</v>
      </c>
      <c r="D75" s="21" t="s">
        <v>54</v>
      </c>
      <c r="E75" s="21" t="s">
        <v>137</v>
      </c>
      <c r="F75" s="31"/>
      <c r="G75" s="19">
        <v>1600000000</v>
      </c>
      <c r="H75" s="19">
        <f t="shared" si="3"/>
        <v>113270192135</v>
      </c>
      <c r="I75" s="31"/>
    </row>
    <row r="76" spans="1:9" ht="39" customHeight="1">
      <c r="A76" s="16">
        <v>73</v>
      </c>
      <c r="B76" s="16" t="s">
        <v>135</v>
      </c>
      <c r="C76" s="16"/>
      <c r="D76" s="33"/>
      <c r="E76" s="21" t="s">
        <v>140</v>
      </c>
      <c r="F76" s="19">
        <v>6500000000</v>
      </c>
      <c r="G76" s="34"/>
      <c r="H76" s="19">
        <f t="shared" si="3"/>
        <v>119770192135</v>
      </c>
      <c r="I76" s="31"/>
    </row>
    <row r="77" spans="1:9" ht="39" customHeight="1">
      <c r="A77" s="16">
        <v>74</v>
      </c>
      <c r="B77" s="16" t="s">
        <v>139</v>
      </c>
      <c r="C77" s="16">
        <v>148724</v>
      </c>
      <c r="D77" s="21" t="s">
        <v>54</v>
      </c>
      <c r="E77" s="21" t="str">
        <f>E72</f>
        <v>حواله ساتنا به حساب شماره IR19 0120 0000 0000 5056 7636 93 نزد بانک ملت به نام شرکت تناوب</v>
      </c>
      <c r="F77" s="31"/>
      <c r="G77" s="19">
        <v>3500000000</v>
      </c>
      <c r="H77" s="19">
        <f t="shared" si="3"/>
        <v>116270192135</v>
      </c>
      <c r="I77" s="31"/>
    </row>
    <row r="78" spans="1:9" ht="39" customHeight="1">
      <c r="A78" s="16">
        <v>75</v>
      </c>
      <c r="B78" s="16" t="s">
        <v>141</v>
      </c>
      <c r="C78" s="16">
        <v>148725</v>
      </c>
      <c r="D78" s="21" t="str">
        <f>D77</f>
        <v>بانک صنعت و معدن</v>
      </c>
      <c r="E78" s="21" t="s">
        <v>155</v>
      </c>
      <c r="F78" s="19"/>
      <c r="G78" s="19">
        <v>3000000000</v>
      </c>
      <c r="H78" s="19">
        <f t="shared" si="3"/>
        <v>113270192135</v>
      </c>
      <c r="I78" s="31"/>
    </row>
    <row r="79" spans="1:9" ht="39" customHeight="1">
      <c r="A79" s="16">
        <v>76</v>
      </c>
      <c r="B79" s="16" t="s">
        <v>143</v>
      </c>
      <c r="C79" s="16"/>
      <c r="D79" s="33"/>
      <c r="E79" s="21" t="s">
        <v>140</v>
      </c>
      <c r="F79" s="19">
        <v>10000000000</v>
      </c>
      <c r="G79" s="34"/>
      <c r="H79" s="19">
        <f t="shared" si="3"/>
        <v>123270192135</v>
      </c>
      <c r="I79" s="31"/>
    </row>
    <row r="80" spans="1:9" ht="39" hidden="1" customHeight="1">
      <c r="A80" s="16">
        <v>77</v>
      </c>
      <c r="B80" s="16" t="s">
        <v>142</v>
      </c>
      <c r="C80" s="16">
        <v>148726</v>
      </c>
      <c r="D80" s="21" t="s">
        <v>54</v>
      </c>
      <c r="E80" s="21" t="str">
        <f>E75</f>
        <v>حواله ساتنا به حساب شماره IR19 0120 0000 0000 5056 7636 93 نزد بانک ملت به نام شرکت تناوب بابت تتمه علی الحساب</v>
      </c>
      <c r="F80" s="31"/>
      <c r="G80" s="19">
        <v>2500000000</v>
      </c>
      <c r="H80" s="19">
        <f t="shared" si="3"/>
        <v>120770192135</v>
      </c>
      <c r="I80" s="31"/>
    </row>
    <row r="81" spans="1:9" ht="39" customHeight="1">
      <c r="A81" s="16">
        <v>78</v>
      </c>
      <c r="B81" s="16" t="s">
        <v>154</v>
      </c>
      <c r="C81" s="16">
        <v>615276</v>
      </c>
      <c r="D81" s="21" t="str">
        <f>D78</f>
        <v>بانک صنعت و معدن</v>
      </c>
      <c r="E81" s="21" t="str">
        <f>E77</f>
        <v>حواله ساتنا به حساب شماره IR19 0120 0000 0000 5056 7636 93 نزد بانک ملت به نام شرکت تناوب</v>
      </c>
      <c r="F81" s="19"/>
      <c r="G81" s="19">
        <v>3500000000</v>
      </c>
      <c r="H81" s="19">
        <f>H80+F81-G81</f>
        <v>117270192135</v>
      </c>
      <c r="I81" s="31"/>
    </row>
    <row r="82" spans="1:9" ht="39" customHeight="1">
      <c r="A82" s="16">
        <v>79</v>
      </c>
      <c r="B82" s="16" t="s">
        <v>154</v>
      </c>
      <c r="C82" s="16">
        <v>615277</v>
      </c>
      <c r="D82" s="21" t="str">
        <f>D80</f>
        <v>بانک صنعت و معدن</v>
      </c>
      <c r="E82" s="21" t="str">
        <f>E78</f>
        <v>حواله ساتنا به حساب شماره IR19 0120 0000 0000 5056 7636 93 نزد بانک ملت به نام شرکت تناوب بابت علی الحساب</v>
      </c>
      <c r="F82" s="19"/>
      <c r="G82" s="19">
        <v>3500000000</v>
      </c>
      <c r="H82" s="19">
        <f t="shared" si="3"/>
        <v>113770192135</v>
      </c>
      <c r="I82" s="31"/>
    </row>
    <row r="83" spans="1:9" ht="39" customHeight="1">
      <c r="A83" s="16">
        <v>80</v>
      </c>
      <c r="B83" s="16" t="s">
        <v>156</v>
      </c>
      <c r="C83" s="16">
        <v>615278</v>
      </c>
      <c r="D83" s="21" t="str">
        <f>D82</f>
        <v>بانک صنعت و معدن</v>
      </c>
      <c r="E83" s="21" t="str">
        <f>E70</f>
        <v>حواله ساتنا به حساب IR 600120020000005762 696433 به نام آقایان اسمعیلی نیا و یوسفی واعظ</v>
      </c>
      <c r="F83" s="31"/>
      <c r="G83" s="34">
        <v>3000000000</v>
      </c>
      <c r="H83" s="19">
        <f>H82+F83-G83</f>
        <v>110770192135</v>
      </c>
      <c r="I83" s="24"/>
    </row>
    <row r="84" spans="1:9" ht="39" customHeight="1">
      <c r="A84" s="16">
        <v>81</v>
      </c>
      <c r="B84" s="16" t="s">
        <v>157</v>
      </c>
      <c r="C84" s="16"/>
      <c r="D84" s="21"/>
      <c r="E84" s="21" t="str">
        <f>E79</f>
        <v>واریز از طرف شرکت تناوب</v>
      </c>
      <c r="F84" s="19">
        <v>4000000000</v>
      </c>
      <c r="G84" s="19"/>
      <c r="H84" s="19">
        <f t="shared" si="3"/>
        <v>114770192135</v>
      </c>
      <c r="I84" s="35"/>
    </row>
    <row r="85" spans="1:9" ht="39" customHeight="1">
      <c r="A85" s="16">
        <v>82</v>
      </c>
      <c r="B85" s="16" t="s">
        <v>158</v>
      </c>
      <c r="C85" s="16"/>
      <c r="D85" s="21"/>
      <c r="E85" s="21" t="str">
        <f>E84</f>
        <v>واریز از طرف شرکت تناوب</v>
      </c>
      <c r="F85" s="19">
        <v>4000000000</v>
      </c>
      <c r="G85" s="34"/>
      <c r="H85" s="19">
        <f t="shared" si="3"/>
        <v>118770192135</v>
      </c>
      <c r="I85" s="35"/>
    </row>
    <row r="86" spans="1:9" ht="39" customHeight="1">
      <c r="A86" s="16">
        <v>83</v>
      </c>
      <c r="B86" s="16" t="s">
        <v>159</v>
      </c>
      <c r="C86" s="16"/>
      <c r="D86" s="21"/>
      <c r="E86" s="21" t="str">
        <f>E85</f>
        <v>واریز از طرف شرکت تناوب</v>
      </c>
      <c r="F86" s="19">
        <v>5000000000</v>
      </c>
      <c r="G86" s="19"/>
      <c r="H86" s="19">
        <f>H85+F86-G86</f>
        <v>123770192135</v>
      </c>
      <c r="I86" s="35"/>
    </row>
    <row r="87" spans="1:9" ht="39" customHeight="1">
      <c r="A87" s="16">
        <v>84</v>
      </c>
      <c r="B87" s="16" t="str">
        <f>B85</f>
        <v>95/10/25</v>
      </c>
      <c r="C87" s="16">
        <v>615279</v>
      </c>
      <c r="D87" s="21" t="str">
        <f>D83</f>
        <v>بانک صنعت و معدن</v>
      </c>
      <c r="E87" s="21" t="str">
        <f>E99</f>
        <v>حواله ساتنا به حساب IR 600120020000005762 696433 به نام آقایان اسمعیلی نیا و یوسفی واعظ</v>
      </c>
      <c r="F87" s="19"/>
      <c r="G87" s="19">
        <v>1900000000</v>
      </c>
      <c r="H87" s="19">
        <f>H86+F87-G87</f>
        <v>121870192135</v>
      </c>
      <c r="I87" s="41"/>
    </row>
    <row r="88" spans="1:9" ht="39" customHeight="1">
      <c r="A88" s="16">
        <v>85</v>
      </c>
      <c r="B88" s="16" t="s">
        <v>160</v>
      </c>
      <c r="C88" s="16">
        <v>615280</v>
      </c>
      <c r="D88" s="21" t="str">
        <f t="shared" ref="D88:D95" si="4">D87</f>
        <v>بانک صنعت و معدن</v>
      </c>
      <c r="E88" s="21" t="str">
        <f>E96</f>
        <v>حواله ساتنا به حساب IR 730 120 0000 0000 1792 8646 23 نزد بانک ملت به نام شرکت تناوب</v>
      </c>
      <c r="F88" s="19"/>
      <c r="G88" s="19">
        <v>2100000000</v>
      </c>
      <c r="H88" s="19">
        <f>H86+F88-G88</f>
        <v>121670192135</v>
      </c>
      <c r="I88" s="41"/>
    </row>
    <row r="89" spans="1:9" ht="39" customHeight="1">
      <c r="A89" s="16">
        <v>86</v>
      </c>
      <c r="B89" s="16" t="str">
        <f>B88</f>
        <v>95/10/26</v>
      </c>
      <c r="C89" s="16">
        <v>615281</v>
      </c>
      <c r="D89" s="21" t="str">
        <f t="shared" si="4"/>
        <v>بانک صنعت و معدن</v>
      </c>
      <c r="E89" s="21" t="str">
        <f>E88</f>
        <v>حواله ساتنا به حساب IR 730 120 0000 0000 1792 8646 23 نزد بانک ملت به نام شرکت تناوب</v>
      </c>
      <c r="F89" s="41"/>
      <c r="G89" s="19">
        <v>2000000000</v>
      </c>
      <c r="H89" s="19">
        <f>H88+F89-G89</f>
        <v>119670192135</v>
      </c>
      <c r="I89" s="41"/>
    </row>
    <row r="90" spans="1:9" ht="39" customHeight="1">
      <c r="A90" s="16">
        <v>87</v>
      </c>
      <c r="B90" s="16" t="str">
        <f>B86</f>
        <v>95/10/27</v>
      </c>
      <c r="C90" s="16">
        <v>615282</v>
      </c>
      <c r="D90" s="21" t="str">
        <f t="shared" si="4"/>
        <v>بانک صنعت و معدن</v>
      </c>
      <c r="E90" s="21" t="str">
        <f>E87</f>
        <v>حواله ساتنا به حساب IR 600120020000005762 696433 به نام آقایان اسمعیلی نیا و یوسفی واعظ</v>
      </c>
      <c r="F90" s="41"/>
      <c r="G90" s="19">
        <f>G89</f>
        <v>2000000000</v>
      </c>
      <c r="H90" s="19">
        <f>H89+F90-G90</f>
        <v>117670192135</v>
      </c>
      <c r="I90" s="41"/>
    </row>
    <row r="91" spans="1:9" ht="39" customHeight="1">
      <c r="A91" s="16">
        <v>88</v>
      </c>
      <c r="B91" s="16" t="str">
        <f>B90</f>
        <v>95/10/27</v>
      </c>
      <c r="C91" s="16">
        <v>615283</v>
      </c>
      <c r="D91" s="21" t="str">
        <f t="shared" si="4"/>
        <v>بانک صنعت و معدن</v>
      </c>
      <c r="E91" s="21" t="str">
        <f>E90</f>
        <v>حواله ساتنا به حساب IR 600120020000005762 696433 به نام آقایان اسمعیلی نیا و یوسفی واعظ</v>
      </c>
      <c r="F91" s="41"/>
      <c r="G91" s="19">
        <v>3000000000</v>
      </c>
      <c r="H91" s="19">
        <f>H88+F91-G91</f>
        <v>118670192135</v>
      </c>
      <c r="I91" s="41"/>
    </row>
    <row r="92" spans="1:9" ht="39" customHeight="1">
      <c r="A92" s="16">
        <v>89</v>
      </c>
      <c r="B92" s="16" t="s">
        <v>161</v>
      </c>
      <c r="C92" s="16">
        <v>615284</v>
      </c>
      <c r="D92" s="21" t="str">
        <f t="shared" si="4"/>
        <v>بانک صنعت و معدن</v>
      </c>
      <c r="E92" s="21" t="s">
        <v>170</v>
      </c>
      <c r="F92" s="41"/>
      <c r="G92" s="19">
        <v>400000000</v>
      </c>
      <c r="H92" s="19">
        <f>H91+F92-G92</f>
        <v>118270192135</v>
      </c>
      <c r="I92" s="41"/>
    </row>
    <row r="93" spans="1:9" ht="39" customHeight="1">
      <c r="A93" s="16">
        <v>90</v>
      </c>
      <c r="B93" s="16" t="s">
        <v>174</v>
      </c>
      <c r="C93" s="16">
        <v>615285</v>
      </c>
      <c r="D93" s="21" t="str">
        <f t="shared" si="4"/>
        <v>بانک صنعت و معدن</v>
      </c>
      <c r="E93" s="21" t="str">
        <f>E107</f>
        <v>حواله ساتنا به حساب IR730 120 0000 0000 1792 8646 23 نزد بانک ملت به نام شرکت تناوب بابت تسویه قرض الحسنه</v>
      </c>
      <c r="F93" s="19"/>
      <c r="G93" s="19">
        <v>2000000000</v>
      </c>
      <c r="H93" s="19">
        <f>H86+F93-G93</f>
        <v>121770192135</v>
      </c>
      <c r="I93" s="41"/>
    </row>
    <row r="94" spans="1:9" ht="39" customHeight="1">
      <c r="A94" s="16">
        <v>91</v>
      </c>
      <c r="B94" s="16" t="s">
        <v>175</v>
      </c>
      <c r="C94" s="16">
        <v>615286</v>
      </c>
      <c r="D94" s="21" t="str">
        <f t="shared" si="4"/>
        <v>بانک صنعت و معدن</v>
      </c>
      <c r="E94" s="21" t="str">
        <f>E91</f>
        <v>حواله ساتنا به حساب IR 600120020000005762 696433 به نام آقایان اسمعیلی نیا و یوسفی واعظ</v>
      </c>
      <c r="F94" s="41"/>
      <c r="G94" s="19">
        <v>4000000000</v>
      </c>
      <c r="H94" s="19">
        <f>H93+F94-G94</f>
        <v>117770192135</v>
      </c>
      <c r="I94" s="41"/>
    </row>
    <row r="95" spans="1:9" ht="39" customHeight="1">
      <c r="A95" s="16">
        <v>92</v>
      </c>
      <c r="B95" s="16" t="s">
        <v>175</v>
      </c>
      <c r="C95" s="16">
        <v>615287</v>
      </c>
      <c r="D95" s="21" t="str">
        <f t="shared" si="4"/>
        <v>بانک صنعت و معدن</v>
      </c>
      <c r="E95" s="21" t="str">
        <f>E89</f>
        <v>حواله ساتنا به حساب IR 730 120 0000 0000 1792 8646 23 نزد بانک ملت به نام شرکت تناوب</v>
      </c>
      <c r="F95" s="41"/>
      <c r="G95" s="19">
        <v>1000000000</v>
      </c>
      <c r="H95" s="19">
        <f>H93+F95-G95</f>
        <v>120770192135</v>
      </c>
      <c r="I95" s="41"/>
    </row>
    <row r="96" spans="1:9" ht="39" customHeight="1">
      <c r="A96" s="16">
        <v>93</v>
      </c>
      <c r="B96" s="16" t="s">
        <v>163</v>
      </c>
      <c r="C96" s="16">
        <v>615288</v>
      </c>
      <c r="D96" s="21" t="str">
        <f>D88</f>
        <v>بانک صنعت و معدن</v>
      </c>
      <c r="E96" s="21" t="s">
        <v>162</v>
      </c>
      <c r="F96" s="19"/>
      <c r="G96" s="19">
        <v>3500000000</v>
      </c>
      <c r="H96" s="19">
        <f>H86+F96-G96</f>
        <v>120270192135</v>
      </c>
      <c r="I96" s="35"/>
    </row>
    <row r="97" spans="1:9" ht="39" customHeight="1">
      <c r="A97" s="16">
        <v>94</v>
      </c>
      <c r="B97" s="16" t="s">
        <v>163</v>
      </c>
      <c r="C97" s="16">
        <v>615289</v>
      </c>
      <c r="D97" s="21" t="str">
        <f>D83</f>
        <v>بانک صنعت و معدن</v>
      </c>
      <c r="E97" s="21" t="s">
        <v>170</v>
      </c>
      <c r="F97" s="35"/>
      <c r="G97" s="34">
        <v>250000000</v>
      </c>
      <c r="H97" s="19">
        <f t="shared" ref="H97:H144" si="5">H96+F97-G97</f>
        <v>120020192135</v>
      </c>
      <c r="I97" s="35"/>
    </row>
    <row r="98" spans="1:9" ht="39" customHeight="1">
      <c r="A98" s="16">
        <v>95</v>
      </c>
      <c r="B98" s="16" t="s">
        <v>165</v>
      </c>
      <c r="C98" s="16">
        <v>615290</v>
      </c>
      <c r="D98" s="21" t="str">
        <f>D97</f>
        <v>بانک صنعت و معدن</v>
      </c>
      <c r="E98" s="21" t="s">
        <v>164</v>
      </c>
      <c r="F98" s="35"/>
      <c r="G98" s="34">
        <v>1500000000</v>
      </c>
      <c r="H98" s="19">
        <f t="shared" si="5"/>
        <v>118520192135</v>
      </c>
      <c r="I98" s="24"/>
    </row>
    <row r="99" spans="1:9" ht="39" customHeight="1">
      <c r="A99" s="16">
        <v>96</v>
      </c>
      <c r="B99" s="16" t="s">
        <v>165</v>
      </c>
      <c r="C99" s="16">
        <v>615291</v>
      </c>
      <c r="D99" s="21" t="str">
        <f>D98</f>
        <v>بانک صنعت و معدن</v>
      </c>
      <c r="E99" s="21" t="str">
        <f>E83</f>
        <v>حواله ساتنا به حساب IR 600120020000005762 696433 به نام آقایان اسمعیلی نیا و یوسفی واعظ</v>
      </c>
      <c r="F99" s="35"/>
      <c r="G99" s="34">
        <v>4000000000</v>
      </c>
      <c r="H99" s="19">
        <f t="shared" si="5"/>
        <v>114520192135</v>
      </c>
      <c r="I99" s="41"/>
    </row>
    <row r="100" spans="1:9" ht="39" customHeight="1">
      <c r="A100" s="16">
        <v>97</v>
      </c>
      <c r="B100" s="16" t="s">
        <v>165</v>
      </c>
      <c r="C100" s="16">
        <v>615292</v>
      </c>
      <c r="D100" s="21" t="str">
        <f>D99</f>
        <v>بانک صنعت و معدن</v>
      </c>
      <c r="E100" s="21" t="s">
        <v>166</v>
      </c>
      <c r="F100" s="35"/>
      <c r="G100" s="34">
        <v>2000000000</v>
      </c>
      <c r="H100" s="19">
        <f t="shared" si="5"/>
        <v>112520192135</v>
      </c>
      <c r="I100" s="41"/>
    </row>
    <row r="101" spans="1:9" ht="39" customHeight="1">
      <c r="A101" s="16">
        <v>98</v>
      </c>
      <c r="B101" s="16" t="s">
        <v>167</v>
      </c>
      <c r="C101" s="16">
        <v>615293</v>
      </c>
      <c r="D101" s="21" t="str">
        <f>D100</f>
        <v>بانک صنعت و معدن</v>
      </c>
      <c r="E101" s="21" t="s">
        <v>166</v>
      </c>
      <c r="F101" s="35"/>
      <c r="G101" s="34">
        <v>2000000000</v>
      </c>
      <c r="H101" s="19">
        <f t="shared" si="5"/>
        <v>110520192135</v>
      </c>
      <c r="I101" s="41"/>
    </row>
    <row r="102" spans="1:9" ht="39" customHeight="1">
      <c r="A102" s="16">
        <v>99</v>
      </c>
      <c r="B102" s="16" t="s">
        <v>168</v>
      </c>
      <c r="C102" s="16">
        <v>615295</v>
      </c>
      <c r="D102" s="21" t="str">
        <f>D101</f>
        <v>بانک صنعت و معدن</v>
      </c>
      <c r="E102" s="21" t="str">
        <f>E99</f>
        <v>حواله ساتنا به حساب IR 600120020000005762 696433 به نام آقایان اسمعیلی نیا و یوسفی واعظ</v>
      </c>
      <c r="F102" s="41"/>
      <c r="G102" s="34">
        <v>5000000000</v>
      </c>
      <c r="H102" s="19">
        <f t="shared" si="5"/>
        <v>105520192135</v>
      </c>
      <c r="I102" s="41"/>
    </row>
    <row r="103" spans="1:9" ht="39" customHeight="1">
      <c r="A103" s="16">
        <v>100</v>
      </c>
      <c r="B103" s="16" t="s">
        <v>168</v>
      </c>
      <c r="C103" s="16">
        <v>615296</v>
      </c>
      <c r="D103" s="21" t="s">
        <v>54</v>
      </c>
      <c r="E103" s="21" t="str">
        <f>E100</f>
        <v>حواله ساتنا به حساب IR150120020000005730668716 نزد بانک ملت به نام شرکت تناوب</v>
      </c>
      <c r="F103" s="41"/>
      <c r="G103" s="34">
        <v>3000000000</v>
      </c>
      <c r="H103" s="19">
        <f t="shared" si="5"/>
        <v>102520192135</v>
      </c>
      <c r="I103" s="41"/>
    </row>
    <row r="104" spans="1:9" ht="39" customHeight="1">
      <c r="A104" s="16">
        <v>101</v>
      </c>
      <c r="B104" s="16" t="s">
        <v>169</v>
      </c>
      <c r="C104" s="16">
        <v>615297</v>
      </c>
      <c r="D104" s="21" t="s">
        <v>54</v>
      </c>
      <c r="E104" s="21" t="str">
        <f>E97</f>
        <v>حواله ساتنا به حساب IR77 0120 0000 0000 5329 3755 23 نزد بانک ملت به نام شرکت پالایش میعانات گازی آدیش جنوبی</v>
      </c>
      <c r="F104" s="41"/>
      <c r="G104" s="34">
        <v>100000000</v>
      </c>
      <c r="H104" s="19">
        <f t="shared" si="5"/>
        <v>102420192135</v>
      </c>
      <c r="I104" s="41"/>
    </row>
    <row r="105" spans="1:9" ht="39" customHeight="1">
      <c r="A105" s="16">
        <v>102</v>
      </c>
      <c r="B105" s="16"/>
      <c r="C105" s="16"/>
      <c r="D105" s="42"/>
      <c r="E105" s="21" t="str">
        <f>E68</f>
        <v>واریز از طرف شرکت تناوب</v>
      </c>
      <c r="F105" s="34">
        <v>3000000000</v>
      </c>
      <c r="G105" s="34"/>
      <c r="H105" s="19">
        <f t="shared" si="5"/>
        <v>105420192135</v>
      </c>
      <c r="I105" s="41"/>
    </row>
    <row r="106" spans="1:9" ht="39" customHeight="1">
      <c r="A106" s="16">
        <v>103</v>
      </c>
      <c r="B106" s="16" t="s">
        <v>172</v>
      </c>
      <c r="C106" s="16">
        <v>615299</v>
      </c>
      <c r="D106" s="21" t="s">
        <v>54</v>
      </c>
      <c r="E106" s="21" t="str">
        <f>E98</f>
        <v>حواله ساتنا به حساب IR730 120 0000 0000 1792 8646 23 نزد بانک ملت به نام شرکت تناوب</v>
      </c>
      <c r="F106" s="34"/>
      <c r="G106" s="34">
        <v>1000000000</v>
      </c>
      <c r="H106" s="19">
        <f>H105+F106-G106</f>
        <v>104420192135</v>
      </c>
      <c r="I106" s="41"/>
    </row>
    <row r="107" spans="1:9" ht="39" customHeight="1">
      <c r="A107" s="16">
        <v>104</v>
      </c>
      <c r="B107" s="16" t="s">
        <v>171</v>
      </c>
      <c r="C107" s="16">
        <v>615300</v>
      </c>
      <c r="D107" s="21" t="s">
        <v>54</v>
      </c>
      <c r="E107" s="21" t="s">
        <v>173</v>
      </c>
      <c r="F107" s="41"/>
      <c r="G107" s="34">
        <v>2000000000</v>
      </c>
      <c r="H107" s="19">
        <f t="shared" si="5"/>
        <v>102420192135</v>
      </c>
      <c r="I107" s="41"/>
    </row>
    <row r="108" spans="1:9" ht="39" customHeight="1">
      <c r="A108" s="16">
        <v>105</v>
      </c>
      <c r="B108" s="16" t="s">
        <v>177</v>
      </c>
      <c r="C108" s="16">
        <v>615301</v>
      </c>
      <c r="D108" s="21" t="s">
        <v>54</v>
      </c>
      <c r="E108" s="21" t="s">
        <v>178</v>
      </c>
      <c r="F108" s="41"/>
      <c r="G108" s="34">
        <v>200000000</v>
      </c>
      <c r="H108" s="19">
        <f t="shared" si="5"/>
        <v>102220192135</v>
      </c>
      <c r="I108" s="41"/>
    </row>
    <row r="109" spans="1:9" ht="39" customHeight="1">
      <c r="A109" s="16">
        <v>106</v>
      </c>
      <c r="B109" s="16" t="str">
        <f>B108</f>
        <v>95/12/15</v>
      </c>
      <c r="C109" s="16">
        <v>615302</v>
      </c>
      <c r="D109" s="21" t="s">
        <v>54</v>
      </c>
      <c r="E109" s="21" t="s">
        <v>179</v>
      </c>
      <c r="F109" s="41"/>
      <c r="G109" s="34">
        <v>150000000</v>
      </c>
      <c r="H109" s="19">
        <f t="shared" si="5"/>
        <v>102070192135</v>
      </c>
      <c r="I109" s="41"/>
    </row>
    <row r="110" spans="1:9" ht="39" customHeight="1">
      <c r="A110" s="16">
        <v>107</v>
      </c>
      <c r="B110" s="16" t="s">
        <v>180</v>
      </c>
      <c r="C110" s="16">
        <v>615303</v>
      </c>
      <c r="D110" s="21" t="str">
        <f t="shared" ref="D110:D134" si="6">D109</f>
        <v>بانک صنعت و معدن</v>
      </c>
      <c r="E110" s="21" t="str">
        <f>E66</f>
        <v>حواله ساتنا به حساب شماره IR 840570039986011857122101
 نزد بانک پاسارگاد به نام شرکت زیر ساخت فراگیر پالایشی سیراف</v>
      </c>
      <c r="F110" s="41"/>
      <c r="G110" s="34">
        <v>5000000000</v>
      </c>
      <c r="H110" s="19">
        <f t="shared" si="5"/>
        <v>97070192135</v>
      </c>
      <c r="I110" s="41"/>
    </row>
    <row r="111" spans="1:9" ht="39" customHeight="1">
      <c r="A111" s="16">
        <v>108</v>
      </c>
      <c r="B111" s="16" t="s">
        <v>181</v>
      </c>
      <c r="C111" s="16">
        <v>615306</v>
      </c>
      <c r="D111" s="21" t="str">
        <f t="shared" si="6"/>
        <v>بانک صنعت و معدن</v>
      </c>
      <c r="E111" s="21" t="s">
        <v>164</v>
      </c>
      <c r="F111" s="41"/>
      <c r="G111" s="34">
        <v>4000000000</v>
      </c>
      <c r="H111" s="19">
        <f t="shared" si="5"/>
        <v>93070192135</v>
      </c>
      <c r="I111" s="41"/>
    </row>
    <row r="112" spans="1:9" ht="39" customHeight="1">
      <c r="A112" s="16">
        <v>109</v>
      </c>
      <c r="B112" s="16" t="s">
        <v>181</v>
      </c>
      <c r="C112" s="16">
        <v>615307</v>
      </c>
      <c r="D112" s="21" t="str">
        <f t="shared" si="6"/>
        <v>بانک صنعت و معدن</v>
      </c>
      <c r="E112" s="21" t="str">
        <f>E102</f>
        <v>حواله ساتنا به حساب IR 600120020000005762 696433 به نام آقایان اسمعیلی نیا و یوسفی واعظ</v>
      </c>
      <c r="F112" s="41"/>
      <c r="G112" s="34">
        <v>2000000000</v>
      </c>
      <c r="H112" s="19">
        <f t="shared" si="5"/>
        <v>91070192135</v>
      </c>
      <c r="I112" s="41"/>
    </row>
    <row r="113" spans="1:9" ht="39" customHeight="1">
      <c r="A113" s="16">
        <v>110</v>
      </c>
      <c r="B113" s="16" t="s">
        <v>182</v>
      </c>
      <c r="C113" s="16">
        <v>615308</v>
      </c>
      <c r="D113" s="21" t="str">
        <f t="shared" si="6"/>
        <v>بانک صنعت و معدن</v>
      </c>
      <c r="E113" s="21" t="str">
        <f>E107</f>
        <v>حواله ساتنا به حساب IR730 120 0000 0000 1792 8646 23 نزد بانک ملت به نام شرکت تناوب بابت تسویه قرض الحسنه</v>
      </c>
      <c r="F113" s="41"/>
      <c r="G113" s="34">
        <v>4000000000</v>
      </c>
      <c r="H113" s="19">
        <f t="shared" si="5"/>
        <v>87070192135</v>
      </c>
      <c r="I113" s="41"/>
    </row>
    <row r="114" spans="1:9" ht="39" customHeight="1">
      <c r="A114" s="16">
        <v>111</v>
      </c>
      <c r="B114" s="16" t="s">
        <v>182</v>
      </c>
      <c r="C114" s="16">
        <v>615309</v>
      </c>
      <c r="D114" s="21" t="str">
        <f t="shared" si="6"/>
        <v>بانک صنعت و معدن</v>
      </c>
      <c r="E114" s="21" t="str">
        <f>E104</f>
        <v>حواله ساتنا به حساب IR77 0120 0000 0000 5329 3755 23 نزد بانک ملت به نام شرکت پالایش میعانات گازی آدیش جنوبی</v>
      </c>
      <c r="F114" s="41"/>
      <c r="G114" s="34">
        <v>900000000</v>
      </c>
      <c r="H114" s="19">
        <f t="shared" si="5"/>
        <v>86170192135</v>
      </c>
      <c r="I114" s="41"/>
    </row>
    <row r="115" spans="1:9" ht="39" customHeight="1">
      <c r="A115" s="16">
        <v>112</v>
      </c>
      <c r="B115" s="16" t="s">
        <v>183</v>
      </c>
      <c r="C115" s="16">
        <v>615310</v>
      </c>
      <c r="D115" s="21" t="str">
        <f t="shared" si="6"/>
        <v>بانک صنعت و معدن</v>
      </c>
      <c r="E115" s="21" t="str">
        <f>E114</f>
        <v>حواله ساتنا به حساب IR77 0120 0000 0000 5329 3755 23 نزد بانک ملت به نام شرکت پالایش میعانات گازی آدیش جنوبی</v>
      </c>
      <c r="F115" s="41"/>
      <c r="G115" s="34">
        <v>340000000</v>
      </c>
      <c r="H115" s="34">
        <f t="shared" si="5"/>
        <v>85830192135</v>
      </c>
      <c r="I115" s="41"/>
    </row>
    <row r="116" spans="1:9" ht="39" customHeight="1">
      <c r="A116" s="16">
        <v>113</v>
      </c>
      <c r="B116" s="16" t="s">
        <v>184</v>
      </c>
      <c r="C116" s="16">
        <v>615312</v>
      </c>
      <c r="D116" s="21" t="str">
        <f t="shared" si="6"/>
        <v>بانک صنعت و معدن</v>
      </c>
      <c r="E116" s="21" t="str">
        <f>E110</f>
        <v>حواله ساتنا به حساب شماره IR 840570039986011857122101
 نزد بانک پاسارگاد به نام شرکت زیر ساخت فراگیر پالایشی سیراف</v>
      </c>
      <c r="F116" s="41"/>
      <c r="G116" s="34">
        <v>5000000000</v>
      </c>
      <c r="H116" s="34">
        <f t="shared" si="5"/>
        <v>80830192135</v>
      </c>
      <c r="I116" s="41"/>
    </row>
    <row r="117" spans="1:9" ht="39" customHeight="1">
      <c r="A117" s="16">
        <v>114</v>
      </c>
      <c r="B117" s="16" t="s">
        <v>187</v>
      </c>
      <c r="C117" s="16">
        <v>615313</v>
      </c>
      <c r="D117" s="21" t="str">
        <f t="shared" si="6"/>
        <v>بانک صنعت و معدن</v>
      </c>
      <c r="E117" s="21" t="str">
        <f>E115</f>
        <v>حواله ساتنا به حساب IR77 0120 0000 0000 5329 3755 23 نزد بانک ملت به نام شرکت پالایش میعانات گازی آدیش جنوبی</v>
      </c>
      <c r="F117" s="41"/>
      <c r="G117" s="34">
        <v>100000000</v>
      </c>
      <c r="H117" s="34">
        <f t="shared" si="5"/>
        <v>80730192135</v>
      </c>
      <c r="I117" s="41"/>
    </row>
    <row r="118" spans="1:9" ht="69" customHeight="1">
      <c r="A118" s="16">
        <v>115</v>
      </c>
      <c r="B118" s="16" t="s">
        <v>186</v>
      </c>
      <c r="C118" s="16">
        <v>615314</v>
      </c>
      <c r="D118" s="21" t="str">
        <f t="shared" si="6"/>
        <v>بانک صنعت و معدن</v>
      </c>
      <c r="E118" s="21" t="s">
        <v>185</v>
      </c>
      <c r="F118" s="41"/>
      <c r="G118" s="34">
        <f>8973211+51028259</f>
        <v>60001470</v>
      </c>
      <c r="H118" s="34">
        <f t="shared" si="5"/>
        <v>80670190665</v>
      </c>
      <c r="I118" s="41"/>
    </row>
    <row r="119" spans="1:9" ht="69" customHeight="1">
      <c r="A119" s="16">
        <v>116</v>
      </c>
      <c r="B119" s="16" t="s">
        <v>188</v>
      </c>
      <c r="C119" s="16">
        <v>615315</v>
      </c>
      <c r="D119" s="21" t="str">
        <f t="shared" si="6"/>
        <v>بانک صنعت و معدن</v>
      </c>
      <c r="E119" s="21" t="str">
        <f>E117</f>
        <v>حواله ساتنا به حساب IR77 0120 0000 0000 5329 3755 23 نزد بانک ملت به نام شرکت پالایش میعانات گازی آدیش جنوبی</v>
      </c>
      <c r="F119" s="41"/>
      <c r="G119" s="34">
        <v>600000000</v>
      </c>
      <c r="H119" s="34">
        <f t="shared" si="5"/>
        <v>80070190665</v>
      </c>
      <c r="I119" s="41"/>
    </row>
    <row r="120" spans="1:9" ht="69" customHeight="1">
      <c r="A120" s="16">
        <v>117</v>
      </c>
      <c r="B120" s="16" t="s">
        <v>189</v>
      </c>
      <c r="C120" s="16">
        <v>615316</v>
      </c>
      <c r="D120" s="21" t="str">
        <f t="shared" si="6"/>
        <v>بانک صنعت و معدن</v>
      </c>
      <c r="E120" s="21" t="str">
        <f>E106</f>
        <v>حواله ساتنا به حساب IR730 120 0000 0000 1792 8646 23 نزد بانک ملت به نام شرکت تناوب</v>
      </c>
      <c r="F120" s="41"/>
      <c r="G120" s="34">
        <v>2000000000</v>
      </c>
      <c r="H120" s="34">
        <f t="shared" si="5"/>
        <v>78070190665</v>
      </c>
      <c r="I120" s="41"/>
    </row>
    <row r="121" spans="1:9" ht="69" customHeight="1">
      <c r="A121" s="16">
        <v>118</v>
      </c>
      <c r="B121" s="16" t="s">
        <v>189</v>
      </c>
      <c r="C121" s="16">
        <v>615317</v>
      </c>
      <c r="D121" s="21" t="str">
        <f t="shared" si="6"/>
        <v>بانک صنعت و معدن</v>
      </c>
      <c r="E121" s="21" t="str">
        <f>E91</f>
        <v>حواله ساتنا به حساب IR 600120020000005762 696433 به نام آقایان اسمعیلی نیا و یوسفی واعظ</v>
      </c>
      <c r="F121" s="41"/>
      <c r="G121" s="34">
        <v>1000000000</v>
      </c>
      <c r="H121" s="34">
        <f t="shared" si="5"/>
        <v>77070190665</v>
      </c>
      <c r="I121" s="41"/>
    </row>
    <row r="122" spans="1:9" ht="69" customHeight="1">
      <c r="A122" s="16">
        <v>119</v>
      </c>
      <c r="B122" s="16" t="s">
        <v>190</v>
      </c>
      <c r="C122" s="16">
        <v>615318</v>
      </c>
      <c r="D122" s="21" t="str">
        <f t="shared" si="6"/>
        <v>بانک صنعت و معدن</v>
      </c>
      <c r="E122" s="21" t="str">
        <f>E120</f>
        <v>حواله ساتنا به حساب IR730 120 0000 0000 1792 8646 23 نزد بانک ملت به نام شرکت تناوب</v>
      </c>
      <c r="F122" s="41"/>
      <c r="G122" s="34">
        <v>2000000000</v>
      </c>
      <c r="H122" s="34">
        <f t="shared" si="5"/>
        <v>75070190665</v>
      </c>
      <c r="I122" s="41"/>
    </row>
    <row r="123" spans="1:9" ht="69" customHeight="1">
      <c r="A123" s="16">
        <v>120</v>
      </c>
      <c r="B123" s="16" t="s">
        <v>191</v>
      </c>
      <c r="C123" s="16">
        <v>615319</v>
      </c>
      <c r="D123" s="21" t="str">
        <f t="shared" si="6"/>
        <v>بانک صنعت و معدن</v>
      </c>
      <c r="E123" s="21" t="s">
        <v>192</v>
      </c>
      <c r="F123" s="24"/>
      <c r="G123" s="19">
        <v>3500000000</v>
      </c>
      <c r="H123" s="19">
        <f t="shared" si="5"/>
        <v>71570190665</v>
      </c>
      <c r="I123" s="24"/>
    </row>
    <row r="124" spans="1:9" ht="69" customHeight="1">
      <c r="A124" s="16">
        <v>121</v>
      </c>
      <c r="B124" s="16" t="s">
        <v>193</v>
      </c>
      <c r="C124" s="16">
        <v>615320</v>
      </c>
      <c r="D124" s="21" t="str">
        <f t="shared" si="6"/>
        <v>بانک صنعت و معدن</v>
      </c>
      <c r="E124" s="21" t="s">
        <v>192</v>
      </c>
      <c r="F124" s="43"/>
      <c r="G124" s="19">
        <v>2500000000</v>
      </c>
      <c r="H124" s="34">
        <f t="shared" si="5"/>
        <v>69070190665</v>
      </c>
      <c r="I124" s="43"/>
    </row>
    <row r="125" spans="1:9" ht="69" customHeight="1">
      <c r="A125" s="16">
        <v>122</v>
      </c>
      <c r="B125" s="16" t="s">
        <v>194</v>
      </c>
      <c r="C125" s="16">
        <v>615321</v>
      </c>
      <c r="D125" s="21" t="str">
        <f t="shared" si="6"/>
        <v>بانک صنعت و معدن</v>
      </c>
      <c r="E125" s="21" t="s">
        <v>195</v>
      </c>
      <c r="F125" s="43"/>
      <c r="G125" s="19">
        <v>3000000000</v>
      </c>
      <c r="H125" s="34">
        <f t="shared" si="5"/>
        <v>66070190665</v>
      </c>
      <c r="I125" s="43"/>
    </row>
    <row r="126" spans="1:9" ht="69" customHeight="1">
      <c r="A126" s="16">
        <v>123</v>
      </c>
      <c r="B126" s="16" t="s">
        <v>196</v>
      </c>
      <c r="C126" s="16">
        <v>615322</v>
      </c>
      <c r="D126" s="21" t="str">
        <f t="shared" si="6"/>
        <v>بانک صنعت و معدن</v>
      </c>
      <c r="E126" s="21" t="str">
        <f>E124</f>
        <v>حواله ساتنا به حساب IR190120000000005056763693 نزد بانک ملت به نام شرکت تناوب</v>
      </c>
      <c r="F126" s="43"/>
      <c r="G126" s="19">
        <v>3000000000</v>
      </c>
      <c r="H126" s="34">
        <f t="shared" si="5"/>
        <v>63070190665</v>
      </c>
      <c r="I126" s="43"/>
    </row>
    <row r="127" spans="1:9" ht="69" customHeight="1">
      <c r="A127" s="16">
        <v>124</v>
      </c>
      <c r="B127" s="16" t="s">
        <v>197</v>
      </c>
      <c r="C127" s="16">
        <v>615323</v>
      </c>
      <c r="D127" s="21" t="str">
        <f t="shared" si="6"/>
        <v>بانک صنعت و معدن</v>
      </c>
      <c r="E127" s="21" t="s">
        <v>178</v>
      </c>
      <c r="F127" s="43"/>
      <c r="G127" s="19">
        <v>25000000</v>
      </c>
      <c r="H127" s="34">
        <f t="shared" si="5"/>
        <v>63045190665</v>
      </c>
      <c r="I127" s="43"/>
    </row>
    <row r="128" spans="1:9" ht="69" customHeight="1">
      <c r="A128" s="16">
        <v>125</v>
      </c>
      <c r="B128" s="16" t="s">
        <v>198</v>
      </c>
      <c r="C128" s="16">
        <v>615324</v>
      </c>
      <c r="D128" s="21" t="str">
        <f t="shared" si="6"/>
        <v>بانک صنعت و معدن</v>
      </c>
      <c r="E128" s="21" t="s">
        <v>199</v>
      </c>
      <c r="F128" s="43"/>
      <c r="G128" s="19">
        <v>620000000</v>
      </c>
      <c r="H128" s="34">
        <f t="shared" si="5"/>
        <v>62425190665</v>
      </c>
      <c r="I128" s="43"/>
    </row>
    <row r="129" spans="1:9" ht="69" customHeight="1">
      <c r="A129" s="16">
        <v>126</v>
      </c>
      <c r="B129" s="16" t="s">
        <v>200</v>
      </c>
      <c r="C129" s="16">
        <v>615325</v>
      </c>
      <c r="D129" s="21" t="str">
        <f t="shared" si="6"/>
        <v>بانک صنعت و معدن</v>
      </c>
      <c r="E129" s="21" t="str">
        <f>E112</f>
        <v>حواله ساتنا به حساب IR 600120020000005762 696433 به نام آقایان اسمعیلی نیا و یوسفی واعظ</v>
      </c>
      <c r="F129" s="43"/>
      <c r="G129" s="19">
        <v>7000000000</v>
      </c>
      <c r="H129" s="34">
        <f t="shared" si="5"/>
        <v>55425190665</v>
      </c>
      <c r="I129" s="43"/>
    </row>
    <row r="130" spans="1:9" ht="69" customHeight="1">
      <c r="A130" s="16">
        <v>127</v>
      </c>
      <c r="B130" s="16" t="s">
        <v>202</v>
      </c>
      <c r="C130" s="16">
        <v>615326</v>
      </c>
      <c r="D130" s="21" t="str">
        <f t="shared" si="6"/>
        <v>بانک صنعت و معدن</v>
      </c>
      <c r="E130" s="21" t="s">
        <v>201</v>
      </c>
      <c r="F130" s="43"/>
      <c r="G130" s="19">
        <v>3000000000</v>
      </c>
      <c r="H130" s="34">
        <f t="shared" si="5"/>
        <v>52425190665</v>
      </c>
      <c r="I130" s="43"/>
    </row>
    <row r="131" spans="1:9" ht="69" customHeight="1">
      <c r="A131" s="16">
        <v>128</v>
      </c>
      <c r="B131" s="16" t="s">
        <v>202</v>
      </c>
      <c r="C131" s="16">
        <v>615327</v>
      </c>
      <c r="D131" s="21" t="str">
        <f t="shared" si="6"/>
        <v>بانک صنعت و معدن</v>
      </c>
      <c r="E131" s="21" t="s">
        <v>203</v>
      </c>
      <c r="F131" s="43"/>
      <c r="G131" s="19">
        <v>45276811</v>
      </c>
      <c r="H131" s="34">
        <f t="shared" si="5"/>
        <v>52379913854</v>
      </c>
      <c r="I131" s="43"/>
    </row>
    <row r="132" spans="1:9" ht="37.5">
      <c r="A132" s="16">
        <v>129</v>
      </c>
      <c r="B132" s="16" t="s">
        <v>204</v>
      </c>
      <c r="C132" s="16">
        <v>727328</v>
      </c>
      <c r="D132" s="21" t="str">
        <f t="shared" si="6"/>
        <v>بانک صنعت و معدن</v>
      </c>
      <c r="E132" s="21" t="s">
        <v>205</v>
      </c>
      <c r="F132" s="43"/>
      <c r="G132" s="19">
        <v>50000000</v>
      </c>
      <c r="H132" s="34">
        <f t="shared" si="5"/>
        <v>52329913854</v>
      </c>
      <c r="I132" s="43"/>
    </row>
    <row r="133" spans="1:9" ht="37.5">
      <c r="A133" s="16">
        <v>130</v>
      </c>
      <c r="B133" s="16" t="s">
        <v>206</v>
      </c>
      <c r="C133" s="16">
        <v>727329</v>
      </c>
      <c r="D133" s="21" t="str">
        <f t="shared" si="6"/>
        <v>بانک صنعت و معدن</v>
      </c>
      <c r="E133" s="44" t="s">
        <v>207</v>
      </c>
      <c r="F133" s="24"/>
      <c r="G133" s="19">
        <v>41400021</v>
      </c>
      <c r="H133" s="19">
        <f t="shared" si="5"/>
        <v>52288513833</v>
      </c>
      <c r="I133" s="24"/>
    </row>
    <row r="134" spans="1:9" ht="49.5" customHeight="1">
      <c r="A134" s="16">
        <v>131</v>
      </c>
      <c r="B134" s="16" t="s">
        <v>208</v>
      </c>
      <c r="C134" s="16">
        <v>727330</v>
      </c>
      <c r="D134" s="21" t="str">
        <f t="shared" si="6"/>
        <v>بانک صنعت و معدن</v>
      </c>
      <c r="E134" s="21" t="str">
        <f>E127</f>
        <v>حواله ساتنا به حساب IR440120020000005715330360 نزد بانک ملت به نام آقای محسن خستو بابت شارژ تنخواه</v>
      </c>
      <c r="F134" s="45"/>
      <c r="G134" s="19">
        <v>30000000</v>
      </c>
      <c r="H134" s="19">
        <f t="shared" si="5"/>
        <v>52258513833</v>
      </c>
      <c r="I134" s="45"/>
    </row>
    <row r="135" spans="1:9" ht="49.5" customHeight="1">
      <c r="A135" s="16">
        <v>132</v>
      </c>
      <c r="B135" s="16"/>
      <c r="C135" s="16"/>
      <c r="D135" s="21"/>
      <c r="E135" s="21"/>
      <c r="F135" s="19">
        <v>15000000000</v>
      </c>
      <c r="G135" s="19"/>
      <c r="H135" s="19">
        <f t="shared" si="5"/>
        <v>67258513833</v>
      </c>
      <c r="I135" s="24"/>
    </row>
    <row r="136" spans="1:9" ht="49.5" customHeight="1">
      <c r="A136" s="16">
        <v>133</v>
      </c>
      <c r="B136" s="16" t="s">
        <v>209</v>
      </c>
      <c r="C136" s="16">
        <v>727331</v>
      </c>
      <c r="D136" s="21" t="str">
        <f>D130</f>
        <v>بانک صنعت و معدن</v>
      </c>
      <c r="E136" s="21" t="str">
        <f>E130</f>
        <v>حواله ساتنا به حساب IR730120000000001792864623 نزد بانک ملت به نام شرکت تناوب</v>
      </c>
      <c r="F136" s="24"/>
      <c r="G136" s="19">
        <v>4000000000</v>
      </c>
      <c r="H136" s="19">
        <f t="shared" si="5"/>
        <v>63258513833</v>
      </c>
      <c r="I136" s="24"/>
    </row>
    <row r="137" spans="1:9" ht="37.5">
      <c r="A137" s="16">
        <v>134</v>
      </c>
      <c r="B137" s="16" t="s">
        <v>210</v>
      </c>
      <c r="C137" s="16">
        <v>727335</v>
      </c>
      <c r="D137" s="21" t="str">
        <f>D131</f>
        <v>بانک صنعت و معدن</v>
      </c>
      <c r="E137" s="21" t="s">
        <v>211</v>
      </c>
      <c r="F137" s="24"/>
      <c r="G137" s="19">
        <v>2055007000</v>
      </c>
      <c r="H137" s="19">
        <f t="shared" si="5"/>
        <v>61203506833</v>
      </c>
      <c r="I137" s="46"/>
    </row>
    <row r="138" spans="1:9" ht="75">
      <c r="A138" s="16">
        <v>135</v>
      </c>
      <c r="B138" s="16" t="s">
        <v>212</v>
      </c>
      <c r="C138" s="16">
        <v>727337</v>
      </c>
      <c r="D138" s="21" t="str">
        <f>D132</f>
        <v>بانک صنعت و معدن</v>
      </c>
      <c r="E138" s="21" t="s">
        <v>213</v>
      </c>
      <c r="F138" s="24"/>
      <c r="G138" s="19">
        <v>29000000000</v>
      </c>
      <c r="H138" s="19">
        <f t="shared" si="5"/>
        <v>32203506833</v>
      </c>
      <c r="I138" s="24"/>
    </row>
    <row r="139" spans="1:9" ht="56.25">
      <c r="A139" s="16">
        <v>136</v>
      </c>
      <c r="B139" s="16" t="s">
        <v>214</v>
      </c>
      <c r="C139" s="16">
        <v>727338</v>
      </c>
      <c r="D139" s="21" t="str">
        <f>D133</f>
        <v>بانک صنعت و معدن</v>
      </c>
      <c r="E139" s="21" t="s">
        <v>215</v>
      </c>
      <c r="F139" s="24"/>
      <c r="G139" s="19">
        <v>163500000</v>
      </c>
      <c r="H139" s="19">
        <f t="shared" si="5"/>
        <v>32040006833</v>
      </c>
      <c r="I139" s="24"/>
    </row>
    <row r="140" spans="1:9" ht="56.25">
      <c r="A140" s="16">
        <v>137</v>
      </c>
      <c r="B140" s="16" t="s">
        <v>216</v>
      </c>
      <c r="C140" s="16">
        <v>727339</v>
      </c>
      <c r="D140" s="21" t="str">
        <f>D134</f>
        <v>بانک صنعت و معدن</v>
      </c>
      <c r="E140" s="21" t="s">
        <v>217</v>
      </c>
      <c r="F140" s="47"/>
      <c r="G140" s="19">
        <v>3000000000</v>
      </c>
      <c r="H140" s="19">
        <f t="shared" si="5"/>
        <v>29040006833</v>
      </c>
      <c r="I140" s="47"/>
    </row>
    <row r="141" spans="1:9" ht="56.25">
      <c r="A141" s="16">
        <v>138</v>
      </c>
      <c r="B141" s="16" t="s">
        <v>216</v>
      </c>
      <c r="C141" s="16">
        <v>727340</v>
      </c>
      <c r="D141" s="21" t="str">
        <f>D140</f>
        <v>بانک صنعت و معدن</v>
      </c>
      <c r="E141" s="21" t="s">
        <v>218</v>
      </c>
      <c r="F141" s="47"/>
      <c r="G141" s="19">
        <v>169467900</v>
      </c>
      <c r="H141" s="19">
        <f t="shared" si="5"/>
        <v>28870538933</v>
      </c>
      <c r="I141" s="47"/>
    </row>
    <row r="142" spans="1:9" ht="37.5">
      <c r="A142" s="16">
        <v>139</v>
      </c>
      <c r="B142" s="16" t="s">
        <v>216</v>
      </c>
      <c r="C142" s="16">
        <v>727341</v>
      </c>
      <c r="D142" s="21" t="str">
        <f>D136</f>
        <v>بانک صنعت و معدن</v>
      </c>
      <c r="E142" s="21" t="s">
        <v>219</v>
      </c>
      <c r="F142" s="47"/>
      <c r="G142" s="48">
        <v>2260000000</v>
      </c>
      <c r="H142" s="48">
        <f t="shared" si="5"/>
        <v>26610538933</v>
      </c>
      <c r="I142" s="47"/>
    </row>
    <row r="143" spans="1:9" ht="37.5">
      <c r="A143" s="16">
        <v>140</v>
      </c>
      <c r="B143" s="16" t="s">
        <v>216</v>
      </c>
      <c r="C143" s="16">
        <v>727342</v>
      </c>
      <c r="D143" s="21" t="str">
        <f>D142</f>
        <v>بانک صنعت و معدن</v>
      </c>
      <c r="E143" s="21" t="s">
        <v>220</v>
      </c>
      <c r="F143" s="24"/>
      <c r="G143" s="19">
        <v>100000000</v>
      </c>
      <c r="H143" s="19">
        <f t="shared" si="5"/>
        <v>26510538933</v>
      </c>
      <c r="I143" s="24"/>
    </row>
    <row r="144" spans="1:9" ht="18.75">
      <c r="A144" s="16">
        <v>141</v>
      </c>
      <c r="B144" s="16"/>
      <c r="C144" s="16">
        <v>727343</v>
      </c>
      <c r="D144" s="21" t="str">
        <f t="shared" ref="D144" si="7">D143</f>
        <v>بانک صنعت و معدن</v>
      </c>
      <c r="E144" s="21" t="s">
        <v>229</v>
      </c>
      <c r="F144" s="24"/>
      <c r="G144" s="19">
        <v>62400000</v>
      </c>
      <c r="H144" s="19">
        <f t="shared" si="5"/>
        <v>26448138933</v>
      </c>
      <c r="I144" s="24"/>
    </row>
    <row r="145" spans="1:9" ht="56.25">
      <c r="A145" s="16">
        <v>142</v>
      </c>
      <c r="B145" s="16" t="s">
        <v>223</v>
      </c>
      <c r="C145" s="16">
        <v>727344</v>
      </c>
      <c r="D145" s="21" t="str">
        <f t="shared" ref="D145" si="8">D139</f>
        <v>بانک صنعت و معدن</v>
      </c>
      <c r="E145" s="21" t="s">
        <v>221</v>
      </c>
      <c r="F145" s="24"/>
      <c r="G145" s="48">
        <v>305000000</v>
      </c>
      <c r="H145" s="19">
        <f>H143+F145-G145</f>
        <v>26205538933</v>
      </c>
      <c r="I145" s="24"/>
    </row>
    <row r="146" spans="1:9" ht="56.25">
      <c r="A146" s="16">
        <v>143</v>
      </c>
      <c r="B146" s="16" t="s">
        <v>223</v>
      </c>
      <c r="C146" s="16">
        <v>727345</v>
      </c>
      <c r="D146" s="21" t="str">
        <f t="shared" ref="D146:D194" si="9">D145</f>
        <v>بانک صنعت و معدن</v>
      </c>
      <c r="E146" s="21" t="s">
        <v>222</v>
      </c>
      <c r="F146" s="24"/>
      <c r="G146" s="19">
        <v>109210000</v>
      </c>
      <c r="H146" s="19">
        <f t="shared" ref="H146:H184" si="10">H145+F146-G146</f>
        <v>26096328933</v>
      </c>
      <c r="I146" s="24"/>
    </row>
    <row r="147" spans="1:9" ht="56.25">
      <c r="A147" s="16">
        <v>144</v>
      </c>
      <c r="B147" s="16" t="s">
        <v>223</v>
      </c>
      <c r="C147" s="16">
        <v>727346</v>
      </c>
      <c r="D147" s="21" t="str">
        <f t="shared" si="9"/>
        <v>بانک صنعت و معدن</v>
      </c>
      <c r="E147" s="21" t="s">
        <v>224</v>
      </c>
      <c r="F147" s="24"/>
      <c r="G147" s="19">
        <v>139000000</v>
      </c>
      <c r="H147" s="19">
        <f t="shared" si="10"/>
        <v>25957328933</v>
      </c>
      <c r="I147" s="24"/>
    </row>
    <row r="148" spans="1:9" ht="37.5">
      <c r="A148" s="16">
        <v>145</v>
      </c>
      <c r="B148" s="16" t="s">
        <v>225</v>
      </c>
      <c r="C148" s="16">
        <v>727347</v>
      </c>
      <c r="D148" s="21" t="str">
        <f t="shared" si="9"/>
        <v>بانک صنعت و معدن</v>
      </c>
      <c r="E148" s="21" t="s">
        <v>220</v>
      </c>
      <c r="F148" s="49"/>
      <c r="G148" s="48">
        <v>100000000</v>
      </c>
      <c r="H148" s="19">
        <f t="shared" si="10"/>
        <v>25857328933</v>
      </c>
      <c r="I148" s="49"/>
    </row>
    <row r="149" spans="1:9" ht="56.25">
      <c r="A149" s="16">
        <v>146</v>
      </c>
      <c r="B149" s="16" t="s">
        <v>227</v>
      </c>
      <c r="C149" s="16">
        <v>727348</v>
      </c>
      <c r="D149" s="21" t="str">
        <f t="shared" si="9"/>
        <v>بانک صنعت و معدن</v>
      </c>
      <c r="E149" s="21" t="s">
        <v>226</v>
      </c>
      <c r="F149" s="24"/>
      <c r="G149" s="48">
        <v>412170973</v>
      </c>
      <c r="H149" s="19">
        <f t="shared" si="10"/>
        <v>25445157960</v>
      </c>
      <c r="I149" s="24"/>
    </row>
    <row r="150" spans="1:9" ht="56.25">
      <c r="A150" s="16">
        <v>147</v>
      </c>
      <c r="B150" s="16" t="s">
        <v>231</v>
      </c>
      <c r="C150" s="16">
        <v>727349</v>
      </c>
      <c r="D150" s="21" t="str">
        <f t="shared" si="9"/>
        <v>بانک صنعت و معدن</v>
      </c>
      <c r="E150" s="21" t="s">
        <v>228</v>
      </c>
      <c r="F150" s="50"/>
      <c r="G150" s="48">
        <v>1000000000</v>
      </c>
      <c r="H150" s="19">
        <f t="shared" si="10"/>
        <v>24445157960</v>
      </c>
      <c r="I150" s="50"/>
    </row>
    <row r="151" spans="1:9" ht="56.25">
      <c r="A151" s="16">
        <v>148</v>
      </c>
      <c r="B151" s="16" t="s">
        <v>232</v>
      </c>
      <c r="C151" s="16">
        <v>727350</v>
      </c>
      <c r="D151" s="21" t="str">
        <f t="shared" si="9"/>
        <v>بانک صنعت و معدن</v>
      </c>
      <c r="E151" s="21" t="s">
        <v>230</v>
      </c>
      <c r="F151" s="50"/>
      <c r="G151" s="48">
        <v>4000000000</v>
      </c>
      <c r="H151" s="51">
        <f t="shared" si="10"/>
        <v>20445157960</v>
      </c>
      <c r="I151" s="50"/>
    </row>
    <row r="152" spans="1:9" ht="56.25">
      <c r="A152" s="16"/>
      <c r="B152" s="16" t="s">
        <v>235</v>
      </c>
      <c r="C152" s="16">
        <v>727366</v>
      </c>
      <c r="D152" s="21" t="str">
        <f t="shared" si="9"/>
        <v>بانک صنعت و معدن</v>
      </c>
      <c r="E152" s="21" t="s">
        <v>236</v>
      </c>
      <c r="F152" s="24"/>
      <c r="G152" s="19">
        <v>1000000000</v>
      </c>
      <c r="H152" s="19">
        <f t="shared" si="10"/>
        <v>19445157960</v>
      </c>
      <c r="I152" s="24"/>
    </row>
    <row r="153" spans="1:9" ht="56.25">
      <c r="A153" s="16"/>
      <c r="B153" s="16" t="s">
        <v>235</v>
      </c>
      <c r="C153" s="16">
        <v>727367</v>
      </c>
      <c r="D153" s="21" t="str">
        <f t="shared" si="9"/>
        <v>بانک صنعت و معدن</v>
      </c>
      <c r="E153" s="21" t="s">
        <v>237</v>
      </c>
      <c r="F153" s="24"/>
      <c r="G153" s="19">
        <v>2000000000</v>
      </c>
      <c r="H153" s="19">
        <f t="shared" si="10"/>
        <v>17445157960</v>
      </c>
      <c r="I153" s="24"/>
    </row>
    <row r="154" spans="1:9" ht="56.25">
      <c r="A154" s="16"/>
      <c r="B154" s="16" t="s">
        <v>235</v>
      </c>
      <c r="C154" s="16">
        <v>727368</v>
      </c>
      <c r="D154" s="21" t="str">
        <f t="shared" si="9"/>
        <v>بانک صنعت و معدن</v>
      </c>
      <c r="E154" s="21" t="s">
        <v>238</v>
      </c>
      <c r="F154" s="24"/>
      <c r="G154" s="19">
        <v>1490873000</v>
      </c>
      <c r="H154" s="19">
        <f t="shared" si="10"/>
        <v>15954284960</v>
      </c>
      <c r="I154" s="24"/>
    </row>
    <row r="155" spans="1:9" ht="56.25">
      <c r="A155" s="16"/>
      <c r="B155" s="16" t="s">
        <v>239</v>
      </c>
      <c r="C155" s="16">
        <v>727369</v>
      </c>
      <c r="D155" s="21" t="str">
        <f t="shared" si="9"/>
        <v>بانک صنعت و معدن</v>
      </c>
      <c r="E155" s="73" t="s">
        <v>240</v>
      </c>
      <c r="F155" s="24"/>
      <c r="G155" s="19">
        <v>200228399</v>
      </c>
      <c r="H155" s="19">
        <f t="shared" si="10"/>
        <v>15754056561</v>
      </c>
      <c r="I155" s="24"/>
    </row>
    <row r="156" spans="1:9" ht="75">
      <c r="A156" s="16"/>
      <c r="B156" s="16" t="s">
        <v>242</v>
      </c>
      <c r="C156" s="16">
        <v>727370</v>
      </c>
      <c r="D156" s="21" t="str">
        <f t="shared" si="9"/>
        <v>بانک صنعت و معدن</v>
      </c>
      <c r="E156" s="73" t="s">
        <v>241</v>
      </c>
      <c r="F156" s="24"/>
      <c r="G156" s="19">
        <v>18991093852</v>
      </c>
      <c r="H156" s="19">
        <f t="shared" si="10"/>
        <v>-3237037291</v>
      </c>
      <c r="I156" s="24"/>
    </row>
    <row r="157" spans="1:9" ht="56.25">
      <c r="A157" s="16"/>
      <c r="B157" s="16" t="s">
        <v>243</v>
      </c>
      <c r="C157" s="16">
        <v>727371</v>
      </c>
      <c r="D157" s="21" t="str">
        <f t="shared" si="9"/>
        <v>بانک صنعت و معدن</v>
      </c>
      <c r="E157" s="73" t="s">
        <v>244</v>
      </c>
      <c r="F157" s="24"/>
      <c r="G157" s="19">
        <v>2308491549</v>
      </c>
      <c r="H157" s="19">
        <f t="shared" si="10"/>
        <v>-5545528840</v>
      </c>
      <c r="I157" s="24"/>
    </row>
    <row r="158" spans="1:9" ht="37.5">
      <c r="A158" s="16"/>
      <c r="B158" s="16" t="s">
        <v>246</v>
      </c>
      <c r="C158" s="16">
        <v>727372</v>
      </c>
      <c r="D158" s="21" t="str">
        <f t="shared" si="9"/>
        <v>بانک صنعت و معدن</v>
      </c>
      <c r="E158" s="73" t="s">
        <v>245</v>
      </c>
      <c r="F158" s="24"/>
      <c r="G158" s="19">
        <v>10000000000</v>
      </c>
      <c r="H158" s="19">
        <f t="shared" si="10"/>
        <v>-15545528840</v>
      </c>
      <c r="I158" s="24"/>
    </row>
    <row r="159" spans="1:9" ht="37.5">
      <c r="A159" s="16"/>
      <c r="B159" s="16" t="s">
        <v>247</v>
      </c>
      <c r="C159" s="16">
        <v>727373</v>
      </c>
      <c r="D159" s="21" t="str">
        <f t="shared" si="9"/>
        <v>بانک صنعت و معدن</v>
      </c>
      <c r="E159" s="73" t="s">
        <v>249</v>
      </c>
      <c r="F159" s="24"/>
      <c r="G159" s="19">
        <v>2617268500</v>
      </c>
      <c r="H159" s="19">
        <f t="shared" si="10"/>
        <v>-18162797340</v>
      </c>
      <c r="I159" s="24"/>
    </row>
    <row r="160" spans="1:9" ht="56.25">
      <c r="A160" s="16"/>
      <c r="B160" s="16" t="s">
        <v>247</v>
      </c>
      <c r="C160" s="16">
        <v>727374</v>
      </c>
      <c r="D160" s="21" t="str">
        <f t="shared" si="9"/>
        <v>بانک صنعت و معدن</v>
      </c>
      <c r="E160" s="73" t="s">
        <v>248</v>
      </c>
      <c r="F160" s="24"/>
      <c r="G160" s="19">
        <v>1079263500</v>
      </c>
      <c r="H160" s="19">
        <f t="shared" si="10"/>
        <v>-19242060840</v>
      </c>
      <c r="I160" s="24"/>
    </row>
    <row r="161" spans="1:9" ht="37.5">
      <c r="A161" s="16"/>
      <c r="B161" s="16" t="s">
        <v>247</v>
      </c>
      <c r="C161" s="16">
        <v>727375</v>
      </c>
      <c r="D161" s="21" t="str">
        <f t="shared" si="9"/>
        <v>بانک صنعت و معدن</v>
      </c>
      <c r="E161" s="73" t="s">
        <v>250</v>
      </c>
      <c r="F161" s="24"/>
      <c r="G161" s="19">
        <v>115331000</v>
      </c>
      <c r="H161" s="19">
        <f t="shared" si="10"/>
        <v>-19357391840</v>
      </c>
      <c r="I161" s="24"/>
    </row>
    <row r="162" spans="1:9" ht="56.25">
      <c r="A162" s="16"/>
      <c r="B162" s="16" t="s">
        <v>247</v>
      </c>
      <c r="C162" s="16">
        <v>796451</v>
      </c>
      <c r="D162" s="21" t="str">
        <f t="shared" si="9"/>
        <v>بانک صنعت و معدن</v>
      </c>
      <c r="E162" s="73" t="s">
        <v>251</v>
      </c>
      <c r="F162" s="24"/>
      <c r="G162" s="19">
        <v>132270784</v>
      </c>
      <c r="H162" s="19">
        <f t="shared" si="10"/>
        <v>-19489662624</v>
      </c>
      <c r="I162" s="24"/>
    </row>
    <row r="163" spans="1:9" ht="37.5">
      <c r="A163" s="16"/>
      <c r="B163" s="16" t="s">
        <v>252</v>
      </c>
      <c r="C163" s="16">
        <v>796452</v>
      </c>
      <c r="D163" s="21" t="str">
        <f t="shared" si="9"/>
        <v>بانک صنعت و معدن</v>
      </c>
      <c r="E163" s="73" t="s">
        <v>253</v>
      </c>
      <c r="F163" s="24"/>
      <c r="G163" s="19">
        <v>1262840000</v>
      </c>
      <c r="H163" s="19">
        <f t="shared" si="10"/>
        <v>-20752502624</v>
      </c>
      <c r="I163" s="24"/>
    </row>
    <row r="164" spans="1:9" ht="56.25">
      <c r="A164" s="16"/>
      <c r="B164" s="16" t="s">
        <v>252</v>
      </c>
      <c r="C164" s="16">
        <v>796453</v>
      </c>
      <c r="D164" s="21" t="str">
        <f t="shared" si="9"/>
        <v>بانک صنعت و معدن</v>
      </c>
      <c r="E164" s="73" t="s">
        <v>254</v>
      </c>
      <c r="F164" s="24"/>
      <c r="G164" s="19">
        <v>407881750</v>
      </c>
      <c r="H164" s="19">
        <f t="shared" si="10"/>
        <v>-21160384374</v>
      </c>
      <c r="I164" s="24"/>
    </row>
    <row r="165" spans="1:9" ht="56.25">
      <c r="A165" s="16"/>
      <c r="B165" s="16" t="s">
        <v>255</v>
      </c>
      <c r="C165" s="16">
        <v>796454</v>
      </c>
      <c r="D165" s="21" t="str">
        <f t="shared" si="9"/>
        <v>بانک صنعت و معدن</v>
      </c>
      <c r="E165" s="73" t="s">
        <v>256</v>
      </c>
      <c r="F165" s="24"/>
      <c r="G165" s="19">
        <v>2557161800</v>
      </c>
      <c r="H165" s="19">
        <f t="shared" si="10"/>
        <v>-23717546174</v>
      </c>
      <c r="I165" s="24"/>
    </row>
    <row r="166" spans="1:9" ht="56.25">
      <c r="A166" s="16"/>
      <c r="B166" s="16" t="s">
        <v>255</v>
      </c>
      <c r="C166" s="16">
        <v>796455</v>
      </c>
      <c r="D166" s="21" t="str">
        <f t="shared" si="9"/>
        <v>بانک صنعت و معدن</v>
      </c>
      <c r="E166" s="73" t="s">
        <v>257</v>
      </c>
      <c r="F166" s="24"/>
      <c r="G166" s="19">
        <v>150000000</v>
      </c>
      <c r="H166" s="19">
        <f t="shared" si="10"/>
        <v>-23867546174</v>
      </c>
      <c r="I166" s="24"/>
    </row>
    <row r="167" spans="1:9" ht="56.25">
      <c r="A167" s="16"/>
      <c r="B167" s="16" t="s">
        <v>255</v>
      </c>
      <c r="C167" s="16">
        <v>796456</v>
      </c>
      <c r="D167" s="21" t="str">
        <f t="shared" si="9"/>
        <v>بانک صنعت و معدن</v>
      </c>
      <c r="E167" s="73" t="s">
        <v>270</v>
      </c>
      <c r="F167" s="24"/>
      <c r="G167" s="19">
        <v>91700000</v>
      </c>
      <c r="H167" s="19">
        <f t="shared" si="10"/>
        <v>-23959246174</v>
      </c>
      <c r="I167" s="24"/>
    </row>
    <row r="168" spans="1:9" ht="56.25">
      <c r="A168" s="16"/>
      <c r="B168" s="16" t="s">
        <v>258</v>
      </c>
      <c r="C168" s="16">
        <v>796457</v>
      </c>
      <c r="D168" s="21" t="str">
        <f t="shared" si="9"/>
        <v>بانک صنعت و معدن</v>
      </c>
      <c r="E168" s="73" t="s">
        <v>259</v>
      </c>
      <c r="F168" s="24"/>
      <c r="G168" s="19">
        <v>189221384</v>
      </c>
      <c r="H168" s="19">
        <f t="shared" si="10"/>
        <v>-24148467558</v>
      </c>
      <c r="I168" s="24"/>
    </row>
    <row r="169" spans="1:9" ht="56.25">
      <c r="A169" s="16"/>
      <c r="B169" s="16" t="s">
        <v>260</v>
      </c>
      <c r="C169" s="16">
        <v>796458</v>
      </c>
      <c r="D169" s="21" t="str">
        <f t="shared" si="9"/>
        <v>بانک صنعت و معدن</v>
      </c>
      <c r="E169" s="73" t="s">
        <v>261</v>
      </c>
      <c r="F169" s="24"/>
      <c r="G169" s="19">
        <v>47687500</v>
      </c>
      <c r="H169" s="19">
        <f t="shared" si="10"/>
        <v>-24196155058</v>
      </c>
      <c r="I169" s="24"/>
    </row>
    <row r="170" spans="1:9" ht="56.25">
      <c r="A170" s="16"/>
      <c r="B170" s="16" t="s">
        <v>260</v>
      </c>
      <c r="C170" s="16">
        <v>796459</v>
      </c>
      <c r="D170" s="21" t="str">
        <f t="shared" si="9"/>
        <v>بانک صنعت و معدن</v>
      </c>
      <c r="E170" s="73" t="s">
        <v>262</v>
      </c>
      <c r="F170" s="24"/>
      <c r="G170" s="19">
        <v>166770000</v>
      </c>
      <c r="H170" s="19">
        <f t="shared" si="10"/>
        <v>-24362925058</v>
      </c>
      <c r="I170" s="24"/>
    </row>
    <row r="171" spans="1:9" ht="56.25">
      <c r="A171" s="16"/>
      <c r="B171" s="16" t="s">
        <v>260</v>
      </c>
      <c r="C171" s="16">
        <v>796460</v>
      </c>
      <c r="D171" s="21" t="str">
        <f t="shared" si="9"/>
        <v>بانک صنعت و معدن</v>
      </c>
      <c r="E171" s="73" t="s">
        <v>263</v>
      </c>
      <c r="F171" s="24"/>
      <c r="G171" s="19">
        <v>51666000</v>
      </c>
      <c r="H171" s="19">
        <f t="shared" si="10"/>
        <v>-24414591058</v>
      </c>
      <c r="I171" s="24"/>
    </row>
    <row r="172" spans="1:9" ht="56.25">
      <c r="A172" s="16"/>
      <c r="B172" s="16" t="s">
        <v>260</v>
      </c>
      <c r="C172" s="16">
        <v>796461</v>
      </c>
      <c r="D172" s="21" t="str">
        <f t="shared" si="9"/>
        <v>بانک صنعت و معدن</v>
      </c>
      <c r="E172" s="73" t="s">
        <v>264</v>
      </c>
      <c r="F172" s="24"/>
      <c r="G172" s="19">
        <v>2006995000</v>
      </c>
      <c r="H172" s="19">
        <f t="shared" si="10"/>
        <v>-26421586058</v>
      </c>
      <c r="I172" s="24"/>
    </row>
    <row r="173" spans="1:9" ht="56.25">
      <c r="A173" s="16"/>
      <c r="B173" s="16" t="s">
        <v>265</v>
      </c>
      <c r="C173" s="16">
        <v>796462</v>
      </c>
      <c r="D173" s="21" t="str">
        <f t="shared" si="9"/>
        <v>بانک صنعت و معدن</v>
      </c>
      <c r="E173" s="73" t="s">
        <v>266</v>
      </c>
      <c r="F173" s="24"/>
      <c r="G173" s="19">
        <v>612357640</v>
      </c>
      <c r="H173" s="19">
        <f t="shared" si="10"/>
        <v>-27033943698</v>
      </c>
      <c r="I173" s="24"/>
    </row>
    <row r="174" spans="1:9" ht="37.5">
      <c r="A174" s="16"/>
      <c r="B174" s="16" t="s">
        <v>267</v>
      </c>
      <c r="C174" s="16">
        <v>796463</v>
      </c>
      <c r="D174" s="21" t="str">
        <f t="shared" si="9"/>
        <v>بانک صنعت و معدن</v>
      </c>
      <c r="E174" s="73" t="s">
        <v>268</v>
      </c>
      <c r="F174" s="24"/>
      <c r="G174" s="19">
        <v>2775765900</v>
      </c>
      <c r="H174" s="19">
        <f t="shared" si="10"/>
        <v>-29809709598</v>
      </c>
      <c r="I174" s="24"/>
    </row>
    <row r="175" spans="1:9" ht="56.25">
      <c r="A175" s="16"/>
      <c r="B175" s="16" t="s">
        <v>269</v>
      </c>
      <c r="C175" s="16">
        <v>796464</v>
      </c>
      <c r="D175" s="21" t="str">
        <f t="shared" si="9"/>
        <v>بانک صنعت و معدن</v>
      </c>
      <c r="E175" s="73" t="s">
        <v>271</v>
      </c>
      <c r="F175" s="24"/>
      <c r="G175" s="19">
        <v>9600000</v>
      </c>
      <c r="H175" s="19">
        <f t="shared" si="10"/>
        <v>-29819309598</v>
      </c>
      <c r="I175" s="24"/>
    </row>
    <row r="176" spans="1:9" ht="37.5">
      <c r="A176" s="16"/>
      <c r="B176" s="16" t="s">
        <v>269</v>
      </c>
      <c r="C176" s="16">
        <v>796465</v>
      </c>
      <c r="D176" s="21" t="str">
        <f t="shared" si="9"/>
        <v>بانک صنعت و معدن</v>
      </c>
      <c r="E176" s="73" t="s">
        <v>272</v>
      </c>
      <c r="F176" s="24"/>
      <c r="G176" s="19">
        <v>40000000</v>
      </c>
      <c r="H176" s="19">
        <f t="shared" si="10"/>
        <v>-29859309598</v>
      </c>
      <c r="I176" s="24"/>
    </row>
    <row r="177" spans="1:9" ht="37.5">
      <c r="A177" s="16"/>
      <c r="B177" s="16" t="s">
        <v>269</v>
      </c>
      <c r="C177" s="16">
        <v>796466</v>
      </c>
      <c r="D177" s="21" t="str">
        <f t="shared" si="9"/>
        <v>بانک صنعت و معدن</v>
      </c>
      <c r="E177" s="73" t="s">
        <v>273</v>
      </c>
      <c r="F177" s="24"/>
      <c r="G177" s="19">
        <v>40000000</v>
      </c>
      <c r="H177" s="19">
        <f t="shared" si="10"/>
        <v>-29899309598</v>
      </c>
      <c r="I177" s="24"/>
    </row>
    <row r="178" spans="1:9" ht="18.75">
      <c r="A178" s="16"/>
      <c r="B178" s="16"/>
      <c r="C178" s="16">
        <v>796467</v>
      </c>
      <c r="D178" s="21"/>
      <c r="E178" s="21" t="s">
        <v>280</v>
      </c>
      <c r="F178" s="24"/>
      <c r="G178" s="19"/>
      <c r="H178" s="19">
        <f>H177+F178-G178</f>
        <v>-29899309598</v>
      </c>
      <c r="I178" s="24"/>
    </row>
    <row r="179" spans="1:9" ht="37.5">
      <c r="A179" s="16"/>
      <c r="B179" s="16" t="s">
        <v>269</v>
      </c>
      <c r="C179" s="16">
        <v>796468</v>
      </c>
      <c r="D179" s="21" t="str">
        <f>D177</f>
        <v>بانک صنعت و معدن</v>
      </c>
      <c r="E179" s="73" t="s">
        <v>274</v>
      </c>
      <c r="F179" s="24"/>
      <c r="G179" s="19">
        <v>55000000</v>
      </c>
      <c r="H179" s="19">
        <f>H177+F179-G179</f>
        <v>-29954309598</v>
      </c>
      <c r="I179" s="24"/>
    </row>
    <row r="180" spans="1:9" ht="56.25">
      <c r="A180" s="16"/>
      <c r="B180" s="16" t="s">
        <v>269</v>
      </c>
      <c r="C180" s="16">
        <v>796469</v>
      </c>
      <c r="D180" s="21" t="str">
        <f t="shared" si="9"/>
        <v>بانک صنعت و معدن</v>
      </c>
      <c r="E180" s="73" t="s">
        <v>275</v>
      </c>
      <c r="F180" s="24"/>
      <c r="G180" s="19">
        <v>905409000</v>
      </c>
      <c r="H180" s="19">
        <f t="shared" si="10"/>
        <v>-30859718598</v>
      </c>
      <c r="I180" s="24"/>
    </row>
    <row r="181" spans="1:9" ht="56.25">
      <c r="A181" s="16"/>
      <c r="B181" s="16" t="s">
        <v>276</v>
      </c>
      <c r="C181" s="16">
        <v>796470</v>
      </c>
      <c r="D181" s="21" t="str">
        <f t="shared" si="9"/>
        <v>بانک صنعت و معدن</v>
      </c>
      <c r="E181" s="73" t="s">
        <v>277</v>
      </c>
      <c r="F181" s="24"/>
      <c r="G181" s="19">
        <v>990150000</v>
      </c>
      <c r="H181" s="19">
        <f t="shared" si="10"/>
        <v>-31849868598</v>
      </c>
      <c r="I181" s="24"/>
    </row>
    <row r="182" spans="1:9" ht="56.25">
      <c r="A182" s="16"/>
      <c r="B182" s="16" t="s">
        <v>276</v>
      </c>
      <c r="C182" s="16">
        <v>796471</v>
      </c>
      <c r="D182" s="21" t="str">
        <f t="shared" si="9"/>
        <v>بانک صنعت و معدن</v>
      </c>
      <c r="E182" s="73" t="s">
        <v>278</v>
      </c>
      <c r="F182" s="24"/>
      <c r="G182" s="19">
        <v>102000000</v>
      </c>
      <c r="H182" s="19">
        <f t="shared" si="10"/>
        <v>-31951868598</v>
      </c>
      <c r="I182" s="24"/>
    </row>
    <row r="183" spans="1:9" ht="37.5">
      <c r="A183" s="16"/>
      <c r="B183" s="16" t="s">
        <v>276</v>
      </c>
      <c r="C183" s="16">
        <v>796472</v>
      </c>
      <c r="D183" s="21" t="str">
        <f t="shared" si="9"/>
        <v>بانک صنعت و معدن</v>
      </c>
      <c r="E183" s="73" t="s">
        <v>279</v>
      </c>
      <c r="F183" s="24"/>
      <c r="G183" s="19">
        <v>5000000000</v>
      </c>
      <c r="H183" s="19">
        <f t="shared" si="10"/>
        <v>-36951868598</v>
      </c>
      <c r="I183" s="24"/>
    </row>
    <row r="184" spans="1:9" ht="56.25">
      <c r="A184" s="16"/>
      <c r="B184" s="16" t="s">
        <v>276</v>
      </c>
      <c r="C184" s="16">
        <v>796473</v>
      </c>
      <c r="D184" s="21" t="str">
        <f t="shared" si="9"/>
        <v>بانک صنعت و معدن</v>
      </c>
      <c r="E184" s="73" t="s">
        <v>281</v>
      </c>
      <c r="F184" s="24"/>
      <c r="G184" s="19">
        <v>254125000</v>
      </c>
      <c r="H184" s="19">
        <f t="shared" si="10"/>
        <v>-37205993598</v>
      </c>
      <c r="I184" s="24"/>
    </row>
    <row r="185" spans="1:9" ht="56.25">
      <c r="A185" s="16"/>
      <c r="B185" s="16" t="s">
        <v>283</v>
      </c>
      <c r="C185" s="16">
        <v>796474</v>
      </c>
      <c r="D185" s="21" t="str">
        <f t="shared" si="9"/>
        <v>بانک صنعت و معدن</v>
      </c>
      <c r="E185" s="73" t="s">
        <v>282</v>
      </c>
      <c r="F185" s="24"/>
      <c r="G185" s="19">
        <v>246100000</v>
      </c>
      <c r="H185" s="19">
        <f>H180+F185-G185</f>
        <v>-31105818598</v>
      </c>
      <c r="I185" s="24"/>
    </row>
    <row r="186" spans="1:9" ht="37.5">
      <c r="A186" s="16"/>
      <c r="B186" s="16" t="s">
        <v>284</v>
      </c>
      <c r="C186" s="16">
        <v>796475</v>
      </c>
      <c r="D186" s="21" t="str">
        <f t="shared" si="9"/>
        <v>بانک صنعت و معدن</v>
      </c>
      <c r="E186" s="73" t="s">
        <v>279</v>
      </c>
      <c r="F186" s="24"/>
      <c r="G186" s="19">
        <v>3000000000</v>
      </c>
      <c r="H186" s="19">
        <f t="shared" ref="H186:H209" si="11">H181+F186-G186</f>
        <v>-34849868598</v>
      </c>
      <c r="I186" s="24"/>
    </row>
    <row r="187" spans="1:9" ht="56.25">
      <c r="A187" s="16"/>
      <c r="B187" s="16" t="s">
        <v>286</v>
      </c>
      <c r="C187" s="16">
        <v>796476</v>
      </c>
      <c r="D187" s="21" t="str">
        <f t="shared" si="9"/>
        <v>بانک صنعت و معدن</v>
      </c>
      <c r="E187" s="73" t="s">
        <v>285</v>
      </c>
      <c r="F187" s="24"/>
      <c r="G187" s="19">
        <v>34000000</v>
      </c>
      <c r="H187" s="19">
        <f t="shared" si="11"/>
        <v>-31985868598</v>
      </c>
      <c r="I187" s="24"/>
    </row>
    <row r="188" spans="1:9" ht="56.25">
      <c r="A188" s="16"/>
      <c r="B188" s="16" t="s">
        <v>286</v>
      </c>
      <c r="C188" s="16">
        <v>796477</v>
      </c>
      <c r="D188" s="21" t="str">
        <f t="shared" si="9"/>
        <v>بانک صنعت و معدن</v>
      </c>
      <c r="E188" s="73" t="s">
        <v>287</v>
      </c>
      <c r="F188" s="24"/>
      <c r="G188" s="19">
        <v>6550000</v>
      </c>
      <c r="H188" s="19">
        <f t="shared" si="11"/>
        <v>-36958418598</v>
      </c>
      <c r="I188" s="24"/>
    </row>
    <row r="189" spans="1:9" ht="56.25">
      <c r="A189" s="16"/>
      <c r="B189" s="16" t="s">
        <v>286</v>
      </c>
      <c r="C189" s="16">
        <v>796478</v>
      </c>
      <c r="D189" s="21" t="str">
        <f t="shared" si="9"/>
        <v>بانک صنعت و معدن</v>
      </c>
      <c r="E189" s="73" t="s">
        <v>288</v>
      </c>
      <c r="F189" s="24"/>
      <c r="G189" s="19">
        <v>23000000</v>
      </c>
      <c r="H189" s="19">
        <f t="shared" si="11"/>
        <v>-37228993598</v>
      </c>
      <c r="I189" s="24"/>
    </row>
    <row r="190" spans="1:9" ht="56.25">
      <c r="A190" s="16"/>
      <c r="B190" s="16" t="s">
        <v>286</v>
      </c>
      <c r="C190" s="16">
        <v>796479</v>
      </c>
      <c r="D190" s="21" t="str">
        <f t="shared" si="9"/>
        <v>بانک صنعت و معدن</v>
      </c>
      <c r="E190" s="73" t="s">
        <v>289</v>
      </c>
      <c r="F190" s="24"/>
      <c r="G190" s="19">
        <v>197019484</v>
      </c>
      <c r="H190" s="19">
        <f t="shared" si="11"/>
        <v>-31302838082</v>
      </c>
      <c r="I190" s="24"/>
    </row>
    <row r="191" spans="1:9" ht="56.25">
      <c r="A191" s="16"/>
      <c r="B191" s="16" t="s">
        <v>290</v>
      </c>
      <c r="C191" s="16">
        <v>796480</v>
      </c>
      <c r="D191" s="21" t="str">
        <f t="shared" si="9"/>
        <v>بانک صنعت و معدن</v>
      </c>
      <c r="E191" s="73" t="s">
        <v>291</v>
      </c>
      <c r="F191" s="24"/>
      <c r="G191" s="19">
        <v>1166748000</v>
      </c>
      <c r="H191" s="19">
        <f t="shared" si="11"/>
        <v>-36016616598</v>
      </c>
      <c r="I191" s="24"/>
    </row>
    <row r="192" spans="1:9" ht="56.25">
      <c r="A192" s="16"/>
      <c r="B192" s="16" t="s">
        <v>290</v>
      </c>
      <c r="C192" s="16">
        <v>796481</v>
      </c>
      <c r="D192" s="21" t="str">
        <f t="shared" si="9"/>
        <v>بانک صنعت و معدن</v>
      </c>
      <c r="E192" s="73" t="s">
        <v>292</v>
      </c>
      <c r="F192" s="24"/>
      <c r="G192" s="19">
        <f>2557161800-255586486</f>
        <v>2301575314</v>
      </c>
      <c r="H192" s="19">
        <f t="shared" si="11"/>
        <v>-34287443912</v>
      </c>
      <c r="I192" s="24"/>
    </row>
    <row r="193" spans="1:9" ht="37.5">
      <c r="A193" s="16"/>
      <c r="B193" s="16" t="s">
        <v>293</v>
      </c>
      <c r="C193" s="16">
        <v>796482</v>
      </c>
      <c r="D193" s="21" t="str">
        <f t="shared" si="9"/>
        <v>بانک صنعت و معدن</v>
      </c>
      <c r="E193" s="73" t="s">
        <v>294</v>
      </c>
      <c r="F193" s="24"/>
      <c r="G193" s="19">
        <v>637355504</v>
      </c>
      <c r="H193" s="19">
        <f t="shared" si="11"/>
        <v>-37595774102</v>
      </c>
      <c r="I193" s="24"/>
    </row>
    <row r="194" spans="1:9" ht="56.25">
      <c r="A194" s="16"/>
      <c r="B194" s="16" t="s">
        <v>293</v>
      </c>
      <c r="C194" s="16">
        <v>796483</v>
      </c>
      <c r="D194" s="21" t="str">
        <f t="shared" si="9"/>
        <v>بانک صنعت و معدن</v>
      </c>
      <c r="E194" s="73" t="s">
        <v>295</v>
      </c>
      <c r="F194" s="24"/>
      <c r="G194" s="19">
        <v>360000000</v>
      </c>
      <c r="H194" s="19">
        <f t="shared" si="11"/>
        <v>-37588993598</v>
      </c>
      <c r="I194" s="24"/>
    </row>
    <row r="195" spans="1:9" ht="18.75">
      <c r="A195" s="16"/>
      <c r="B195" s="16"/>
      <c r="C195" s="16"/>
      <c r="D195" s="21"/>
      <c r="E195" s="21"/>
      <c r="F195" s="24"/>
      <c r="G195" s="19"/>
      <c r="H195" s="19">
        <f t="shared" si="11"/>
        <v>-31302838082</v>
      </c>
      <c r="I195" s="24"/>
    </row>
    <row r="196" spans="1:9" ht="18.75">
      <c r="A196" s="16"/>
      <c r="B196" s="16"/>
      <c r="C196" s="16"/>
      <c r="D196" s="21"/>
      <c r="E196" s="21"/>
      <c r="F196" s="24"/>
      <c r="G196" s="19"/>
      <c r="H196" s="19">
        <f t="shared" si="11"/>
        <v>-36016616598</v>
      </c>
      <c r="I196" s="24"/>
    </row>
    <row r="197" spans="1:9" ht="18.75">
      <c r="A197" s="16"/>
      <c r="B197" s="16"/>
      <c r="C197" s="16"/>
      <c r="D197" s="21"/>
      <c r="E197" s="21"/>
      <c r="F197" s="24"/>
      <c r="G197" s="19"/>
      <c r="H197" s="19">
        <f t="shared" si="11"/>
        <v>-34287443912</v>
      </c>
      <c r="I197" s="24"/>
    </row>
    <row r="198" spans="1:9" ht="18.75">
      <c r="A198" s="16"/>
      <c r="B198" s="16"/>
      <c r="C198" s="16"/>
      <c r="D198" s="21"/>
      <c r="E198" s="21"/>
      <c r="F198" s="24"/>
      <c r="G198" s="19"/>
      <c r="H198" s="19">
        <f t="shared" si="11"/>
        <v>-37595774102</v>
      </c>
      <c r="I198" s="24"/>
    </row>
    <row r="199" spans="1:9" ht="18.75">
      <c r="A199" s="16"/>
      <c r="B199" s="16"/>
      <c r="C199" s="16"/>
      <c r="D199" s="21"/>
      <c r="E199" s="21"/>
      <c r="F199" s="24"/>
      <c r="G199" s="19"/>
      <c r="H199" s="19">
        <f t="shared" si="11"/>
        <v>-37588993598</v>
      </c>
      <c r="I199" s="24"/>
    </row>
    <row r="200" spans="1:9" ht="18.75">
      <c r="A200" s="16"/>
      <c r="B200" s="16"/>
      <c r="C200" s="16"/>
      <c r="D200" s="21"/>
      <c r="E200" s="21"/>
      <c r="F200" s="24"/>
      <c r="G200" s="19"/>
      <c r="H200" s="19">
        <f t="shared" si="11"/>
        <v>-31302838082</v>
      </c>
      <c r="I200" s="24"/>
    </row>
    <row r="201" spans="1:9" ht="18.75">
      <c r="A201" s="16"/>
      <c r="B201" s="16"/>
      <c r="C201" s="16"/>
      <c r="D201" s="21"/>
      <c r="E201" s="21"/>
      <c r="F201" s="24"/>
      <c r="G201" s="19"/>
      <c r="H201" s="19">
        <f t="shared" si="11"/>
        <v>-36016616598</v>
      </c>
      <c r="I201" s="24"/>
    </row>
    <row r="202" spans="1:9" ht="18.75">
      <c r="A202" s="16"/>
      <c r="B202" s="16"/>
      <c r="C202" s="16"/>
      <c r="D202" s="21"/>
      <c r="E202" s="21"/>
      <c r="F202" s="24"/>
      <c r="G202" s="19"/>
      <c r="H202" s="19">
        <f t="shared" si="11"/>
        <v>-34287443912</v>
      </c>
      <c r="I202" s="24"/>
    </row>
    <row r="203" spans="1:9" ht="18.75">
      <c r="A203" s="16"/>
      <c r="B203" s="16"/>
      <c r="C203" s="16"/>
      <c r="D203" s="21"/>
      <c r="E203" s="21"/>
      <c r="F203" s="24"/>
      <c r="G203" s="19"/>
      <c r="H203" s="19">
        <f t="shared" si="11"/>
        <v>-37595774102</v>
      </c>
      <c r="I203" s="24"/>
    </row>
    <row r="204" spans="1:9" ht="18.75">
      <c r="A204" s="16"/>
      <c r="B204" s="16"/>
      <c r="C204" s="16"/>
      <c r="D204" s="21"/>
      <c r="E204" s="21"/>
      <c r="F204" s="24"/>
      <c r="G204" s="19"/>
      <c r="H204" s="19">
        <f t="shared" si="11"/>
        <v>-37588993598</v>
      </c>
      <c r="I204" s="24"/>
    </row>
    <row r="205" spans="1:9" ht="18.75">
      <c r="A205" s="16"/>
      <c r="B205" s="16"/>
      <c r="C205" s="16"/>
      <c r="D205" s="21"/>
      <c r="E205" s="21"/>
      <c r="F205" s="24"/>
      <c r="G205" s="19"/>
      <c r="H205" s="19">
        <f t="shared" si="11"/>
        <v>-31302838082</v>
      </c>
      <c r="I205" s="24"/>
    </row>
    <row r="206" spans="1:9" ht="18.75">
      <c r="A206" s="16"/>
      <c r="B206" s="16"/>
      <c r="C206" s="16"/>
      <c r="D206" s="21"/>
      <c r="E206" s="73"/>
      <c r="F206" s="24"/>
      <c r="G206" s="19"/>
      <c r="H206" s="19">
        <f t="shared" si="11"/>
        <v>-36016616598</v>
      </c>
      <c r="I206" s="24"/>
    </row>
    <row r="207" spans="1:9" ht="18.75">
      <c r="A207" s="16"/>
      <c r="B207" s="16"/>
      <c r="C207" s="16"/>
      <c r="D207" s="21"/>
      <c r="E207" s="21"/>
      <c r="F207" s="24"/>
      <c r="G207" s="19"/>
      <c r="H207" s="19">
        <f t="shared" si="11"/>
        <v>-34287443912</v>
      </c>
      <c r="I207" s="24"/>
    </row>
    <row r="208" spans="1:9" ht="18.75">
      <c r="A208" s="16"/>
      <c r="B208" s="16"/>
      <c r="C208" s="16"/>
      <c r="D208" s="21"/>
      <c r="E208" s="21"/>
      <c r="F208" s="24"/>
      <c r="G208" s="19"/>
      <c r="H208" s="19">
        <f t="shared" si="11"/>
        <v>-37595774102</v>
      </c>
      <c r="I208" s="24"/>
    </row>
    <row r="209" spans="1:9" ht="18.75">
      <c r="A209" s="16"/>
      <c r="B209" s="16"/>
      <c r="C209" s="16"/>
      <c r="D209" s="21"/>
      <c r="E209" s="21"/>
      <c r="F209" s="24"/>
      <c r="G209" s="19"/>
      <c r="H209" s="19">
        <f t="shared" si="11"/>
        <v>-37588993598</v>
      </c>
      <c r="I209" s="24"/>
    </row>
    <row r="210" spans="1:9" ht="18.75">
      <c r="A210" s="52"/>
      <c r="B210" s="52"/>
      <c r="C210" s="52"/>
      <c r="D210" s="52"/>
      <c r="E210" s="53"/>
      <c r="F210" s="69">
        <f>SUBTOTAL(109,Table12[مبلغ ورود])</f>
        <v>332806972439</v>
      </c>
      <c r="G210" s="70">
        <f>SUBTOTAL(109,Table12[مبلغ خروج])</f>
        <v>359855514362</v>
      </c>
      <c r="H210" s="70">
        <f>Table12[[#Totals],[مبلغ ورود]]-Table12[[#Totals],[مبلغ خروج]]</f>
        <v>-27048541923</v>
      </c>
      <c r="I210" s="54"/>
    </row>
    <row r="211" spans="1:9" ht="18.75">
      <c r="E211" s="17">
        <v>520000</v>
      </c>
      <c r="H211" s="19"/>
    </row>
    <row r="212" spans="1:9" ht="18.75">
      <c r="E212" s="17">
        <v>550000</v>
      </c>
    </row>
    <row r="213" spans="1:9" ht="18.75">
      <c r="E213" s="17">
        <v>180000</v>
      </c>
      <c r="F213" s="32"/>
      <c r="G213" s="32"/>
    </row>
    <row r="214" spans="1:9" ht="18.75">
      <c r="E214" s="17">
        <v>120000</v>
      </c>
      <c r="F214" s="32">
        <f>F45+F52+F61+F68+F76+F79</f>
        <v>51500000000</v>
      </c>
    </row>
  </sheetData>
  <mergeCells count="2">
    <mergeCell ref="A1:H1"/>
    <mergeCell ref="A2:H2"/>
  </mergeCells>
  <pageMargins left="0.7" right="0.7" top="0.75" bottom="0.75" header="0.3" footer="0.3"/>
  <pageSetup paperSize="9" scale="10"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833D3-AE03-40F5-9DD6-B93D91F96CA5}">
  <sheetPr codeName="Sheet7">
    <pageSetUpPr fitToPage="1"/>
  </sheetPr>
  <dimension ref="A1:G19"/>
  <sheetViews>
    <sheetView rightToLeft="1" view="pageBreakPreview" zoomScaleNormal="112" zoomScaleSheetLayoutView="100" workbookViewId="0">
      <selection activeCell="E9" sqref="E9:F9"/>
    </sheetView>
  </sheetViews>
  <sheetFormatPr defaultRowHeight="15"/>
  <cols>
    <col min="1" max="1" width="17.85546875" customWidth="1"/>
    <col min="2" max="2" width="29.7109375" customWidth="1"/>
    <col min="3" max="3" width="12.140625" customWidth="1"/>
    <col min="4" max="4" width="22.42578125" bestFit="1" customWidth="1"/>
    <col min="5" max="5" width="15.42578125" customWidth="1"/>
    <col min="6" max="6" width="28" customWidth="1"/>
    <col min="7" max="7" width="11.7109375" customWidth="1"/>
  </cols>
  <sheetData>
    <row r="1" spans="1:7" ht="18.75">
      <c r="A1" s="109" t="s">
        <v>13</v>
      </c>
      <c r="B1" s="110"/>
      <c r="C1" s="110"/>
      <c r="D1" s="110"/>
      <c r="E1" s="110"/>
      <c r="F1" s="110"/>
      <c r="G1" s="111"/>
    </row>
    <row r="2" spans="1:7" ht="18.75">
      <c r="A2" s="112" t="s">
        <v>79</v>
      </c>
      <c r="B2" s="113"/>
      <c r="C2" s="113"/>
      <c r="D2" s="113"/>
      <c r="E2" s="113"/>
      <c r="F2" s="113"/>
      <c r="G2" s="114"/>
    </row>
    <row r="3" spans="1:7" ht="18.75">
      <c r="A3" s="112"/>
      <c r="B3" s="113"/>
      <c r="C3" s="113"/>
      <c r="D3" s="113"/>
      <c r="E3" s="113"/>
      <c r="F3" s="113"/>
      <c r="G3" s="114"/>
    </row>
    <row r="4" spans="1:7" ht="21">
      <c r="A4" s="5"/>
      <c r="B4" s="6"/>
      <c r="C4" s="6"/>
      <c r="D4" s="6"/>
      <c r="E4" s="7" t="s">
        <v>14</v>
      </c>
      <c r="F4" s="115" t="e">
        <f>'1399'!#REF!</f>
        <v>#REF!</v>
      </c>
      <c r="G4" s="115"/>
    </row>
    <row r="5" spans="1:7" ht="18.75">
      <c r="A5" s="5"/>
      <c r="B5" s="6"/>
      <c r="C5" s="6"/>
      <c r="D5" s="6"/>
      <c r="E5" s="7" t="s">
        <v>15</v>
      </c>
      <c r="F5" s="116"/>
      <c r="G5" s="116"/>
    </row>
    <row r="6" spans="1:7" ht="19.5" thickBot="1">
      <c r="A6" s="55"/>
      <c r="B6" s="56"/>
      <c r="C6" s="56"/>
      <c r="D6" s="56"/>
      <c r="E6" s="56"/>
      <c r="F6" s="56"/>
      <c r="G6" s="57"/>
    </row>
    <row r="7" spans="1:7" ht="5.25" customHeight="1" thickBot="1">
      <c r="A7" s="117"/>
      <c r="B7" s="118"/>
      <c r="C7" s="118"/>
      <c r="D7" s="118"/>
      <c r="E7" s="118"/>
      <c r="F7" s="118"/>
      <c r="G7" s="119"/>
    </row>
    <row r="8" spans="1:7" ht="18.75" thickBot="1">
      <c r="A8" s="120"/>
      <c r="B8" s="121"/>
      <c r="C8" s="121"/>
      <c r="D8" s="121"/>
      <c r="E8" s="121"/>
      <c r="F8" s="121"/>
      <c r="G8" s="122"/>
    </row>
    <row r="9" spans="1:7" ht="65.25" customHeight="1" thickBot="1">
      <c r="A9" s="13" t="s">
        <v>233</v>
      </c>
      <c r="B9" s="58" t="e">
        <f>'1399'!#REF!</f>
        <v>#REF!</v>
      </c>
      <c r="C9" s="15" t="s">
        <v>16</v>
      </c>
      <c r="D9" s="71" t="s">
        <v>234</v>
      </c>
      <c r="E9" s="123" t="e">
        <f>[1]!abh(B9)</f>
        <v>#VALUE!</v>
      </c>
      <c r="F9" s="124"/>
      <c r="G9" s="59" t="s">
        <v>16</v>
      </c>
    </row>
    <row r="10" spans="1:7" ht="64.5" customHeight="1">
      <c r="A10" s="60" t="s">
        <v>17</v>
      </c>
      <c r="B10" s="125" t="e">
        <f>'1399'!#REF!</f>
        <v>#REF!</v>
      </c>
      <c r="C10" s="125"/>
      <c r="D10" s="125"/>
      <c r="E10" s="125"/>
      <c r="F10" s="125"/>
      <c r="G10" s="126"/>
    </row>
    <row r="11" spans="1:7" ht="35.25" customHeight="1" thickBot="1">
      <c r="A11" s="14" t="s">
        <v>18</v>
      </c>
      <c r="B11" s="61" t="e">
        <f>'1399'!#REF!</f>
        <v>#REF!</v>
      </c>
      <c r="C11" s="61"/>
      <c r="D11" s="62" t="s">
        <v>19</v>
      </c>
      <c r="E11" s="61"/>
      <c r="F11" s="129"/>
      <c r="G11" s="130"/>
    </row>
    <row r="12" spans="1:7" ht="5.25" customHeight="1" thickBot="1">
      <c r="A12" s="12"/>
      <c r="B12" s="9"/>
      <c r="C12" s="9"/>
      <c r="D12" s="9"/>
      <c r="E12" s="9"/>
      <c r="F12" s="9"/>
      <c r="G12" s="10"/>
    </row>
    <row r="13" spans="1:7" ht="32.25" thickBot="1">
      <c r="A13" s="63" t="s">
        <v>20</v>
      </c>
      <c r="B13" s="64" t="e">
        <f>'1399'!#REF!</f>
        <v>#REF!</v>
      </c>
      <c r="C13" s="65" t="s">
        <v>21</v>
      </c>
      <c r="D13" s="66" t="e">
        <f>'1399'!#REF!</f>
        <v>#REF!</v>
      </c>
      <c r="E13" s="65" t="s">
        <v>22</v>
      </c>
      <c r="F13" s="131" t="str">
        <f>'1399'!A2</f>
        <v>بانک صنعت و معدن- حساب شماره 0100047006009</v>
      </c>
      <c r="G13" s="132"/>
    </row>
    <row r="14" spans="1:7" ht="4.5" customHeight="1" thickBot="1">
      <c r="A14" s="12"/>
      <c r="B14" s="9"/>
      <c r="C14" s="9"/>
      <c r="D14" s="9"/>
      <c r="E14" s="9"/>
      <c r="F14" s="9"/>
      <c r="G14" s="10"/>
    </row>
    <row r="15" spans="1:7" ht="19.5">
      <c r="A15" s="72" t="s">
        <v>23</v>
      </c>
      <c r="B15" s="4"/>
      <c r="C15" s="68" t="s">
        <v>24</v>
      </c>
      <c r="D15" s="8"/>
      <c r="E15" s="68" t="s">
        <v>25</v>
      </c>
      <c r="F15" s="121"/>
      <c r="G15" s="122"/>
    </row>
    <row r="16" spans="1:7" ht="18">
      <c r="A16" s="12"/>
      <c r="B16" s="9"/>
      <c r="C16" s="9"/>
      <c r="D16" s="9"/>
      <c r="E16" s="9"/>
      <c r="F16" s="119"/>
      <c r="G16" s="119"/>
    </row>
    <row r="17" spans="1:7" ht="46.5" customHeight="1" thickBot="1">
      <c r="A17" s="67"/>
      <c r="B17" s="11"/>
      <c r="C17" s="11"/>
      <c r="D17" s="11"/>
      <c r="E17" s="11"/>
      <c r="F17" s="133"/>
      <c r="G17" s="134"/>
    </row>
    <row r="18" spans="1:7" ht="4.5" customHeight="1" thickBot="1">
      <c r="A18" s="12"/>
      <c r="B18" s="9"/>
      <c r="C18" s="9"/>
      <c r="D18" s="9"/>
      <c r="E18" s="9"/>
      <c r="F18" s="9"/>
      <c r="G18" s="10"/>
    </row>
    <row r="19" spans="1:7" ht="67.5" customHeight="1" thickBot="1">
      <c r="A19" s="37" t="s">
        <v>26</v>
      </c>
      <c r="B19" s="38"/>
      <c r="C19" s="36"/>
      <c r="D19" s="39" t="s">
        <v>27</v>
      </c>
      <c r="E19" s="40"/>
      <c r="F19" s="127" t="s">
        <v>28</v>
      </c>
      <c r="G19" s="128"/>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ageMargins left="0.7" right="0.7" top="0.75" bottom="0.75" header="0.3" footer="0.3"/>
  <pageSetup paperSize="11"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3"/>
  <sheetViews>
    <sheetView rightToLeft="1" view="pageBreakPreview" zoomScale="93" zoomScaleNormal="100" zoomScaleSheetLayoutView="93" workbookViewId="0">
      <selection activeCell="H11" sqref="H11"/>
    </sheetView>
  </sheetViews>
  <sheetFormatPr defaultRowHeight="15"/>
  <cols>
    <col min="1" max="1" width="7.5703125" customWidth="1"/>
    <col min="2" max="2" width="11" bestFit="1" customWidth="1"/>
    <col min="3" max="3" width="12.85546875" bestFit="1" customWidth="1"/>
    <col min="4" max="4" width="18.42578125" customWidth="1"/>
    <col min="5" max="5" width="64" style="18" bestFit="1" customWidth="1"/>
    <col min="6" max="6" width="19.28515625" bestFit="1" customWidth="1"/>
    <col min="7" max="7" width="18" bestFit="1" customWidth="1"/>
    <col min="8" max="8" width="17.5703125" bestFit="1" customWidth="1"/>
  </cols>
  <sheetData>
    <row r="1" spans="1:9" s="1" customFormat="1" ht="21">
      <c r="A1" s="108" t="s">
        <v>12</v>
      </c>
      <c r="B1" s="108"/>
      <c r="C1" s="108"/>
      <c r="D1" s="108"/>
      <c r="E1" s="108"/>
      <c r="F1" s="108"/>
      <c r="G1" s="108"/>
      <c r="H1" s="108"/>
    </row>
    <row r="2" spans="1:9" s="1" customFormat="1" ht="21">
      <c r="A2" s="108" t="s">
        <v>45</v>
      </c>
      <c r="B2" s="108"/>
      <c r="C2" s="108"/>
      <c r="D2" s="108"/>
      <c r="E2" s="108"/>
      <c r="F2" s="108"/>
      <c r="G2" s="108"/>
      <c r="H2" s="108"/>
    </row>
    <row r="3" spans="1:9" s="1" customFormat="1" ht="21">
      <c r="A3" s="2" t="s">
        <v>2</v>
      </c>
      <c r="B3" s="2" t="s">
        <v>3</v>
      </c>
      <c r="C3" s="2" t="s">
        <v>4</v>
      </c>
      <c r="D3" s="2" t="s">
        <v>5</v>
      </c>
      <c r="E3" s="2" t="s">
        <v>6</v>
      </c>
      <c r="F3" s="3" t="s">
        <v>7</v>
      </c>
      <c r="G3" s="3" t="s">
        <v>8</v>
      </c>
      <c r="H3" s="3" t="s">
        <v>9</v>
      </c>
      <c r="I3" s="27" t="s">
        <v>88</v>
      </c>
    </row>
    <row r="4" spans="1:9" s="16" customFormat="1" ht="18.75">
      <c r="A4" s="16">
        <v>1</v>
      </c>
      <c r="E4" s="16" t="s">
        <v>299</v>
      </c>
      <c r="F4" s="19">
        <v>14854431240</v>
      </c>
      <c r="G4" s="19"/>
      <c r="H4" s="19">
        <f>Table1[[#This Row],[مبلغ ورود]]-Table1[[#This Row],[مبلغ خروج]]</f>
        <v>14854431240</v>
      </c>
      <c r="I4" s="26"/>
    </row>
    <row r="5" spans="1:9" s="16" customFormat="1" ht="37.5">
      <c r="A5" s="16">
        <v>2</v>
      </c>
      <c r="B5" s="16" t="s">
        <v>298</v>
      </c>
      <c r="C5" s="16">
        <v>796484</v>
      </c>
      <c r="D5" s="16" t="s">
        <v>297</v>
      </c>
      <c r="E5" s="73" t="s">
        <v>296</v>
      </c>
      <c r="F5" s="24"/>
      <c r="G5" s="19">
        <v>10000000000</v>
      </c>
      <c r="H5" s="19">
        <f>H4+F5-G5</f>
        <v>4854431240</v>
      </c>
      <c r="I5" s="24"/>
    </row>
    <row r="6" spans="1:9" s="16" customFormat="1" ht="18.75">
      <c r="A6" s="16">
        <v>3</v>
      </c>
      <c r="B6" s="16" t="s">
        <v>301</v>
      </c>
      <c r="E6" s="73" t="s">
        <v>300</v>
      </c>
      <c r="F6" s="24"/>
      <c r="G6" s="19">
        <f>12000+250000</f>
        <v>262000</v>
      </c>
      <c r="H6" s="19">
        <f t="shared" ref="H6:H22" si="0">H5+F6-G6</f>
        <v>4854169240</v>
      </c>
      <c r="I6" s="24"/>
    </row>
    <row r="7" spans="1:9" s="16" customFormat="1" ht="18.75">
      <c r="A7" s="16">
        <v>4</v>
      </c>
      <c r="B7" s="16" t="s">
        <v>301</v>
      </c>
      <c r="E7" s="74" t="s">
        <v>304</v>
      </c>
      <c r="F7" s="24"/>
      <c r="G7" s="19">
        <v>137541690</v>
      </c>
      <c r="H7" s="19">
        <f t="shared" si="0"/>
        <v>4716627550</v>
      </c>
      <c r="I7" s="24"/>
    </row>
    <row r="8" spans="1:9" s="16" customFormat="1" ht="18.75">
      <c r="A8" s="16">
        <v>5</v>
      </c>
      <c r="B8" s="16" t="s">
        <v>302</v>
      </c>
      <c r="E8" s="74" t="s">
        <v>305</v>
      </c>
      <c r="F8" s="24"/>
      <c r="G8" s="19">
        <v>1902040</v>
      </c>
      <c r="H8" s="19">
        <f t="shared" si="0"/>
        <v>4714725510</v>
      </c>
      <c r="I8" s="26"/>
    </row>
    <row r="9" spans="1:9" s="16" customFormat="1" ht="18.75">
      <c r="A9" s="16">
        <v>6</v>
      </c>
      <c r="B9" s="16" t="s">
        <v>302</v>
      </c>
      <c r="E9" s="74" t="s">
        <v>306</v>
      </c>
      <c r="F9" s="24"/>
      <c r="G9" s="19">
        <v>2531070</v>
      </c>
      <c r="H9" s="19">
        <f t="shared" si="0"/>
        <v>4712194440</v>
      </c>
      <c r="I9" s="26"/>
    </row>
    <row r="10" spans="1:9" s="16" customFormat="1" ht="18.75">
      <c r="A10" s="16">
        <v>7</v>
      </c>
      <c r="B10" s="16" t="s">
        <v>302</v>
      </c>
      <c r="E10" s="74" t="s">
        <v>307</v>
      </c>
      <c r="F10" s="19"/>
      <c r="G10" s="24">
        <v>2711160</v>
      </c>
      <c r="H10" s="19">
        <f t="shared" si="0"/>
        <v>4709483280</v>
      </c>
      <c r="I10" s="26"/>
    </row>
    <row r="11" spans="1:9" s="16" customFormat="1" ht="18.75">
      <c r="A11" s="16">
        <v>8</v>
      </c>
      <c r="B11" s="16" t="s">
        <v>302</v>
      </c>
      <c r="E11" s="74" t="s">
        <v>308</v>
      </c>
      <c r="F11" s="19"/>
      <c r="G11" s="19">
        <v>2750510</v>
      </c>
      <c r="H11" s="19">
        <f t="shared" si="0"/>
        <v>4706732770</v>
      </c>
      <c r="I11" s="26"/>
    </row>
    <row r="12" spans="1:9" s="16" customFormat="1" ht="18.75">
      <c r="A12" s="16">
        <v>9</v>
      </c>
      <c r="E12" s="74"/>
      <c r="F12" s="19"/>
      <c r="G12" s="19"/>
      <c r="H12" s="19">
        <f t="shared" si="0"/>
        <v>4706732770</v>
      </c>
      <c r="I12" s="26"/>
    </row>
    <row r="13" spans="1:9" s="16" customFormat="1" ht="18.75">
      <c r="A13" s="16">
        <v>10</v>
      </c>
      <c r="F13" s="19"/>
      <c r="G13" s="19"/>
      <c r="H13" s="19">
        <f t="shared" si="0"/>
        <v>4706732770</v>
      </c>
      <c r="I13" s="26"/>
    </row>
    <row r="14" spans="1:9" s="16" customFormat="1" ht="18.75">
      <c r="A14" s="16">
        <v>11</v>
      </c>
      <c r="F14" s="24"/>
      <c r="G14" s="19"/>
      <c r="H14" s="19">
        <f t="shared" si="0"/>
        <v>4706732770</v>
      </c>
      <c r="I14" s="26"/>
    </row>
    <row r="15" spans="1:9" s="16" customFormat="1" ht="18.75">
      <c r="A15" s="16">
        <v>12</v>
      </c>
      <c r="E15" s="21"/>
      <c r="F15" s="24"/>
      <c r="G15" s="19"/>
      <c r="H15" s="19">
        <f t="shared" si="0"/>
        <v>4706732770</v>
      </c>
      <c r="I15" s="26"/>
    </row>
    <row r="16" spans="1:9" s="16" customFormat="1" ht="18.75">
      <c r="A16" s="16">
        <v>13</v>
      </c>
      <c r="G16" s="19"/>
      <c r="H16" s="19">
        <f t="shared" si="0"/>
        <v>4706732770</v>
      </c>
      <c r="I16" s="26"/>
    </row>
    <row r="17" spans="1:9" s="16" customFormat="1" ht="18.75">
      <c r="A17" s="16">
        <v>14</v>
      </c>
      <c r="D17" s="21"/>
      <c r="G17" s="19"/>
      <c r="H17" s="19">
        <f t="shared" si="0"/>
        <v>4706732770</v>
      </c>
      <c r="I17" s="26"/>
    </row>
    <row r="18" spans="1:9" s="16" customFormat="1" ht="18.75">
      <c r="A18" s="16">
        <v>15</v>
      </c>
      <c r="G18" s="19"/>
      <c r="H18" s="19">
        <f t="shared" si="0"/>
        <v>4706732770</v>
      </c>
      <c r="I18" s="26"/>
    </row>
    <row r="19" spans="1:9" ht="18.75">
      <c r="A19" s="16">
        <v>16</v>
      </c>
      <c r="B19" s="16"/>
      <c r="C19" s="16"/>
      <c r="D19" s="21"/>
      <c r="E19" s="73"/>
      <c r="F19" s="24"/>
      <c r="G19" s="19"/>
      <c r="H19" s="19">
        <f t="shared" si="0"/>
        <v>4706732770</v>
      </c>
      <c r="I19" s="24"/>
    </row>
    <row r="20" spans="1:9" ht="18.75">
      <c r="A20" s="16">
        <v>17</v>
      </c>
      <c r="B20" s="16"/>
      <c r="C20" s="16"/>
      <c r="D20" s="21"/>
      <c r="E20" s="21"/>
      <c r="F20" s="24"/>
      <c r="G20" s="19"/>
      <c r="H20" s="19">
        <f t="shared" si="0"/>
        <v>4706732770</v>
      </c>
      <c r="I20" s="24"/>
    </row>
    <row r="21" spans="1:9" ht="18.75">
      <c r="A21" s="16">
        <v>18</v>
      </c>
      <c r="B21" s="16"/>
      <c r="C21" s="16"/>
      <c r="D21" s="21"/>
      <c r="E21" s="21"/>
      <c r="F21" s="24"/>
      <c r="G21" s="19"/>
      <c r="H21" s="19">
        <f t="shared" si="0"/>
        <v>4706732770</v>
      </c>
      <c r="I21" s="24"/>
    </row>
    <row r="22" spans="1:9" ht="18.75">
      <c r="A22" s="16">
        <v>19</v>
      </c>
      <c r="B22" s="16"/>
      <c r="C22" s="16"/>
      <c r="D22" s="21"/>
      <c r="E22" s="21"/>
      <c r="F22" s="24"/>
      <c r="G22" s="19"/>
      <c r="H22" s="19">
        <f t="shared" si="0"/>
        <v>4706732770</v>
      </c>
      <c r="I22" s="24"/>
    </row>
    <row r="23" spans="1:9" ht="18.75">
      <c r="A23" s="52"/>
      <c r="B23" s="52"/>
      <c r="C23" s="52"/>
      <c r="D23" s="52"/>
      <c r="E23" s="53"/>
      <c r="F23" s="69">
        <f>SUBTOTAL(109,Table1[مبلغ ورود])</f>
        <v>14854431240</v>
      </c>
      <c r="G23" s="70">
        <f>SUBTOTAL(109,Table1[مبلغ خروج])</f>
        <v>10147698470</v>
      </c>
      <c r="H23" s="70">
        <f>Table1[[#Totals],[مبلغ ورود]]-Table1[[#Totals],[مبلغ خروج]]</f>
        <v>4706732770</v>
      </c>
      <c r="I23" s="54"/>
    </row>
  </sheetData>
  <mergeCells count="2">
    <mergeCell ref="A1:H1"/>
    <mergeCell ref="A2:H2"/>
  </mergeCells>
  <pageMargins left="0.7" right="0.7" top="0.75" bottom="0.75" header="0.3" footer="0.3"/>
  <pageSetup paperSize="9" scale="4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983F7-B143-43F0-8E11-519B27D89AE7}">
  <sheetPr>
    <pageSetUpPr fitToPage="1"/>
  </sheetPr>
  <dimension ref="A1:I133"/>
  <sheetViews>
    <sheetView rightToLeft="1" view="pageBreakPreview" zoomScale="93" zoomScaleNormal="100" zoomScaleSheetLayoutView="93" workbookViewId="0">
      <selection activeCell="H5" sqref="H5"/>
    </sheetView>
  </sheetViews>
  <sheetFormatPr defaultRowHeight="15"/>
  <cols>
    <col min="1" max="1" width="7.5703125" customWidth="1"/>
    <col min="2" max="2" width="11" bestFit="1" customWidth="1"/>
    <col min="3" max="3" width="12.85546875" bestFit="1" customWidth="1"/>
    <col min="4" max="4" width="18.42578125" customWidth="1"/>
    <col min="5" max="5" width="76.28515625" style="18" customWidth="1"/>
    <col min="6" max="6" width="20.7109375" bestFit="1" customWidth="1"/>
    <col min="7" max="7" width="19.140625" bestFit="1" customWidth="1"/>
    <col min="8" max="8" width="20.140625" bestFit="1" customWidth="1"/>
    <col min="9" max="9" width="21.140625" customWidth="1"/>
  </cols>
  <sheetData>
    <row r="1" spans="1:9" s="1" customFormat="1" ht="21">
      <c r="A1" s="108" t="s">
        <v>12</v>
      </c>
      <c r="B1" s="108"/>
      <c r="C1" s="108"/>
      <c r="D1" s="108"/>
      <c r="E1" s="108"/>
      <c r="F1" s="108"/>
      <c r="G1" s="108"/>
      <c r="H1" s="108"/>
    </row>
    <row r="2" spans="1:9" s="1" customFormat="1" ht="21">
      <c r="A2" s="108" t="s">
        <v>45</v>
      </c>
      <c r="B2" s="108"/>
      <c r="C2" s="108"/>
      <c r="D2" s="108"/>
      <c r="E2" s="108"/>
      <c r="F2" s="108"/>
      <c r="G2" s="108"/>
      <c r="H2" s="108"/>
    </row>
    <row r="3" spans="1:9" s="1" customFormat="1" ht="24.75">
      <c r="A3" s="2" t="s">
        <v>2</v>
      </c>
      <c r="B3" s="2" t="s">
        <v>3</v>
      </c>
      <c r="C3" s="2" t="s">
        <v>4</v>
      </c>
      <c r="D3" s="2" t="s">
        <v>5</v>
      </c>
      <c r="E3" s="2" t="s">
        <v>6</v>
      </c>
      <c r="F3" s="3" t="s">
        <v>7</v>
      </c>
      <c r="G3" s="3" t="s">
        <v>8</v>
      </c>
      <c r="H3" s="3" t="s">
        <v>381</v>
      </c>
      <c r="I3" s="81" t="s">
        <v>336</v>
      </c>
    </row>
    <row r="4" spans="1:9" s="16" customFormat="1" ht="24.75">
      <c r="A4" s="16">
        <v>1</v>
      </c>
      <c r="B4" s="77" t="s">
        <v>303</v>
      </c>
      <c r="E4" s="74" t="s">
        <v>299</v>
      </c>
      <c r="F4" s="78">
        <v>4925583681</v>
      </c>
      <c r="G4" s="19"/>
      <c r="H4" s="19">
        <f>Table14[[#This Row],[مبلغ ورود]]-Table14[[#This Row],[مبلغ خروج]]</f>
        <v>4925583681</v>
      </c>
      <c r="I4" s="82">
        <v>218872237</v>
      </c>
    </row>
    <row r="5" spans="1:9" s="16" customFormat="1" ht="24.75">
      <c r="A5" s="16">
        <v>2</v>
      </c>
      <c r="B5" s="77"/>
      <c r="D5" s="79"/>
      <c r="E5" s="74" t="s">
        <v>332</v>
      </c>
      <c r="F5" s="80"/>
      <c r="G5" s="78">
        <v>30000</v>
      </c>
      <c r="H5" s="19">
        <f>H4+Table14[[#This Row],[مبلغ ورود]]-Table14[[#This Row],[مبلغ خروج]]-I4</f>
        <v>4706681444</v>
      </c>
      <c r="I5" s="83"/>
    </row>
    <row r="6" spans="1:9" s="16" customFormat="1" ht="24.75">
      <c r="A6" s="16">
        <v>3</v>
      </c>
      <c r="B6" s="77"/>
      <c r="D6" s="79"/>
      <c r="E6" s="74" t="s">
        <v>332</v>
      </c>
      <c r="F6" s="80"/>
      <c r="G6" s="78">
        <v>30000</v>
      </c>
      <c r="H6" s="19">
        <f>H5+Table14[[#This Row],[مبلغ ورود]]-Table14[[#This Row],[مبلغ خروج]]</f>
        <v>4706651444</v>
      </c>
      <c r="I6" s="83"/>
    </row>
    <row r="7" spans="1:9" s="16" customFormat="1" ht="24.75">
      <c r="A7" s="16">
        <v>4</v>
      </c>
      <c r="B7" s="77" t="s">
        <v>303</v>
      </c>
      <c r="E7" s="74" t="s">
        <v>309</v>
      </c>
      <c r="F7" s="78">
        <v>40484249</v>
      </c>
      <c r="G7" s="78"/>
      <c r="H7" s="19">
        <f>H6+Table14[[#This Row],[مبلغ ورود]]-Table14[[#This Row],[مبلغ خروج]]</f>
        <v>4747135693</v>
      </c>
      <c r="I7" s="83"/>
    </row>
    <row r="8" spans="1:9" s="16" customFormat="1" ht="24.75">
      <c r="A8" s="16">
        <v>5</v>
      </c>
      <c r="B8" s="77" t="s">
        <v>312</v>
      </c>
      <c r="E8" s="74" t="s">
        <v>310</v>
      </c>
      <c r="F8" s="78">
        <v>0</v>
      </c>
      <c r="G8" s="78">
        <v>6913544</v>
      </c>
      <c r="H8" s="19">
        <f>H7+Table14[[#This Row],[مبلغ ورود]]-Table14[[#This Row],[مبلغ خروج]]</f>
        <v>4740222149</v>
      </c>
      <c r="I8" s="83"/>
    </row>
    <row r="9" spans="1:9" s="16" customFormat="1" ht="24.75">
      <c r="A9" s="16">
        <v>6</v>
      </c>
      <c r="B9" s="77" t="s">
        <v>312</v>
      </c>
      <c r="E9" s="74" t="s">
        <v>311</v>
      </c>
      <c r="F9" s="78">
        <v>6913544</v>
      </c>
      <c r="G9" s="78"/>
      <c r="H9" s="19">
        <f>H8+Table14[[#This Row],[مبلغ ورود]]-Table14[[#This Row],[مبلغ خروج]]</f>
        <v>4747135693</v>
      </c>
      <c r="I9" s="83"/>
    </row>
    <row r="10" spans="1:9" s="16" customFormat="1" ht="24.75">
      <c r="A10" s="16">
        <v>7</v>
      </c>
      <c r="B10" s="77" t="s">
        <v>312</v>
      </c>
      <c r="E10" s="74" t="s">
        <v>310</v>
      </c>
      <c r="F10" s="78">
        <v>0</v>
      </c>
      <c r="G10" s="78">
        <v>6909498</v>
      </c>
      <c r="H10" s="19">
        <f>H9+Table14[[#This Row],[مبلغ ورود]]-Table14[[#This Row],[مبلغ خروج]]</f>
        <v>4740226195</v>
      </c>
      <c r="I10" s="83"/>
    </row>
    <row r="11" spans="1:9" s="16" customFormat="1" ht="24.75">
      <c r="A11" s="16">
        <v>8</v>
      </c>
      <c r="B11" s="77" t="s">
        <v>314</v>
      </c>
      <c r="E11" s="74" t="s">
        <v>313</v>
      </c>
      <c r="F11" s="78">
        <v>150000000000</v>
      </c>
      <c r="G11" s="78"/>
      <c r="H11" s="19">
        <f>H10+Table14[[#This Row],[مبلغ ورود]]-Table14[[#This Row],[مبلغ خروج]]</f>
        <v>154740226195</v>
      </c>
      <c r="I11" s="83"/>
    </row>
    <row r="12" spans="1:9" s="16" customFormat="1" ht="24.75">
      <c r="A12" s="16">
        <v>9</v>
      </c>
      <c r="B12" s="77" t="s">
        <v>328</v>
      </c>
      <c r="C12" s="77"/>
      <c r="E12" s="74" t="s">
        <v>315</v>
      </c>
      <c r="F12" s="78">
        <v>41833724</v>
      </c>
      <c r="G12" s="78"/>
      <c r="H12" s="19">
        <f>H11+Table14[[#This Row],[مبلغ ورود]]-Table14[[#This Row],[مبلغ خروج]]</f>
        <v>154782059919</v>
      </c>
      <c r="I12" s="83"/>
    </row>
    <row r="13" spans="1:9" s="16" customFormat="1" ht="24.75">
      <c r="A13" s="16">
        <v>10</v>
      </c>
      <c r="B13" s="77" t="s">
        <v>328</v>
      </c>
      <c r="C13" s="77"/>
      <c r="E13" s="74" t="s">
        <v>316</v>
      </c>
      <c r="F13" s="78"/>
      <c r="G13" s="78">
        <v>71240000000</v>
      </c>
      <c r="H13" s="19">
        <f>H12+Table14[[#This Row],[مبلغ ورود]]-Table14[[#This Row],[مبلغ خروج]]</f>
        <v>83542059919</v>
      </c>
      <c r="I13" s="83"/>
    </row>
    <row r="14" spans="1:9" s="16" customFormat="1" ht="24.75">
      <c r="A14" s="16">
        <v>11</v>
      </c>
      <c r="B14" s="77" t="s">
        <v>328</v>
      </c>
      <c r="C14" s="77"/>
      <c r="E14" s="74" t="s">
        <v>317</v>
      </c>
      <c r="F14" s="78"/>
      <c r="G14" s="78">
        <v>14554000000</v>
      </c>
      <c r="H14" s="19">
        <f>H13+Table14[[#This Row],[مبلغ ورود]]-Table14[[#This Row],[مبلغ خروج]]</f>
        <v>68988059919</v>
      </c>
      <c r="I14" s="83"/>
    </row>
    <row r="15" spans="1:9" s="16" customFormat="1" ht="24.75">
      <c r="A15" s="16">
        <v>12</v>
      </c>
      <c r="B15" s="77" t="s">
        <v>329</v>
      </c>
      <c r="C15" s="77"/>
      <c r="E15" s="74" t="s">
        <v>318</v>
      </c>
      <c r="F15" s="78"/>
      <c r="G15" s="78">
        <v>198216000</v>
      </c>
      <c r="H15" s="19">
        <f>H14+Table14[[#This Row],[مبلغ ورود]]-Table14[[#This Row],[مبلغ خروج]]</f>
        <v>68789843919</v>
      </c>
      <c r="I15" s="83"/>
    </row>
    <row r="16" spans="1:9" s="16" customFormat="1" ht="24.75">
      <c r="A16" s="16">
        <v>13</v>
      </c>
      <c r="B16" s="77" t="s">
        <v>329</v>
      </c>
      <c r="C16" s="77"/>
      <c r="E16" s="74" t="s">
        <v>319</v>
      </c>
      <c r="F16" s="78"/>
      <c r="G16" s="78">
        <v>289510259</v>
      </c>
      <c r="H16" s="19">
        <f>H15+Table14[[#This Row],[مبلغ ورود]]-Table14[[#This Row],[مبلغ خروج]]</f>
        <v>68500333660</v>
      </c>
      <c r="I16" s="83"/>
    </row>
    <row r="17" spans="1:9" s="16" customFormat="1" ht="24.75">
      <c r="A17" s="16">
        <v>14</v>
      </c>
      <c r="B17" s="77" t="s">
        <v>329</v>
      </c>
      <c r="C17" s="77"/>
      <c r="E17" s="74" t="s">
        <v>320</v>
      </c>
      <c r="F17" s="78"/>
      <c r="G17" s="78">
        <v>457204066</v>
      </c>
      <c r="H17" s="19">
        <f>H16+Table14[[#This Row],[مبلغ ورود]]-Table14[[#This Row],[مبلغ خروج]]</f>
        <v>68043129594</v>
      </c>
      <c r="I17" s="83"/>
    </row>
    <row r="18" spans="1:9" s="16" customFormat="1" ht="24.75">
      <c r="A18" s="16">
        <v>15</v>
      </c>
      <c r="B18" s="77" t="s">
        <v>329</v>
      </c>
      <c r="C18" s="77"/>
      <c r="E18" s="74" t="s">
        <v>321</v>
      </c>
      <c r="F18" s="78"/>
      <c r="G18" s="78">
        <v>39304160</v>
      </c>
      <c r="H18" s="19">
        <f>H17+Table14[[#This Row],[مبلغ ورود]]-Table14[[#This Row],[مبلغ خروج]]</f>
        <v>68003825434</v>
      </c>
      <c r="I18" s="83"/>
    </row>
    <row r="19" spans="1:9" s="16" customFormat="1" ht="24.75">
      <c r="A19" s="16">
        <v>16</v>
      </c>
      <c r="B19" s="77" t="s">
        <v>329</v>
      </c>
      <c r="C19" s="77"/>
      <c r="D19" s="21"/>
      <c r="E19" s="74" t="s">
        <v>322</v>
      </c>
      <c r="F19" s="78"/>
      <c r="G19" s="78">
        <v>193635264</v>
      </c>
      <c r="H19" s="19">
        <f>H18+Table14[[#This Row],[مبلغ ورود]]-Table14[[#This Row],[مبلغ خروج]]</f>
        <v>67810190170</v>
      </c>
      <c r="I19" s="83"/>
    </row>
    <row r="20" spans="1:9" s="16" customFormat="1" ht="24.75">
      <c r="A20" s="16">
        <v>17</v>
      </c>
      <c r="B20" s="77" t="s">
        <v>329</v>
      </c>
      <c r="C20" s="77"/>
      <c r="D20" s="21"/>
      <c r="E20" s="74" t="s">
        <v>323</v>
      </c>
      <c r="F20" s="78"/>
      <c r="G20" s="78">
        <v>168981198</v>
      </c>
      <c r="H20" s="19">
        <f>H19+Table14[[#This Row],[مبلغ ورود]]-Table14[[#This Row],[مبلغ خروج]]</f>
        <v>67641208972</v>
      </c>
      <c r="I20" s="83"/>
    </row>
    <row r="21" spans="1:9" s="16" customFormat="1" ht="24.75">
      <c r="A21" s="16">
        <v>18</v>
      </c>
      <c r="B21" s="77" t="s">
        <v>329</v>
      </c>
      <c r="C21" s="77"/>
      <c r="D21" s="75"/>
      <c r="E21" s="74" t="s">
        <v>324</v>
      </c>
      <c r="F21" s="78"/>
      <c r="G21" s="78">
        <v>68102529</v>
      </c>
      <c r="H21" s="19">
        <f>H20+Table14[[#This Row],[مبلغ ورود]]-Table14[[#This Row],[مبلغ خروج]]</f>
        <v>67573106443</v>
      </c>
      <c r="I21" s="83"/>
    </row>
    <row r="22" spans="1:9" s="16" customFormat="1" ht="24.75">
      <c r="A22" s="16">
        <v>19</v>
      </c>
      <c r="B22" s="77" t="s">
        <v>330</v>
      </c>
      <c r="C22" s="77"/>
      <c r="D22" s="75"/>
      <c r="E22" s="74" t="s">
        <v>325</v>
      </c>
      <c r="F22" s="78">
        <v>8382584015</v>
      </c>
      <c r="G22" s="78"/>
      <c r="H22" s="19">
        <f>H21+Table14[[#This Row],[مبلغ ورود]]-Table14[[#This Row],[مبلغ خروج]]</f>
        <v>75955690458</v>
      </c>
      <c r="I22" s="83"/>
    </row>
    <row r="23" spans="1:9" s="16" customFormat="1" ht="24.75">
      <c r="A23" s="16">
        <v>20</v>
      </c>
      <c r="B23" s="77" t="s">
        <v>331</v>
      </c>
      <c r="C23" s="77"/>
      <c r="D23" s="75"/>
      <c r="E23" s="74" t="s">
        <v>326</v>
      </c>
      <c r="F23" s="78"/>
      <c r="G23" s="78">
        <v>107003249</v>
      </c>
      <c r="H23" s="19">
        <f>H22+Table14[[#This Row],[مبلغ ورود]]-Table14[[#This Row],[مبلغ خروج]]</f>
        <v>75848687209</v>
      </c>
      <c r="I23" s="83"/>
    </row>
    <row r="24" spans="1:9" s="16" customFormat="1" ht="24.75">
      <c r="A24" s="16">
        <v>21</v>
      </c>
      <c r="B24" s="77" t="s">
        <v>331</v>
      </c>
      <c r="C24" s="77"/>
      <c r="D24" s="75"/>
      <c r="E24" s="74" t="s">
        <v>327</v>
      </c>
      <c r="F24" s="78"/>
      <c r="G24" s="78">
        <v>16214561</v>
      </c>
      <c r="H24" s="19">
        <f>H23+Table14[[#This Row],[مبلغ ورود]]-Table14[[#This Row],[مبلغ خروج]]</f>
        <v>75832472648</v>
      </c>
      <c r="I24" s="83"/>
    </row>
    <row r="25" spans="1:9" s="16" customFormat="1" ht="24.75">
      <c r="A25" s="16">
        <v>22</v>
      </c>
      <c r="B25" s="77" t="s">
        <v>335</v>
      </c>
      <c r="D25" s="75"/>
      <c r="E25" s="74" t="s">
        <v>333</v>
      </c>
      <c r="F25" s="78"/>
      <c r="G25" s="78">
        <v>176678116</v>
      </c>
      <c r="H25" s="19">
        <f>H24+Table14[[#This Row],[مبلغ ورود]]-Table14[[#This Row],[مبلغ خروج]]</f>
        <v>75655794532</v>
      </c>
      <c r="I25" s="83"/>
    </row>
    <row r="26" spans="1:9" s="16" customFormat="1" ht="24.75">
      <c r="A26" s="16">
        <v>23</v>
      </c>
      <c r="B26" s="77" t="s">
        <v>335</v>
      </c>
      <c r="D26" s="75"/>
      <c r="E26" s="74" t="s">
        <v>334</v>
      </c>
      <c r="F26" s="76"/>
      <c r="G26" s="78">
        <v>381249953</v>
      </c>
      <c r="H26" s="19">
        <f t="shared" ref="H26:H130" si="0">H25+F26-G26</f>
        <v>75274544579</v>
      </c>
      <c r="I26" s="83"/>
    </row>
    <row r="27" spans="1:9" s="16" customFormat="1" ht="24.75">
      <c r="A27" s="16">
        <v>24</v>
      </c>
      <c r="B27" s="77"/>
      <c r="D27" s="75"/>
      <c r="E27" s="74" t="s">
        <v>337</v>
      </c>
      <c r="F27" s="76"/>
      <c r="G27" s="84">
        <v>338674</v>
      </c>
      <c r="H27" s="19">
        <f t="shared" si="0"/>
        <v>75274205905</v>
      </c>
      <c r="I27" s="83"/>
    </row>
    <row r="28" spans="1:9" s="16" customFormat="1" ht="24.75">
      <c r="A28" s="16">
        <v>25</v>
      </c>
      <c r="B28" s="77" t="s">
        <v>346</v>
      </c>
      <c r="D28" s="75"/>
      <c r="E28" s="74" t="s">
        <v>338</v>
      </c>
      <c r="F28" s="78"/>
      <c r="G28" s="78">
        <v>287833112</v>
      </c>
      <c r="H28" s="19">
        <f t="shared" si="0"/>
        <v>74986372793</v>
      </c>
      <c r="I28" s="83"/>
    </row>
    <row r="29" spans="1:9" s="16" customFormat="1" ht="24.75">
      <c r="A29" s="16">
        <v>26</v>
      </c>
      <c r="B29" s="77" t="s">
        <v>346</v>
      </c>
      <c r="D29" s="21"/>
      <c r="E29" s="74" t="s">
        <v>339</v>
      </c>
      <c r="F29" s="78"/>
      <c r="G29" s="78">
        <v>105778744</v>
      </c>
      <c r="H29" s="19">
        <f t="shared" si="0"/>
        <v>74880594049</v>
      </c>
      <c r="I29" s="83"/>
    </row>
    <row r="30" spans="1:9" s="16" customFormat="1" ht="24.75">
      <c r="A30" s="16">
        <v>27</v>
      </c>
      <c r="B30" s="77" t="s">
        <v>347</v>
      </c>
      <c r="D30" s="85"/>
      <c r="E30" s="74" t="s">
        <v>340</v>
      </c>
      <c r="F30" s="78"/>
      <c r="G30" s="78">
        <v>258171086</v>
      </c>
      <c r="H30" s="19">
        <f t="shared" si="0"/>
        <v>74622422963</v>
      </c>
      <c r="I30" s="88"/>
    </row>
    <row r="31" spans="1:9" s="16" customFormat="1" ht="24.75">
      <c r="A31" s="16">
        <v>28</v>
      </c>
      <c r="B31" s="77" t="s">
        <v>347</v>
      </c>
      <c r="D31" s="85"/>
      <c r="E31" s="74" t="s">
        <v>341</v>
      </c>
      <c r="F31" s="78"/>
      <c r="G31" s="78">
        <v>113340433</v>
      </c>
      <c r="H31" s="19">
        <f t="shared" si="0"/>
        <v>74509082530</v>
      </c>
      <c r="I31" s="88"/>
    </row>
    <row r="32" spans="1:9" s="16" customFormat="1" ht="24.75">
      <c r="A32" s="16">
        <v>29</v>
      </c>
      <c r="B32" s="77" t="s">
        <v>347</v>
      </c>
      <c r="D32" s="85"/>
      <c r="E32" s="74" t="s">
        <v>342</v>
      </c>
      <c r="F32" s="78"/>
      <c r="G32" s="78">
        <v>116854430</v>
      </c>
      <c r="H32" s="19">
        <f t="shared" si="0"/>
        <v>74392228100</v>
      </c>
      <c r="I32" s="88"/>
    </row>
    <row r="33" spans="1:9" s="16" customFormat="1" ht="24.75">
      <c r="A33" s="16">
        <v>30</v>
      </c>
      <c r="B33" s="77" t="s">
        <v>348</v>
      </c>
      <c r="D33" s="85"/>
      <c r="E33" s="74" t="s">
        <v>343</v>
      </c>
      <c r="F33" s="78">
        <v>575764433</v>
      </c>
      <c r="G33" s="78"/>
      <c r="H33" s="19">
        <f t="shared" si="0"/>
        <v>74967992533</v>
      </c>
      <c r="I33" s="88"/>
    </row>
    <row r="34" spans="1:9" s="16" customFormat="1" ht="24.75">
      <c r="A34" s="16">
        <v>31</v>
      </c>
      <c r="B34" s="77" t="s">
        <v>349</v>
      </c>
      <c r="D34" s="85"/>
      <c r="E34" s="74" t="s">
        <v>344</v>
      </c>
      <c r="F34" s="78"/>
      <c r="G34" s="78">
        <v>41804089</v>
      </c>
      <c r="H34" s="19">
        <f t="shared" si="0"/>
        <v>74926188444</v>
      </c>
      <c r="I34" s="88"/>
    </row>
    <row r="35" spans="1:9" s="16" customFormat="1" ht="24.75">
      <c r="A35" s="16">
        <v>32</v>
      </c>
      <c r="B35" s="77" t="s">
        <v>349</v>
      </c>
      <c r="D35" s="85"/>
      <c r="E35" s="74" t="s">
        <v>345</v>
      </c>
      <c r="F35" s="78"/>
      <c r="G35" s="78">
        <v>785999516</v>
      </c>
      <c r="H35" s="19">
        <f t="shared" si="0"/>
        <v>74140188928</v>
      </c>
      <c r="I35" s="88"/>
    </row>
    <row r="36" spans="1:9" s="16" customFormat="1" ht="24.75">
      <c r="A36" s="16">
        <v>33</v>
      </c>
      <c r="B36" s="16" t="s">
        <v>351</v>
      </c>
      <c r="D36" s="85"/>
      <c r="E36" s="74" t="s">
        <v>350</v>
      </c>
      <c r="F36" s="78">
        <v>60000000000</v>
      </c>
      <c r="G36" s="78"/>
      <c r="H36" s="19">
        <f t="shared" si="0"/>
        <v>134140188928</v>
      </c>
      <c r="I36" s="88"/>
    </row>
    <row r="37" spans="1:9" s="16" customFormat="1" ht="18.75">
      <c r="A37" s="16">
        <v>34</v>
      </c>
      <c r="B37" s="16" t="s">
        <v>362</v>
      </c>
      <c r="D37" s="85"/>
      <c r="E37" s="74" t="s">
        <v>352</v>
      </c>
      <c r="F37" s="86"/>
      <c r="G37" s="87">
        <v>125103000000</v>
      </c>
      <c r="H37" s="19">
        <f t="shared" si="0"/>
        <v>9037188928</v>
      </c>
      <c r="I37" s="88"/>
    </row>
    <row r="38" spans="1:9" s="16" customFormat="1" ht="18.75">
      <c r="A38" s="16">
        <v>35</v>
      </c>
      <c r="B38" s="16" t="s">
        <v>363</v>
      </c>
      <c r="D38" s="85"/>
      <c r="E38" s="74" t="s">
        <v>353</v>
      </c>
      <c r="F38" s="86">
        <v>10980750443</v>
      </c>
      <c r="G38" s="87"/>
      <c r="H38" s="19">
        <f t="shared" si="0"/>
        <v>20017939371</v>
      </c>
      <c r="I38" s="88"/>
    </row>
    <row r="39" spans="1:9" s="16" customFormat="1" ht="18.75">
      <c r="A39" s="16">
        <v>36</v>
      </c>
      <c r="B39" s="16" t="s">
        <v>363</v>
      </c>
      <c r="D39" s="85"/>
      <c r="E39" s="74" t="s">
        <v>354</v>
      </c>
      <c r="F39" s="86"/>
      <c r="G39" s="87">
        <v>8382584015</v>
      </c>
      <c r="H39" s="19">
        <f t="shared" si="0"/>
        <v>11635355356</v>
      </c>
      <c r="I39" s="88"/>
    </row>
    <row r="40" spans="1:9" s="16" customFormat="1" ht="18.75">
      <c r="A40" s="16">
        <v>37</v>
      </c>
      <c r="B40" s="16" t="s">
        <v>363</v>
      </c>
      <c r="D40" s="21"/>
      <c r="E40" s="74" t="s">
        <v>355</v>
      </c>
      <c r="F40" s="24">
        <v>8377027719</v>
      </c>
      <c r="G40" s="19"/>
      <c r="H40" s="19">
        <f t="shared" si="0"/>
        <v>20012383075</v>
      </c>
      <c r="I40" s="83"/>
    </row>
    <row r="41" spans="1:9" s="16" customFormat="1" ht="18.75">
      <c r="A41" s="16">
        <v>38</v>
      </c>
      <c r="B41" s="16" t="s">
        <v>364</v>
      </c>
      <c r="D41" s="21"/>
      <c r="E41" s="74" t="s">
        <v>356</v>
      </c>
      <c r="F41" s="24"/>
      <c r="G41" s="19">
        <v>112532269</v>
      </c>
      <c r="H41" s="19">
        <f t="shared" si="0"/>
        <v>19899850806</v>
      </c>
      <c r="I41" s="83"/>
    </row>
    <row r="42" spans="1:9" s="16" customFormat="1" ht="18.75">
      <c r="A42" s="16">
        <v>39</v>
      </c>
      <c r="B42" s="16" t="s">
        <v>364</v>
      </c>
      <c r="D42" s="21"/>
      <c r="E42" s="74" t="s">
        <v>357</v>
      </c>
      <c r="F42" s="24"/>
      <c r="G42" s="19">
        <v>49609200</v>
      </c>
      <c r="H42" s="19">
        <f t="shared" si="0"/>
        <v>19850241606</v>
      </c>
      <c r="I42" s="83"/>
    </row>
    <row r="43" spans="1:9" s="16" customFormat="1" ht="18.75">
      <c r="A43" s="16">
        <v>40</v>
      </c>
      <c r="B43" s="16" t="s">
        <v>364</v>
      </c>
      <c r="D43" s="21"/>
      <c r="E43" s="74" t="s">
        <v>358</v>
      </c>
      <c r="F43" s="24"/>
      <c r="G43" s="19">
        <v>41600911</v>
      </c>
      <c r="H43" s="19">
        <f t="shared" si="0"/>
        <v>19808640695</v>
      </c>
      <c r="I43" s="83"/>
    </row>
    <row r="44" spans="1:9" s="16" customFormat="1" ht="18.75">
      <c r="A44" s="16">
        <v>41</v>
      </c>
      <c r="B44" s="16" t="s">
        <v>365</v>
      </c>
      <c r="D44" s="21"/>
      <c r="E44" s="74" t="s">
        <v>359</v>
      </c>
      <c r="F44" s="24"/>
      <c r="G44" s="19">
        <v>262128771</v>
      </c>
      <c r="H44" s="19">
        <f t="shared" si="0"/>
        <v>19546511924</v>
      </c>
      <c r="I44" s="83"/>
    </row>
    <row r="45" spans="1:9" s="16" customFormat="1" ht="18.75">
      <c r="A45" s="16">
        <v>42</v>
      </c>
      <c r="B45" s="16" t="s">
        <v>365</v>
      </c>
      <c r="D45" s="21"/>
      <c r="E45" s="74" t="s">
        <v>360</v>
      </c>
      <c r="F45" s="24"/>
      <c r="G45" s="19">
        <v>147224433</v>
      </c>
      <c r="H45" s="19">
        <f t="shared" si="0"/>
        <v>19399287491</v>
      </c>
      <c r="I45" s="83"/>
    </row>
    <row r="46" spans="1:9" s="16" customFormat="1" ht="18.75">
      <c r="A46" s="16">
        <v>43</v>
      </c>
      <c r="B46" s="16" t="s">
        <v>366</v>
      </c>
      <c r="D46" s="21"/>
      <c r="E46" s="74" t="s">
        <v>361</v>
      </c>
      <c r="F46" s="24">
        <v>78612941</v>
      </c>
      <c r="G46" s="19"/>
      <c r="H46" s="19">
        <f t="shared" si="0"/>
        <v>19477900432</v>
      </c>
      <c r="I46" s="83"/>
    </row>
    <row r="47" spans="1:9" s="16" customFormat="1" ht="18.75">
      <c r="A47" s="16">
        <v>44</v>
      </c>
      <c r="B47" s="16" t="s">
        <v>368</v>
      </c>
      <c r="D47" s="21"/>
      <c r="E47" s="74" t="s">
        <v>369</v>
      </c>
      <c r="F47" s="24"/>
      <c r="G47" s="19">
        <v>285999464</v>
      </c>
      <c r="H47" s="19">
        <f t="shared" si="0"/>
        <v>19191900968</v>
      </c>
      <c r="I47" s="83"/>
    </row>
    <row r="48" spans="1:9" s="16" customFormat="1" ht="18.75">
      <c r="A48" s="16">
        <v>45</v>
      </c>
      <c r="B48" s="16" t="s">
        <v>368</v>
      </c>
      <c r="D48" s="21"/>
      <c r="E48" s="74" t="s">
        <v>370</v>
      </c>
      <c r="F48" s="24"/>
      <c r="G48" s="19">
        <v>104711702</v>
      </c>
      <c r="H48" s="19">
        <f t="shared" si="0"/>
        <v>19087189266</v>
      </c>
      <c r="I48" s="83"/>
    </row>
    <row r="49" spans="1:9" s="16" customFormat="1" ht="18.75">
      <c r="A49" s="16">
        <v>46</v>
      </c>
      <c r="B49" s="16" t="s">
        <v>368</v>
      </c>
      <c r="D49" s="21"/>
      <c r="E49" s="74" t="s">
        <v>371</v>
      </c>
      <c r="F49" s="24"/>
      <c r="G49" s="19">
        <v>66202250</v>
      </c>
      <c r="H49" s="19">
        <f t="shared" si="0"/>
        <v>19020987016</v>
      </c>
      <c r="I49" s="83"/>
    </row>
    <row r="50" spans="1:9" s="16" customFormat="1" ht="18.75">
      <c r="A50" s="16">
        <v>47</v>
      </c>
      <c r="B50" s="16" t="s">
        <v>368</v>
      </c>
      <c r="D50" s="21"/>
      <c r="E50" s="74" t="s">
        <v>372</v>
      </c>
      <c r="F50" s="24"/>
      <c r="G50" s="19">
        <v>487695674</v>
      </c>
      <c r="H50" s="19">
        <f t="shared" si="0"/>
        <v>18533291342</v>
      </c>
      <c r="I50" s="83"/>
    </row>
    <row r="51" spans="1:9" s="16" customFormat="1" ht="18.75">
      <c r="A51" s="16">
        <v>48</v>
      </c>
      <c r="B51" s="16" t="s">
        <v>368</v>
      </c>
      <c r="D51" s="21"/>
      <c r="E51" s="74" t="s">
        <v>373</v>
      </c>
      <c r="F51" s="24"/>
      <c r="G51" s="19">
        <v>159010535</v>
      </c>
      <c r="H51" s="19">
        <f t="shared" si="0"/>
        <v>18374280807</v>
      </c>
      <c r="I51" s="83"/>
    </row>
    <row r="52" spans="1:9" s="16" customFormat="1" ht="18.75">
      <c r="A52" s="16">
        <v>49</v>
      </c>
      <c r="B52" s="16" t="s">
        <v>368</v>
      </c>
      <c r="D52" s="21"/>
      <c r="E52" s="74" t="s">
        <v>374</v>
      </c>
      <c r="F52" s="24"/>
      <c r="G52" s="19">
        <v>714333524</v>
      </c>
      <c r="H52" s="19">
        <f t="shared" si="0"/>
        <v>17659947283</v>
      </c>
      <c r="I52" s="83"/>
    </row>
    <row r="53" spans="1:9" s="16" customFormat="1" ht="18.75">
      <c r="A53" s="16">
        <v>50</v>
      </c>
      <c r="B53" s="16" t="s">
        <v>368</v>
      </c>
      <c r="D53" s="21"/>
      <c r="E53" s="74" t="s">
        <v>375</v>
      </c>
      <c r="F53" s="24"/>
      <c r="G53" s="19">
        <v>56767767</v>
      </c>
      <c r="H53" s="19">
        <f t="shared" si="0"/>
        <v>17603179516</v>
      </c>
      <c r="I53" s="83"/>
    </row>
    <row r="54" spans="1:9" s="16" customFormat="1" ht="18.75">
      <c r="A54" s="16">
        <v>51</v>
      </c>
      <c r="B54" s="16" t="s">
        <v>368</v>
      </c>
      <c r="D54" s="21"/>
      <c r="E54" s="74" t="s">
        <v>376</v>
      </c>
      <c r="F54" s="24"/>
      <c r="G54" s="19">
        <v>249796713</v>
      </c>
      <c r="H54" s="19">
        <f t="shared" si="0"/>
        <v>17353382803</v>
      </c>
      <c r="I54" s="83"/>
    </row>
    <row r="55" spans="1:9" s="16" customFormat="1" ht="18.75">
      <c r="A55" s="16">
        <v>52</v>
      </c>
      <c r="B55" s="16" t="s">
        <v>368</v>
      </c>
      <c r="D55" s="21"/>
      <c r="E55" s="74" t="s">
        <v>367</v>
      </c>
      <c r="F55" s="24">
        <v>90000000000</v>
      </c>
      <c r="G55" s="19"/>
      <c r="H55" s="19">
        <f t="shared" si="0"/>
        <v>107353382803</v>
      </c>
      <c r="I55" s="83"/>
    </row>
    <row r="56" spans="1:9" s="16" customFormat="1" ht="18.75">
      <c r="A56" s="16">
        <v>53</v>
      </c>
      <c r="B56" s="16" t="s">
        <v>378</v>
      </c>
      <c r="D56" s="21"/>
      <c r="E56" s="74" t="s">
        <v>377</v>
      </c>
      <c r="F56" s="24"/>
      <c r="G56" s="19">
        <v>96000000000</v>
      </c>
      <c r="H56" s="19">
        <f t="shared" si="0"/>
        <v>11353382803</v>
      </c>
      <c r="I56" s="83"/>
    </row>
    <row r="57" spans="1:9" s="16" customFormat="1" ht="18.75">
      <c r="A57" s="16">
        <v>54</v>
      </c>
      <c r="B57" s="16" t="s">
        <v>380</v>
      </c>
      <c r="D57" s="21"/>
      <c r="E57" s="74" t="s">
        <v>379</v>
      </c>
      <c r="F57" s="19">
        <v>98284725</v>
      </c>
      <c r="G57" s="19"/>
      <c r="H57" s="19">
        <f t="shared" si="0"/>
        <v>11451667528</v>
      </c>
      <c r="I57" s="83"/>
    </row>
    <row r="58" spans="1:9" s="16" customFormat="1" ht="18.75">
      <c r="A58" s="16">
        <v>55</v>
      </c>
      <c r="B58" s="16" t="s">
        <v>383</v>
      </c>
      <c r="D58" s="21"/>
      <c r="E58" s="74" t="s">
        <v>382</v>
      </c>
      <c r="F58" s="19">
        <v>8937745031</v>
      </c>
      <c r="G58" s="19"/>
      <c r="H58" s="19">
        <f t="shared" si="0"/>
        <v>20389412559</v>
      </c>
      <c r="I58" s="83"/>
    </row>
    <row r="59" spans="1:9" s="16" customFormat="1" ht="18.75">
      <c r="A59" s="16">
        <v>56</v>
      </c>
      <c r="B59" s="16" t="s">
        <v>387</v>
      </c>
      <c r="D59" s="21"/>
      <c r="E59" s="89" t="s">
        <v>384</v>
      </c>
      <c r="F59" s="24"/>
      <c r="G59" s="19">
        <v>108533132</v>
      </c>
      <c r="H59" s="19">
        <f t="shared" si="0"/>
        <v>20280879427</v>
      </c>
      <c r="I59" s="83"/>
    </row>
    <row r="60" spans="1:9" s="16" customFormat="1" ht="18.75">
      <c r="A60" s="16">
        <v>57</v>
      </c>
      <c r="B60" s="16" t="s">
        <v>387</v>
      </c>
      <c r="D60" s="21"/>
      <c r="E60" s="89" t="s">
        <v>385</v>
      </c>
      <c r="F60" s="24"/>
      <c r="G60" s="19">
        <v>50258021</v>
      </c>
      <c r="H60" s="19">
        <f t="shared" si="0"/>
        <v>20230621406</v>
      </c>
      <c r="I60" s="83"/>
    </row>
    <row r="61" spans="1:9" s="16" customFormat="1" ht="18.75">
      <c r="A61" s="16">
        <v>58</v>
      </c>
      <c r="B61" s="16" t="s">
        <v>388</v>
      </c>
      <c r="D61" s="21"/>
      <c r="E61" s="89" t="s">
        <v>386</v>
      </c>
      <c r="F61" s="24"/>
      <c r="G61" s="19">
        <v>125369675</v>
      </c>
      <c r="H61" s="19">
        <f t="shared" si="0"/>
        <v>20105251731</v>
      </c>
      <c r="I61" s="83"/>
    </row>
    <row r="62" spans="1:9" s="16" customFormat="1" ht="18.75">
      <c r="A62" s="16">
        <v>59</v>
      </c>
      <c r="B62" s="16" t="s">
        <v>389</v>
      </c>
      <c r="D62" s="21"/>
      <c r="E62" s="74" t="s">
        <v>390</v>
      </c>
      <c r="F62" s="19">
        <v>98284725</v>
      </c>
      <c r="G62" s="19"/>
      <c r="H62" s="19">
        <f t="shared" si="0"/>
        <v>20203536456</v>
      </c>
      <c r="I62" s="83"/>
    </row>
    <row r="63" spans="1:9" s="16" customFormat="1" ht="18.75">
      <c r="A63" s="16">
        <v>60</v>
      </c>
      <c r="B63" s="16" t="s">
        <v>392</v>
      </c>
      <c r="D63" s="21"/>
      <c r="E63" s="74" t="s">
        <v>391</v>
      </c>
      <c r="F63" s="19">
        <v>172615666</v>
      </c>
      <c r="G63" s="19"/>
      <c r="H63" s="19">
        <f t="shared" si="0"/>
        <v>20376152122</v>
      </c>
      <c r="I63" s="83"/>
    </row>
    <row r="64" spans="1:9" s="16" customFormat="1" ht="18.75">
      <c r="A64" s="16">
        <v>61</v>
      </c>
      <c r="B64" s="16" t="s">
        <v>401</v>
      </c>
      <c r="D64" s="21"/>
      <c r="E64" s="74" t="s">
        <v>393</v>
      </c>
      <c r="F64" s="24"/>
      <c r="G64" s="19">
        <v>101611951</v>
      </c>
      <c r="H64" s="19">
        <f t="shared" si="0"/>
        <v>20274540171</v>
      </c>
      <c r="I64" s="83"/>
    </row>
    <row r="65" spans="1:9" s="16" customFormat="1" ht="18.75">
      <c r="A65" s="16">
        <v>62</v>
      </c>
      <c r="B65" s="16" t="s">
        <v>401</v>
      </c>
      <c r="D65" s="21"/>
      <c r="E65" s="74" t="s">
        <v>394</v>
      </c>
      <c r="F65" s="24"/>
      <c r="G65" s="19">
        <v>14349224</v>
      </c>
      <c r="H65" s="19">
        <f t="shared" si="0"/>
        <v>20260190947</v>
      </c>
      <c r="I65" s="83"/>
    </row>
    <row r="66" spans="1:9" s="16" customFormat="1" ht="18.75">
      <c r="A66" s="16">
        <v>63</v>
      </c>
      <c r="B66" s="16" t="s">
        <v>401</v>
      </c>
      <c r="D66" s="21"/>
      <c r="E66" s="74" t="s">
        <v>395</v>
      </c>
      <c r="F66" s="24"/>
      <c r="G66" s="19">
        <v>27695468</v>
      </c>
      <c r="H66" s="19">
        <f t="shared" si="0"/>
        <v>20232495479</v>
      </c>
      <c r="I66" s="83"/>
    </row>
    <row r="67" spans="1:9" s="16" customFormat="1" ht="18.75">
      <c r="A67" s="16">
        <v>64</v>
      </c>
      <c r="B67" s="16" t="s">
        <v>401</v>
      </c>
      <c r="D67" s="21"/>
      <c r="E67" s="74" t="s">
        <v>396</v>
      </c>
      <c r="F67" s="24"/>
      <c r="G67" s="19">
        <v>53455621</v>
      </c>
      <c r="H67" s="19">
        <f t="shared" si="0"/>
        <v>20179039858</v>
      </c>
      <c r="I67" s="83"/>
    </row>
    <row r="68" spans="1:9" s="16" customFormat="1" ht="18.75">
      <c r="A68" s="16">
        <v>65</v>
      </c>
      <c r="B68" s="16" t="s">
        <v>402</v>
      </c>
      <c r="D68" s="21"/>
      <c r="E68" s="74" t="s">
        <v>397</v>
      </c>
      <c r="F68" s="24"/>
      <c r="G68" s="19">
        <v>73712929</v>
      </c>
      <c r="H68" s="19">
        <f t="shared" si="0"/>
        <v>20105326929</v>
      </c>
      <c r="I68" s="83"/>
    </row>
    <row r="69" spans="1:9" s="16" customFormat="1" ht="18.75">
      <c r="A69" s="16">
        <v>66</v>
      </c>
      <c r="B69" s="16" t="s">
        <v>402</v>
      </c>
      <c r="D69" s="21"/>
      <c r="E69" s="74" t="s">
        <v>398</v>
      </c>
      <c r="F69" s="24"/>
      <c r="G69" s="19">
        <v>10539937</v>
      </c>
      <c r="H69" s="19">
        <f t="shared" si="0"/>
        <v>20094786992</v>
      </c>
      <c r="I69" s="83"/>
    </row>
    <row r="70" spans="1:9" s="16" customFormat="1" ht="18.75">
      <c r="A70" s="16">
        <v>67</v>
      </c>
      <c r="B70" s="16" t="s">
        <v>402</v>
      </c>
      <c r="D70" s="21"/>
      <c r="E70" s="74" t="s">
        <v>399</v>
      </c>
      <c r="F70" s="24"/>
      <c r="G70" s="19">
        <v>100986229</v>
      </c>
      <c r="H70" s="19">
        <f t="shared" si="0"/>
        <v>19993800763</v>
      </c>
      <c r="I70" s="83"/>
    </row>
    <row r="71" spans="1:9" s="16" customFormat="1" ht="18.75">
      <c r="A71" s="16">
        <v>68</v>
      </c>
      <c r="B71" s="16" t="s">
        <v>402</v>
      </c>
      <c r="D71" s="21"/>
      <c r="E71" s="74" t="s">
        <v>400</v>
      </c>
      <c r="F71" s="24"/>
      <c r="G71" s="19">
        <v>59357104</v>
      </c>
      <c r="H71" s="19">
        <f t="shared" si="0"/>
        <v>19934443659</v>
      </c>
      <c r="I71" s="83"/>
    </row>
    <row r="72" spans="1:9" s="16" customFormat="1" ht="18.75">
      <c r="A72" s="16">
        <v>69</v>
      </c>
      <c r="B72" s="16" t="s">
        <v>404</v>
      </c>
      <c r="D72" s="21"/>
      <c r="E72" s="74" t="s">
        <v>403</v>
      </c>
      <c r="F72" s="19">
        <v>165643517</v>
      </c>
      <c r="G72" s="19"/>
      <c r="H72" s="19">
        <f t="shared" si="0"/>
        <v>20100087176</v>
      </c>
      <c r="I72" s="83"/>
    </row>
    <row r="73" spans="1:9" s="16" customFormat="1" ht="18.75">
      <c r="A73" s="16">
        <v>70</v>
      </c>
      <c r="B73" s="16" t="s">
        <v>406</v>
      </c>
      <c r="D73" s="21"/>
      <c r="E73" s="74" t="s">
        <v>405</v>
      </c>
      <c r="F73" s="19"/>
      <c r="G73" s="19">
        <v>9999380</v>
      </c>
      <c r="H73" s="19">
        <f t="shared" si="0"/>
        <v>20090087796</v>
      </c>
      <c r="I73" s="83"/>
    </row>
    <row r="74" spans="1:9" s="16" customFormat="1" ht="18.75">
      <c r="A74" s="16">
        <v>71</v>
      </c>
      <c r="B74" s="16" t="s">
        <v>408</v>
      </c>
      <c r="D74" s="21"/>
      <c r="E74" s="74" t="s">
        <v>407</v>
      </c>
      <c r="F74" s="19"/>
      <c r="G74" s="19">
        <v>2400000</v>
      </c>
      <c r="H74" s="19">
        <f t="shared" si="0"/>
        <v>20087687796</v>
      </c>
      <c r="I74" s="83"/>
    </row>
    <row r="75" spans="1:9" s="16" customFormat="1" ht="18.75">
      <c r="A75" s="16">
        <v>72</v>
      </c>
      <c r="B75" s="16" t="s">
        <v>410</v>
      </c>
      <c r="D75" s="21"/>
      <c r="E75" s="74" t="s">
        <v>409</v>
      </c>
      <c r="F75" s="19">
        <v>165643517</v>
      </c>
      <c r="G75" s="19"/>
      <c r="H75" s="19">
        <f t="shared" si="0"/>
        <v>20253331313</v>
      </c>
      <c r="I75" s="83"/>
    </row>
    <row r="76" spans="1:9" s="16" customFormat="1" ht="18.75">
      <c r="A76" s="16">
        <v>73</v>
      </c>
      <c r="B76" s="16" t="s">
        <v>413</v>
      </c>
      <c r="D76" s="21"/>
      <c r="E76" s="74" t="s">
        <v>411</v>
      </c>
      <c r="F76" s="24"/>
      <c r="G76" s="19">
        <v>41482087</v>
      </c>
      <c r="H76" s="19">
        <f t="shared" si="0"/>
        <v>20211849226</v>
      </c>
      <c r="I76" s="83"/>
    </row>
    <row r="77" spans="1:9" s="16" customFormat="1" ht="18.75">
      <c r="A77" s="16">
        <v>74</v>
      </c>
      <c r="B77" s="16" t="s">
        <v>414</v>
      </c>
      <c r="D77" s="21"/>
      <c r="E77" s="74" t="s">
        <v>412</v>
      </c>
      <c r="F77" s="24"/>
      <c r="G77" s="19">
        <v>510600761</v>
      </c>
      <c r="H77" s="19">
        <f t="shared" si="0"/>
        <v>19701248465</v>
      </c>
      <c r="I77" s="83"/>
    </row>
    <row r="78" spans="1:9" s="16" customFormat="1" ht="18.75">
      <c r="A78" s="16">
        <v>75</v>
      </c>
      <c r="B78" s="16" t="s">
        <v>418</v>
      </c>
      <c r="D78" s="90"/>
      <c r="E78" s="74" t="s">
        <v>415</v>
      </c>
      <c r="F78" s="91"/>
      <c r="G78" s="19">
        <v>126021327</v>
      </c>
      <c r="H78" s="19">
        <f t="shared" si="0"/>
        <v>19575227138</v>
      </c>
      <c r="I78" s="93"/>
    </row>
    <row r="79" spans="1:9" s="16" customFormat="1" ht="18.75">
      <c r="A79" s="16">
        <v>76</v>
      </c>
      <c r="B79" s="16" t="s">
        <v>418</v>
      </c>
      <c r="D79" s="90"/>
      <c r="E79" s="74" t="s">
        <v>416</v>
      </c>
      <c r="F79" s="91"/>
      <c r="G79" s="19">
        <v>22810590</v>
      </c>
      <c r="H79" s="19">
        <f t="shared" si="0"/>
        <v>19552416548</v>
      </c>
      <c r="I79" s="93"/>
    </row>
    <row r="80" spans="1:9" s="16" customFormat="1" ht="18.75">
      <c r="A80" s="16">
        <v>77</v>
      </c>
      <c r="B80" s="16" t="s">
        <v>418</v>
      </c>
      <c r="D80" s="90"/>
      <c r="E80" s="74" t="s">
        <v>417</v>
      </c>
      <c r="F80" s="91"/>
      <c r="G80" s="19">
        <v>11218536</v>
      </c>
      <c r="H80" s="19">
        <f t="shared" si="0"/>
        <v>19541198012</v>
      </c>
      <c r="I80" s="93"/>
    </row>
    <row r="81" spans="1:9" s="16" customFormat="1" ht="18.75">
      <c r="A81" s="16">
        <v>78</v>
      </c>
      <c r="B81" s="16" t="s">
        <v>420</v>
      </c>
      <c r="D81" s="90"/>
      <c r="E81" s="74" t="s">
        <v>419</v>
      </c>
      <c r="F81" s="91"/>
      <c r="G81" s="92">
        <v>34922277</v>
      </c>
      <c r="H81" s="19">
        <f t="shared" si="0"/>
        <v>19506275735</v>
      </c>
      <c r="I81" s="93"/>
    </row>
    <row r="82" spans="1:9" s="16" customFormat="1" ht="18.75">
      <c r="A82" s="16">
        <v>79</v>
      </c>
      <c r="B82" s="16" t="s">
        <v>422</v>
      </c>
      <c r="D82" s="90"/>
      <c r="E82" s="74" t="s">
        <v>421</v>
      </c>
      <c r="F82" s="92">
        <v>162124329</v>
      </c>
      <c r="G82" s="92"/>
      <c r="H82" s="19">
        <f t="shared" si="0"/>
        <v>19668400064</v>
      </c>
      <c r="I82" s="93"/>
    </row>
    <row r="83" spans="1:9" s="16" customFormat="1" ht="18.75">
      <c r="A83" s="16">
        <v>80</v>
      </c>
      <c r="B83" s="16" t="s">
        <v>423</v>
      </c>
      <c r="D83" s="21"/>
      <c r="E83" s="74" t="s">
        <v>425</v>
      </c>
      <c r="F83" s="24"/>
      <c r="G83" s="19">
        <v>73950498</v>
      </c>
      <c r="H83" s="19">
        <f t="shared" si="0"/>
        <v>19594449566</v>
      </c>
      <c r="I83" s="83"/>
    </row>
    <row r="84" spans="1:9" s="16" customFormat="1" ht="18.75">
      <c r="A84" s="16">
        <v>81</v>
      </c>
      <c r="B84" s="16" t="s">
        <v>423</v>
      </c>
      <c r="D84" s="21"/>
      <c r="E84" s="74" t="s">
        <v>426</v>
      </c>
      <c r="F84" s="24"/>
      <c r="G84" s="19">
        <v>24282907</v>
      </c>
      <c r="H84" s="19">
        <f t="shared" si="0"/>
        <v>19570166659</v>
      </c>
      <c r="I84" s="83"/>
    </row>
    <row r="85" spans="1:9" s="16" customFormat="1" ht="18.75">
      <c r="A85" s="16">
        <v>82</v>
      </c>
      <c r="B85" s="16" t="s">
        <v>424</v>
      </c>
      <c r="D85" s="21"/>
      <c r="E85" s="74" t="s">
        <v>427</v>
      </c>
      <c r="F85" s="24"/>
      <c r="G85" s="19">
        <v>153816301</v>
      </c>
      <c r="H85" s="19">
        <f t="shared" si="0"/>
        <v>19416350358</v>
      </c>
      <c r="I85" s="83"/>
    </row>
    <row r="86" spans="1:9" s="16" customFormat="1" ht="18.75">
      <c r="A86" s="16">
        <v>83</v>
      </c>
      <c r="B86" s="16" t="s">
        <v>424</v>
      </c>
      <c r="D86" s="21"/>
      <c r="E86" s="74" t="s">
        <v>428</v>
      </c>
      <c r="F86" s="24"/>
      <c r="G86" s="19">
        <v>45276684</v>
      </c>
      <c r="H86" s="19">
        <f t="shared" si="0"/>
        <v>19371073674</v>
      </c>
      <c r="I86" s="83"/>
    </row>
    <row r="87" spans="1:9" s="16" customFormat="1" ht="18.75">
      <c r="A87" s="16">
        <v>84</v>
      </c>
      <c r="B87" s="16" t="s">
        <v>424</v>
      </c>
      <c r="D87" s="21"/>
      <c r="E87" s="74" t="s">
        <v>429</v>
      </c>
      <c r="F87" s="24"/>
      <c r="G87" s="19">
        <v>20831058</v>
      </c>
      <c r="H87" s="19">
        <f t="shared" si="0"/>
        <v>19350242616</v>
      </c>
      <c r="I87" s="83"/>
    </row>
    <row r="88" spans="1:9" s="16" customFormat="1" ht="18.75">
      <c r="A88" s="16">
        <v>85</v>
      </c>
      <c r="B88" s="16" t="s">
        <v>424</v>
      </c>
      <c r="D88" s="21"/>
      <c r="E88" s="74" t="s">
        <v>430</v>
      </c>
      <c r="F88" s="24"/>
      <c r="G88" s="19">
        <v>50456347</v>
      </c>
      <c r="H88" s="19">
        <f t="shared" si="0"/>
        <v>19299786269</v>
      </c>
      <c r="I88" s="83"/>
    </row>
    <row r="89" spans="1:9" s="16" customFormat="1" ht="18.75">
      <c r="A89" s="16">
        <v>86</v>
      </c>
      <c r="B89" s="16" t="s">
        <v>442</v>
      </c>
      <c r="D89" s="21"/>
      <c r="E89" s="74" t="s">
        <v>431</v>
      </c>
      <c r="F89" s="24"/>
      <c r="G89" s="19">
        <v>30909798</v>
      </c>
      <c r="H89" s="19">
        <f t="shared" si="0"/>
        <v>19268876471</v>
      </c>
      <c r="I89" s="83"/>
    </row>
    <row r="90" spans="1:9" s="16" customFormat="1" ht="18.75">
      <c r="A90" s="16">
        <v>87</v>
      </c>
      <c r="B90" s="16" t="s">
        <v>442</v>
      </c>
      <c r="D90" s="21"/>
      <c r="E90" s="74" t="s">
        <v>432</v>
      </c>
      <c r="F90" s="24"/>
      <c r="G90" s="19">
        <v>21957780</v>
      </c>
      <c r="H90" s="19">
        <f t="shared" si="0"/>
        <v>19246918691</v>
      </c>
      <c r="I90" s="83"/>
    </row>
    <row r="91" spans="1:9" s="16" customFormat="1" ht="18.75">
      <c r="A91" s="16">
        <v>88</v>
      </c>
      <c r="B91" s="16" t="s">
        <v>443</v>
      </c>
      <c r="D91" s="21"/>
      <c r="E91" s="74" t="s">
        <v>433</v>
      </c>
      <c r="F91" s="24"/>
      <c r="G91" s="19">
        <v>176994331</v>
      </c>
      <c r="H91" s="19">
        <f t="shared" si="0"/>
        <v>19069924360</v>
      </c>
      <c r="I91" s="83"/>
    </row>
    <row r="92" spans="1:9" s="16" customFormat="1" ht="18.75">
      <c r="A92" s="16">
        <v>89</v>
      </c>
      <c r="B92" s="16" t="s">
        <v>444</v>
      </c>
      <c r="D92" s="21"/>
      <c r="E92" s="74" t="s">
        <v>434</v>
      </c>
      <c r="F92" s="24"/>
      <c r="G92" s="19">
        <v>10000</v>
      </c>
      <c r="H92" s="19">
        <f t="shared" si="0"/>
        <v>19069914360</v>
      </c>
      <c r="I92" s="83"/>
    </row>
    <row r="93" spans="1:9" s="16" customFormat="1" ht="18.75">
      <c r="A93" s="16">
        <v>90</v>
      </c>
      <c r="B93" s="16" t="s">
        <v>444</v>
      </c>
      <c r="D93" s="21"/>
      <c r="E93" s="74" t="s">
        <v>435</v>
      </c>
      <c r="F93" s="19">
        <v>10000</v>
      </c>
      <c r="G93" s="19"/>
      <c r="H93" s="19">
        <f t="shared" si="0"/>
        <v>19069924360</v>
      </c>
      <c r="I93" s="83"/>
    </row>
    <row r="94" spans="1:9" s="16" customFormat="1" ht="18.75">
      <c r="A94" s="16">
        <v>91</v>
      </c>
      <c r="B94" s="16" t="s">
        <v>444</v>
      </c>
      <c r="D94" s="21"/>
      <c r="E94" s="74" t="s">
        <v>436</v>
      </c>
      <c r="F94" s="24"/>
      <c r="G94" s="19">
        <v>10000</v>
      </c>
      <c r="H94" s="19">
        <f t="shared" si="0"/>
        <v>19069914360</v>
      </c>
      <c r="I94" s="83"/>
    </row>
    <row r="95" spans="1:9" s="16" customFormat="1" ht="18.75">
      <c r="A95" s="16">
        <v>92</v>
      </c>
      <c r="B95" s="16" t="s">
        <v>445</v>
      </c>
      <c r="D95" s="21"/>
      <c r="E95" s="74" t="s">
        <v>437</v>
      </c>
      <c r="F95" s="24"/>
      <c r="G95" s="19">
        <v>32690015</v>
      </c>
      <c r="H95" s="19">
        <f t="shared" si="0"/>
        <v>19037224345</v>
      </c>
      <c r="I95" s="83"/>
    </row>
    <row r="96" spans="1:9" s="16" customFormat="1" ht="18.75">
      <c r="A96" s="16">
        <v>93</v>
      </c>
      <c r="B96" s="16" t="s">
        <v>445</v>
      </c>
      <c r="D96" s="21"/>
      <c r="E96" s="74" t="s">
        <v>438</v>
      </c>
      <c r="F96" s="19">
        <v>32690015</v>
      </c>
      <c r="G96" s="19"/>
      <c r="H96" s="19">
        <f t="shared" si="0"/>
        <v>19069914360</v>
      </c>
      <c r="I96" s="83"/>
    </row>
    <row r="97" spans="1:9" s="16" customFormat="1" ht="18.75">
      <c r="A97" s="16">
        <v>94</v>
      </c>
      <c r="B97" s="16" t="s">
        <v>445</v>
      </c>
      <c r="D97" s="21"/>
      <c r="E97" s="74" t="s">
        <v>437</v>
      </c>
      <c r="F97" s="24"/>
      <c r="G97" s="19">
        <v>32690015</v>
      </c>
      <c r="H97" s="19">
        <f t="shared" si="0"/>
        <v>19037224345</v>
      </c>
      <c r="I97" s="83"/>
    </row>
    <row r="98" spans="1:9" s="16" customFormat="1" ht="18.75">
      <c r="A98" s="16">
        <v>95</v>
      </c>
      <c r="B98" s="16" t="s">
        <v>445</v>
      </c>
      <c r="D98" s="21"/>
      <c r="E98" s="74" t="s">
        <v>439</v>
      </c>
      <c r="F98" s="24"/>
      <c r="G98" s="19">
        <v>75046524</v>
      </c>
      <c r="H98" s="19">
        <f t="shared" si="0"/>
        <v>18962177821</v>
      </c>
      <c r="I98" s="83"/>
    </row>
    <row r="99" spans="1:9" s="16" customFormat="1" ht="18.75">
      <c r="A99" s="16">
        <v>96</v>
      </c>
      <c r="B99" s="16" t="s">
        <v>445</v>
      </c>
      <c r="D99" s="21"/>
      <c r="E99" s="74" t="s">
        <v>440</v>
      </c>
      <c r="F99" s="24"/>
      <c r="G99" s="19">
        <v>35868011</v>
      </c>
      <c r="H99" s="19">
        <f t="shared" si="0"/>
        <v>18926309810</v>
      </c>
      <c r="I99" s="83"/>
    </row>
    <row r="100" spans="1:9" s="16" customFormat="1" ht="18.75">
      <c r="A100" s="16">
        <v>97</v>
      </c>
      <c r="B100" s="16" t="s">
        <v>446</v>
      </c>
      <c r="D100" s="21"/>
      <c r="E100" s="74" t="s">
        <v>441</v>
      </c>
      <c r="F100" s="24"/>
      <c r="G100" s="19">
        <v>56002442</v>
      </c>
      <c r="H100" s="19">
        <f t="shared" si="0"/>
        <v>18870307368</v>
      </c>
      <c r="I100" s="83"/>
    </row>
    <row r="101" spans="1:9" s="16" customFormat="1" ht="18.75">
      <c r="A101" s="16">
        <v>98</v>
      </c>
      <c r="B101" s="16" t="s">
        <v>450</v>
      </c>
      <c r="D101" s="94"/>
      <c r="E101" s="74" t="s">
        <v>447</v>
      </c>
      <c r="F101" s="19">
        <v>156897191</v>
      </c>
      <c r="G101" s="19"/>
      <c r="H101" s="19">
        <f t="shared" si="0"/>
        <v>19027204559</v>
      </c>
      <c r="I101" s="96"/>
    </row>
    <row r="102" spans="1:9" s="16" customFormat="1" ht="18.75">
      <c r="A102" s="16">
        <v>99</v>
      </c>
      <c r="B102" s="16" t="s">
        <v>451</v>
      </c>
      <c r="D102" s="94"/>
      <c r="E102" s="74" t="s">
        <v>448</v>
      </c>
      <c r="F102" s="19"/>
      <c r="G102" s="19">
        <v>25515374</v>
      </c>
      <c r="H102" s="19">
        <f t="shared" si="0"/>
        <v>19001689185</v>
      </c>
      <c r="I102" s="96"/>
    </row>
    <row r="103" spans="1:9" s="16" customFormat="1" ht="18.75">
      <c r="A103" s="16">
        <v>100</v>
      </c>
      <c r="B103" s="16" t="s">
        <v>452</v>
      </c>
      <c r="D103" s="94"/>
      <c r="E103" s="74" t="s">
        <v>449</v>
      </c>
      <c r="F103" s="19"/>
      <c r="G103" s="19">
        <v>10000</v>
      </c>
      <c r="H103" s="19">
        <f t="shared" si="0"/>
        <v>19001679185</v>
      </c>
      <c r="I103" s="96"/>
    </row>
    <row r="104" spans="1:9" s="16" customFormat="1" ht="18.75">
      <c r="A104" s="16">
        <v>101</v>
      </c>
      <c r="B104" s="16" t="s">
        <v>453</v>
      </c>
      <c r="D104" s="94"/>
      <c r="E104" s="74" t="s">
        <v>454</v>
      </c>
      <c r="F104" s="95">
        <v>50000000000</v>
      </c>
      <c r="G104" s="19"/>
      <c r="H104" s="19">
        <f t="shared" si="0"/>
        <v>69001679185</v>
      </c>
      <c r="I104" s="96"/>
    </row>
    <row r="105" spans="1:9" s="16" customFormat="1" ht="18.75">
      <c r="A105" s="16">
        <v>102</v>
      </c>
      <c r="B105" s="16" t="s">
        <v>455</v>
      </c>
      <c r="D105" s="94"/>
      <c r="E105" s="74" t="s">
        <v>456</v>
      </c>
      <c r="F105" s="95"/>
      <c r="G105" s="19">
        <v>35880000</v>
      </c>
      <c r="H105" s="19">
        <f t="shared" si="0"/>
        <v>68965799185</v>
      </c>
      <c r="I105" s="96"/>
    </row>
    <row r="106" spans="1:9" s="16" customFormat="1" ht="18.75">
      <c r="A106" s="16">
        <v>103</v>
      </c>
      <c r="B106" s="16" t="s">
        <v>455</v>
      </c>
      <c r="D106" s="94"/>
      <c r="E106" s="74" t="s">
        <v>457</v>
      </c>
      <c r="F106" s="95"/>
      <c r="G106" s="19">
        <v>10000</v>
      </c>
      <c r="H106" s="19">
        <f t="shared" si="0"/>
        <v>68965789185</v>
      </c>
      <c r="I106" s="96"/>
    </row>
    <row r="107" spans="1:9" s="16" customFormat="1" ht="18.75">
      <c r="A107" s="16">
        <v>104</v>
      </c>
      <c r="B107" s="16" t="s">
        <v>455</v>
      </c>
      <c r="D107" s="21"/>
      <c r="E107" s="74" t="s">
        <v>458</v>
      </c>
      <c r="F107" s="24"/>
      <c r="G107" s="19">
        <v>79628748</v>
      </c>
      <c r="H107" s="19">
        <f t="shared" si="0"/>
        <v>68886160437</v>
      </c>
      <c r="I107" s="83"/>
    </row>
    <row r="108" spans="1:9" s="16" customFormat="1" ht="18.75">
      <c r="A108" s="16">
        <v>105</v>
      </c>
      <c r="B108" s="16" t="s">
        <v>460</v>
      </c>
      <c r="D108" s="90"/>
      <c r="E108" s="89" t="s">
        <v>457</v>
      </c>
      <c r="F108" s="91"/>
      <c r="G108" s="19">
        <v>10000</v>
      </c>
      <c r="H108" s="19">
        <f t="shared" si="0"/>
        <v>68886150437</v>
      </c>
      <c r="I108" s="93"/>
    </row>
    <row r="109" spans="1:9" s="16" customFormat="1" ht="18.75">
      <c r="A109" s="16">
        <v>106</v>
      </c>
      <c r="B109" s="16" t="s">
        <v>461</v>
      </c>
      <c r="D109" s="21"/>
      <c r="E109" s="89" t="s">
        <v>459</v>
      </c>
      <c r="F109" s="19">
        <v>156897191</v>
      </c>
      <c r="G109" s="19"/>
      <c r="H109" s="19">
        <f t="shared" si="0"/>
        <v>69043047628</v>
      </c>
      <c r="I109" s="83"/>
    </row>
    <row r="110" spans="1:9" s="16" customFormat="1" ht="18.75">
      <c r="A110" s="16">
        <v>107</v>
      </c>
      <c r="B110" s="16" t="s">
        <v>461</v>
      </c>
      <c r="D110" s="21"/>
      <c r="E110" s="89" t="s">
        <v>457</v>
      </c>
      <c r="F110" s="24"/>
      <c r="G110" s="19">
        <v>10000</v>
      </c>
      <c r="H110" s="19">
        <f t="shared" si="0"/>
        <v>69043037628</v>
      </c>
      <c r="I110" s="83"/>
    </row>
    <row r="111" spans="1:9" s="16" customFormat="1" ht="18.75">
      <c r="A111" s="16">
        <v>108</v>
      </c>
      <c r="B111" s="16" t="s">
        <v>461</v>
      </c>
      <c r="D111" s="21"/>
      <c r="E111" s="89" t="s">
        <v>464</v>
      </c>
      <c r="F111" s="24"/>
      <c r="G111" s="19">
        <v>111979909</v>
      </c>
      <c r="H111" s="19">
        <f t="shared" si="0"/>
        <v>68931057719</v>
      </c>
      <c r="I111" s="83"/>
    </row>
    <row r="112" spans="1:9" s="16" customFormat="1" ht="18.75">
      <c r="A112" s="16">
        <v>109</v>
      </c>
      <c r="B112" s="16" t="s">
        <v>463</v>
      </c>
      <c r="D112" s="21"/>
      <c r="E112" s="74" t="s">
        <v>462</v>
      </c>
      <c r="F112" s="19">
        <v>76798136065</v>
      </c>
      <c r="G112" s="19"/>
      <c r="H112" s="19">
        <f t="shared" si="0"/>
        <v>145729193784</v>
      </c>
      <c r="I112" s="83"/>
    </row>
    <row r="113" spans="1:9" s="16" customFormat="1" ht="18.75">
      <c r="A113" s="16">
        <v>110</v>
      </c>
      <c r="B113" s="16" t="s">
        <v>466</v>
      </c>
      <c r="D113" s="21"/>
      <c r="E113" s="89" t="s">
        <v>465</v>
      </c>
      <c r="F113" s="24"/>
      <c r="G113" s="19">
        <v>10000</v>
      </c>
      <c r="H113" s="19">
        <f t="shared" si="0"/>
        <v>145729183784</v>
      </c>
      <c r="I113" s="83"/>
    </row>
    <row r="114" spans="1:9" s="16" customFormat="1" ht="18.75">
      <c r="A114" s="16">
        <v>111</v>
      </c>
      <c r="B114" s="16" t="s">
        <v>467</v>
      </c>
      <c r="D114" s="21"/>
      <c r="E114" s="74" t="s">
        <v>468</v>
      </c>
      <c r="F114" s="24"/>
      <c r="G114" s="19">
        <v>126798136065</v>
      </c>
      <c r="H114" s="19">
        <f t="shared" si="0"/>
        <v>18931047719</v>
      </c>
      <c r="I114" s="83"/>
    </row>
    <row r="115" spans="1:9" s="16" customFormat="1" ht="18.75">
      <c r="A115" s="16">
        <v>112</v>
      </c>
      <c r="B115" s="16" t="s">
        <v>469</v>
      </c>
      <c r="D115" s="97"/>
      <c r="E115" s="74" t="s">
        <v>471</v>
      </c>
      <c r="F115" s="98"/>
      <c r="G115" s="99">
        <v>2302060</v>
      </c>
      <c r="H115" s="19">
        <f t="shared" si="0"/>
        <v>18928745659</v>
      </c>
      <c r="I115" s="100"/>
    </row>
    <row r="116" spans="1:9" s="16" customFormat="1" ht="18.75">
      <c r="A116" s="16">
        <v>113</v>
      </c>
      <c r="B116" s="16" t="s">
        <v>470</v>
      </c>
      <c r="D116" s="97"/>
      <c r="E116" s="74" t="s">
        <v>472</v>
      </c>
      <c r="F116" s="98"/>
      <c r="G116" s="99">
        <v>37393050</v>
      </c>
      <c r="H116" s="19">
        <f t="shared" si="0"/>
        <v>18891352609</v>
      </c>
      <c r="I116" s="100"/>
    </row>
    <row r="117" spans="1:9" s="16" customFormat="1" ht="18.75">
      <c r="A117" s="16">
        <v>114</v>
      </c>
      <c r="B117" s="16" t="s">
        <v>470</v>
      </c>
      <c r="D117" s="97"/>
      <c r="E117" s="74" t="s">
        <v>473</v>
      </c>
      <c r="F117" s="98"/>
      <c r="G117" s="99">
        <v>10000</v>
      </c>
      <c r="H117" s="19">
        <f t="shared" si="0"/>
        <v>18891342609</v>
      </c>
      <c r="I117" s="100"/>
    </row>
    <row r="118" spans="1:9" s="16" customFormat="1" ht="18.75">
      <c r="A118" s="16">
        <v>115</v>
      </c>
      <c r="B118" s="16" t="s">
        <v>480</v>
      </c>
      <c r="D118" s="97"/>
      <c r="E118" s="74" t="s">
        <v>474</v>
      </c>
      <c r="F118" s="98"/>
      <c r="G118" s="99">
        <v>4261408</v>
      </c>
      <c r="H118" s="19">
        <f t="shared" si="0"/>
        <v>18887081201</v>
      </c>
      <c r="I118" s="100"/>
    </row>
    <row r="119" spans="1:9" s="16" customFormat="1" ht="18.75">
      <c r="A119" s="16">
        <v>116</v>
      </c>
      <c r="B119" s="16" t="s">
        <v>481</v>
      </c>
      <c r="D119" s="97"/>
      <c r="E119" s="74" t="s">
        <v>457</v>
      </c>
      <c r="F119" s="98"/>
      <c r="G119" s="99">
        <v>10000</v>
      </c>
      <c r="H119" s="19">
        <f t="shared" si="0"/>
        <v>18887071201</v>
      </c>
      <c r="I119" s="100"/>
    </row>
    <row r="120" spans="1:9" s="16" customFormat="1" ht="18.75">
      <c r="A120" s="16">
        <v>117</v>
      </c>
      <c r="B120" s="16" t="s">
        <v>482</v>
      </c>
      <c r="D120" s="97"/>
      <c r="E120" s="74" t="s">
        <v>475</v>
      </c>
      <c r="F120" s="98"/>
      <c r="G120" s="99">
        <v>49569427</v>
      </c>
      <c r="H120" s="19">
        <f t="shared" si="0"/>
        <v>18837501774</v>
      </c>
      <c r="I120" s="100"/>
    </row>
    <row r="121" spans="1:9" s="16" customFormat="1" ht="18.75">
      <c r="A121" s="16">
        <v>118</v>
      </c>
      <c r="B121" s="16" t="s">
        <v>483</v>
      </c>
      <c r="D121" s="97"/>
      <c r="E121" s="74" t="s">
        <v>476</v>
      </c>
      <c r="F121" s="98"/>
      <c r="G121" s="99">
        <v>28371469</v>
      </c>
      <c r="H121" s="19">
        <f t="shared" si="0"/>
        <v>18809130305</v>
      </c>
      <c r="I121" s="100"/>
    </row>
    <row r="122" spans="1:9" s="16" customFormat="1" ht="18.75">
      <c r="A122" s="16">
        <v>119</v>
      </c>
      <c r="B122" s="16" t="s">
        <v>483</v>
      </c>
      <c r="D122" s="97"/>
      <c r="E122" s="74" t="s">
        <v>457</v>
      </c>
      <c r="F122" s="98"/>
      <c r="G122" s="99">
        <v>10000</v>
      </c>
      <c r="H122" s="19">
        <f t="shared" si="0"/>
        <v>18809120305</v>
      </c>
      <c r="I122" s="100"/>
    </row>
    <row r="123" spans="1:9" s="16" customFormat="1" ht="18.75">
      <c r="A123" s="16">
        <v>120</v>
      </c>
      <c r="B123" s="16" t="s">
        <v>484</v>
      </c>
      <c r="D123" s="21"/>
      <c r="E123" s="74" t="s">
        <v>477</v>
      </c>
      <c r="F123" s="24"/>
      <c r="G123" s="19">
        <v>22820898</v>
      </c>
      <c r="H123" s="19">
        <f t="shared" si="0"/>
        <v>18786299407</v>
      </c>
      <c r="I123" s="83"/>
    </row>
    <row r="124" spans="1:9" s="16" customFormat="1" ht="18.75">
      <c r="A124" s="16">
        <v>121</v>
      </c>
      <c r="B124" s="16" t="s">
        <v>485</v>
      </c>
      <c r="D124" s="21"/>
      <c r="E124" s="74" t="s">
        <v>478</v>
      </c>
      <c r="F124" s="24"/>
      <c r="G124" s="19">
        <v>42497455</v>
      </c>
      <c r="H124" s="19">
        <f t="shared" si="0"/>
        <v>18743801952</v>
      </c>
      <c r="I124" s="83"/>
    </row>
    <row r="125" spans="1:9" s="16" customFormat="1" ht="18.75">
      <c r="A125" s="16">
        <v>122</v>
      </c>
      <c r="B125" s="16" t="s">
        <v>485</v>
      </c>
      <c r="D125" s="21"/>
      <c r="E125" s="74" t="s">
        <v>457</v>
      </c>
      <c r="F125" s="24"/>
      <c r="G125" s="19">
        <v>10000</v>
      </c>
      <c r="H125" s="19">
        <f t="shared" si="0"/>
        <v>18743791952</v>
      </c>
      <c r="I125" s="83"/>
    </row>
    <row r="126" spans="1:9" s="16" customFormat="1" ht="18.75">
      <c r="A126" s="16">
        <v>123</v>
      </c>
      <c r="B126" s="16" t="s">
        <v>485</v>
      </c>
      <c r="D126" s="21"/>
      <c r="E126" s="74" t="s">
        <v>457</v>
      </c>
      <c r="F126" s="24"/>
      <c r="G126" s="19">
        <v>10000</v>
      </c>
      <c r="H126" s="19">
        <f t="shared" si="0"/>
        <v>18743781952</v>
      </c>
      <c r="I126" s="83"/>
    </row>
    <row r="127" spans="1:9" s="16" customFormat="1" ht="18.75">
      <c r="A127" s="16">
        <v>124</v>
      </c>
      <c r="B127" s="16" t="s">
        <v>485</v>
      </c>
      <c r="D127" s="21"/>
      <c r="E127" s="74" t="s">
        <v>479</v>
      </c>
      <c r="F127" s="19">
        <v>10000</v>
      </c>
      <c r="G127" s="19"/>
      <c r="H127" s="19">
        <f t="shared" si="0"/>
        <v>18743791952</v>
      </c>
      <c r="I127" s="83"/>
    </row>
    <row r="128" spans="1:9" s="16" customFormat="1" ht="18.75">
      <c r="A128" s="16">
        <v>125</v>
      </c>
      <c r="B128" s="16" t="s">
        <v>485</v>
      </c>
      <c r="E128" s="74" t="s">
        <v>479</v>
      </c>
      <c r="F128" s="19">
        <v>10000</v>
      </c>
      <c r="G128" s="19"/>
      <c r="H128" s="19">
        <f t="shared" si="0"/>
        <v>18743801952</v>
      </c>
      <c r="I128" s="83"/>
    </row>
    <row r="129" spans="1:9" ht="18.75">
      <c r="A129" s="16">
        <v>126</v>
      </c>
      <c r="B129" s="16" t="s">
        <v>485</v>
      </c>
      <c r="C129" s="16"/>
      <c r="D129" s="21"/>
      <c r="E129" s="73" t="s">
        <v>457</v>
      </c>
      <c r="F129" s="24"/>
      <c r="G129" s="19">
        <v>20000</v>
      </c>
      <c r="H129" s="19">
        <f t="shared" si="0"/>
        <v>18743781952</v>
      </c>
      <c r="I129" s="83"/>
    </row>
    <row r="130" spans="1:9" ht="18.75">
      <c r="A130" s="16">
        <v>127</v>
      </c>
      <c r="B130" s="16"/>
      <c r="C130" s="16"/>
      <c r="D130" s="21"/>
      <c r="E130" s="21"/>
      <c r="F130" s="24"/>
      <c r="G130" s="19"/>
      <c r="H130" s="19">
        <f t="shared" si="0"/>
        <v>18743781952</v>
      </c>
      <c r="I130" s="83"/>
    </row>
    <row r="131" spans="1:9" ht="18.75">
      <c r="A131" s="16"/>
      <c r="B131" s="16"/>
      <c r="C131" s="16"/>
      <c r="D131" s="21"/>
      <c r="E131" s="21"/>
      <c r="F131" s="24"/>
      <c r="G131" s="19"/>
      <c r="H131" s="19">
        <f t="shared" ref="H131" si="1">H130+F131-G131</f>
        <v>18743781952</v>
      </c>
      <c r="I131" s="83"/>
    </row>
    <row r="132" spans="1:9" ht="18.75">
      <c r="A132" s="16"/>
      <c r="B132" s="16"/>
      <c r="C132" s="16"/>
      <c r="D132" s="21"/>
      <c r="E132" s="21"/>
      <c r="F132" s="24"/>
      <c r="G132" s="19"/>
      <c r="H132" s="19">
        <f t="shared" ref="H132" si="2">H131+F132-G132</f>
        <v>18743781952</v>
      </c>
      <c r="I132" s="83"/>
    </row>
    <row r="133" spans="1:9" ht="18.75">
      <c r="A133" s="52"/>
      <c r="B133" s="52"/>
      <c r="C133" s="52"/>
      <c r="D133" s="52"/>
      <c r="E133" s="53"/>
      <c r="F133" s="69">
        <f>SUBTOTAL(109,Table14[مبلغ ورود])</f>
        <v>470354546721</v>
      </c>
      <c r="G133" s="70">
        <f>SUBTOTAL(109,Table14[مبلغ خروج])</f>
        <v>451391892532</v>
      </c>
      <c r="H133" s="70">
        <f>Table14[[#Totals],[مبلغ ورود]]-Table14[[#Totals],[مبلغ خروج]]</f>
        <v>18962654189</v>
      </c>
      <c r="I133" s="52"/>
    </row>
  </sheetData>
  <mergeCells count="2">
    <mergeCell ref="A1:H1"/>
    <mergeCell ref="A2:H2"/>
  </mergeCells>
  <phoneticPr fontId="34" type="noConversion"/>
  <pageMargins left="0.7" right="0.7" top="0.75" bottom="0.75" header="0.3" footer="0.3"/>
  <pageSetup paperSize="9" scale="28"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F233D-3822-4A7A-8143-338FC24CE75F}">
  <sheetPr>
    <pageSetUpPr fitToPage="1"/>
  </sheetPr>
  <dimension ref="A1:I121"/>
  <sheetViews>
    <sheetView rightToLeft="1" tabSelected="1" view="pageBreakPreview" topLeftCell="A91" zoomScale="93" zoomScaleNormal="100" zoomScaleSheetLayoutView="93" workbookViewId="0">
      <selection activeCell="H114" sqref="H114"/>
    </sheetView>
  </sheetViews>
  <sheetFormatPr defaultRowHeight="15"/>
  <cols>
    <col min="1" max="1" width="7.5703125" customWidth="1"/>
    <col min="2" max="2" width="11" bestFit="1" customWidth="1"/>
    <col min="3" max="3" width="12.85546875" bestFit="1" customWidth="1"/>
    <col min="4" max="4" width="18.42578125" customWidth="1"/>
    <col min="5" max="5" width="76.28515625" style="18" customWidth="1"/>
    <col min="6" max="6" width="20.7109375" bestFit="1" customWidth="1"/>
    <col min="7" max="7" width="19.140625" bestFit="1" customWidth="1"/>
    <col min="8" max="8" width="20.140625" bestFit="1" customWidth="1"/>
    <col min="9" max="9" width="21.140625" customWidth="1"/>
  </cols>
  <sheetData>
    <row r="1" spans="1:9" s="1" customFormat="1" ht="21">
      <c r="A1" s="108" t="s">
        <v>12</v>
      </c>
      <c r="B1" s="108"/>
      <c r="C1" s="108"/>
      <c r="D1" s="108"/>
      <c r="E1" s="108"/>
      <c r="F1" s="108"/>
      <c r="G1" s="108"/>
      <c r="H1" s="108"/>
    </row>
    <row r="2" spans="1:9" s="1" customFormat="1" ht="21">
      <c r="A2" s="108" t="s">
        <v>45</v>
      </c>
      <c r="B2" s="108"/>
      <c r="C2" s="108"/>
      <c r="D2" s="108"/>
      <c r="E2" s="108"/>
      <c r="F2" s="108"/>
      <c r="G2" s="108"/>
      <c r="H2" s="108"/>
    </row>
    <row r="3" spans="1:9" s="1" customFormat="1" ht="24.75">
      <c r="A3" s="2" t="s">
        <v>2</v>
      </c>
      <c r="B3" s="2" t="s">
        <v>3</v>
      </c>
      <c r="C3" s="2" t="s">
        <v>4</v>
      </c>
      <c r="D3" s="2" t="s">
        <v>5</v>
      </c>
      <c r="E3" s="2" t="s">
        <v>6</v>
      </c>
      <c r="F3" s="3" t="s">
        <v>7</v>
      </c>
      <c r="G3" s="3" t="s">
        <v>8</v>
      </c>
      <c r="H3" s="3" t="s">
        <v>381</v>
      </c>
      <c r="I3" s="81" t="s">
        <v>336</v>
      </c>
    </row>
    <row r="4" spans="1:9" s="16" customFormat="1" ht="24.75">
      <c r="A4" s="16">
        <v>1</v>
      </c>
      <c r="B4" s="77" t="s">
        <v>486</v>
      </c>
      <c r="E4" s="74" t="s">
        <v>487</v>
      </c>
      <c r="F4" s="78">
        <v>18962632863</v>
      </c>
      <c r="G4" s="19"/>
      <c r="H4" s="19">
        <f>Table145[[#This Row],[مبلغ ورود]]-Table145[[#This Row],[مبلغ خروج]]</f>
        <v>18962632863</v>
      </c>
      <c r="I4" s="82">
        <v>49569427</v>
      </c>
    </row>
    <row r="5" spans="1:9" s="16" customFormat="1" ht="24.75">
      <c r="A5" s="16">
        <v>2</v>
      </c>
      <c r="B5" s="77" t="s">
        <v>486</v>
      </c>
      <c r="D5" s="79"/>
      <c r="E5" s="74" t="s">
        <v>488</v>
      </c>
      <c r="F5" s="101">
        <v>150662015</v>
      </c>
      <c r="G5" s="78"/>
      <c r="H5" s="19">
        <f>H4+Table145[[#This Row],[مبلغ ورود]]-Table145[[#This Row],[مبلغ خروج]]-I4</f>
        <v>19063725451</v>
      </c>
      <c r="I5" s="83"/>
    </row>
    <row r="6" spans="1:9" s="16" customFormat="1" ht="24.75">
      <c r="A6" s="16">
        <v>3</v>
      </c>
      <c r="B6" s="77" t="s">
        <v>493</v>
      </c>
      <c r="D6" s="79"/>
      <c r="E6" s="74" t="s">
        <v>489</v>
      </c>
      <c r="F6" s="80"/>
      <c r="G6" s="78">
        <v>59981020</v>
      </c>
      <c r="H6" s="19">
        <f>H5+Table145[[#This Row],[مبلغ ورود]]-Table145[[#This Row],[مبلغ خروج]]-I5</f>
        <v>19003744431</v>
      </c>
      <c r="I6" s="83"/>
    </row>
    <row r="7" spans="1:9" s="16" customFormat="1" ht="24.75">
      <c r="A7" s="16">
        <v>4</v>
      </c>
      <c r="B7" s="77" t="s">
        <v>493</v>
      </c>
      <c r="E7" s="74" t="s">
        <v>490</v>
      </c>
      <c r="F7" s="78"/>
      <c r="G7" s="78">
        <v>10000</v>
      </c>
      <c r="H7" s="19">
        <f>H6+Table145[[#This Row],[مبلغ ورود]]-Table145[[#This Row],[مبلغ خروج]]-I6</f>
        <v>19003734431</v>
      </c>
      <c r="I7" s="83"/>
    </row>
    <row r="8" spans="1:9" s="16" customFormat="1" ht="24.75">
      <c r="A8" s="16">
        <v>5</v>
      </c>
      <c r="B8" s="77" t="s">
        <v>494</v>
      </c>
      <c r="E8" s="74" t="s">
        <v>491</v>
      </c>
      <c r="F8" s="101"/>
      <c r="G8" s="78">
        <v>37756350</v>
      </c>
      <c r="H8" s="19">
        <f>H7+Table145[[#This Row],[مبلغ ورود]]-Table145[[#This Row],[مبلغ خروج]]-I7</f>
        <v>18965978081</v>
      </c>
      <c r="I8" s="83"/>
    </row>
    <row r="9" spans="1:9" s="16" customFormat="1" ht="18.75">
      <c r="A9" s="16">
        <v>6</v>
      </c>
      <c r="B9" s="16" t="s">
        <v>495</v>
      </c>
      <c r="D9" s="21"/>
      <c r="E9" s="74" t="s">
        <v>457</v>
      </c>
      <c r="F9" s="101"/>
      <c r="G9" s="19">
        <v>10000</v>
      </c>
      <c r="H9" s="19">
        <f>H8+Table145[[#This Row],[مبلغ ورود]]-Table145[[#This Row],[مبلغ خروج]]</f>
        <v>18965968081</v>
      </c>
      <c r="I9" s="83"/>
    </row>
    <row r="10" spans="1:9" s="16" customFormat="1" ht="24.75">
      <c r="A10" s="16">
        <v>7</v>
      </c>
      <c r="B10" s="77" t="s">
        <v>496</v>
      </c>
      <c r="D10" s="21"/>
      <c r="E10" s="74" t="s">
        <v>492</v>
      </c>
      <c r="F10" s="101">
        <v>161052498</v>
      </c>
      <c r="G10" s="78"/>
      <c r="H10" s="19">
        <f>H9+Table145[[#This Row],[مبلغ ورود]]-Table145[[#This Row],[مبلغ خروج]]-I9</f>
        <v>19127020579</v>
      </c>
      <c r="I10" s="83"/>
    </row>
    <row r="11" spans="1:9" s="16" customFormat="1" ht="24.75">
      <c r="A11" s="16">
        <v>8</v>
      </c>
      <c r="B11" s="77" t="s">
        <v>509</v>
      </c>
      <c r="D11" s="21"/>
      <c r="E11" s="74" t="s">
        <v>497</v>
      </c>
      <c r="F11" s="101"/>
      <c r="G11" s="78">
        <v>20000</v>
      </c>
      <c r="H11" s="19">
        <f>H10+Table145[[#This Row],[مبلغ ورود]]-Table145[[#This Row],[مبلغ خروج]]-I10</f>
        <v>19127000579</v>
      </c>
      <c r="I11" s="83"/>
    </row>
    <row r="12" spans="1:9" s="16" customFormat="1" ht="24.75">
      <c r="A12" s="16">
        <v>9</v>
      </c>
      <c r="B12" s="77" t="s">
        <v>510</v>
      </c>
      <c r="D12" s="21"/>
      <c r="E12" s="74" t="s">
        <v>498</v>
      </c>
      <c r="F12" s="101"/>
      <c r="G12" s="78">
        <v>2669880</v>
      </c>
      <c r="H12" s="19">
        <f>H11+Table145[[#This Row],[مبلغ ورود]]-Table145[[#This Row],[مبلغ خروج]]-I11</f>
        <v>19124330699</v>
      </c>
      <c r="I12" s="83"/>
    </row>
    <row r="13" spans="1:9" s="16" customFormat="1" ht="24.75">
      <c r="A13" s="16">
        <v>10</v>
      </c>
      <c r="B13" s="77" t="s">
        <v>510</v>
      </c>
      <c r="D13" s="21"/>
      <c r="E13" s="74" t="s">
        <v>499</v>
      </c>
      <c r="F13" s="101"/>
      <c r="G13" s="78">
        <v>120000</v>
      </c>
      <c r="H13" s="19">
        <f>H12+Table145[[#This Row],[مبلغ ورود]]-Table145[[#This Row],[مبلغ خروج]]-I12</f>
        <v>19124210699</v>
      </c>
      <c r="I13" s="83"/>
    </row>
    <row r="14" spans="1:9" s="16" customFormat="1" ht="24.75">
      <c r="A14" s="16">
        <v>11</v>
      </c>
      <c r="B14" s="77" t="s">
        <v>510</v>
      </c>
      <c r="D14" s="21"/>
      <c r="E14" s="74" t="s">
        <v>500</v>
      </c>
      <c r="F14" s="101"/>
      <c r="G14" s="78">
        <v>20010764</v>
      </c>
      <c r="H14" s="19">
        <f>H13+Table145[[#This Row],[مبلغ ورود]]-Table145[[#This Row],[مبلغ خروج]]-I13</f>
        <v>19104199935</v>
      </c>
      <c r="I14" s="83"/>
    </row>
    <row r="15" spans="1:9" s="16" customFormat="1" ht="24.75">
      <c r="A15" s="16">
        <v>12</v>
      </c>
      <c r="B15" s="77" t="s">
        <v>510</v>
      </c>
      <c r="D15" s="21"/>
      <c r="E15" s="74" t="s">
        <v>501</v>
      </c>
      <c r="F15" s="101"/>
      <c r="G15" s="78">
        <v>433161891</v>
      </c>
      <c r="H15" s="19">
        <f>H14+Table145[[#This Row],[مبلغ ورود]]-Table145[[#This Row],[مبلغ خروج]]-I14</f>
        <v>18671038044</v>
      </c>
      <c r="I15" s="83"/>
    </row>
    <row r="16" spans="1:9" s="16" customFormat="1" ht="24.75">
      <c r="A16" s="16">
        <v>13</v>
      </c>
      <c r="B16" s="77" t="s">
        <v>510</v>
      </c>
      <c r="D16" s="21"/>
      <c r="E16" s="74" t="s">
        <v>501</v>
      </c>
      <c r="F16" s="101"/>
      <c r="G16" s="78">
        <v>41771038</v>
      </c>
      <c r="H16" s="19">
        <f>H15+Table145[[#This Row],[مبلغ ورود]]-Table145[[#This Row],[مبلغ خروج]]-I15</f>
        <v>18629267006</v>
      </c>
      <c r="I16" s="83"/>
    </row>
    <row r="17" spans="1:9" s="16" customFormat="1" ht="24.75">
      <c r="A17" s="16">
        <v>14</v>
      </c>
      <c r="B17" s="77" t="s">
        <v>511</v>
      </c>
      <c r="D17" s="21"/>
      <c r="E17" s="74" t="s">
        <v>490</v>
      </c>
      <c r="F17" s="101"/>
      <c r="G17" s="78">
        <v>10000</v>
      </c>
      <c r="H17" s="19">
        <f>H16+Table145[[#This Row],[مبلغ ورود]]-Table145[[#This Row],[مبلغ خروج]]-I16</f>
        <v>18629257006</v>
      </c>
      <c r="I17" s="83"/>
    </row>
    <row r="18" spans="1:9" s="16" customFormat="1" ht="24.75">
      <c r="A18" s="16">
        <v>15</v>
      </c>
      <c r="B18" s="77" t="s">
        <v>511</v>
      </c>
      <c r="D18" s="21"/>
      <c r="E18" s="74" t="s">
        <v>490</v>
      </c>
      <c r="F18" s="101"/>
      <c r="G18" s="78">
        <v>10000</v>
      </c>
      <c r="H18" s="19">
        <f>H17+Table145[[#This Row],[مبلغ ورود]]-Table145[[#This Row],[مبلغ خروج]]-I17</f>
        <v>18629247006</v>
      </c>
      <c r="I18" s="83"/>
    </row>
    <row r="19" spans="1:9" s="16" customFormat="1" ht="24.75">
      <c r="A19" s="16">
        <v>16</v>
      </c>
      <c r="B19" s="77" t="s">
        <v>511</v>
      </c>
      <c r="D19" s="21"/>
      <c r="E19" s="74" t="s">
        <v>490</v>
      </c>
      <c r="F19" s="101"/>
      <c r="G19" s="78">
        <v>10000</v>
      </c>
      <c r="H19" s="19">
        <f>H18+Table145[[#This Row],[مبلغ ورود]]-Table145[[#This Row],[مبلغ خروج]]-I18</f>
        <v>18629237006</v>
      </c>
      <c r="I19" s="83"/>
    </row>
    <row r="20" spans="1:9" s="16" customFormat="1" ht="24.75">
      <c r="A20" s="16">
        <v>17</v>
      </c>
      <c r="B20" s="77" t="s">
        <v>512</v>
      </c>
      <c r="D20" s="21"/>
      <c r="E20" s="74" t="s">
        <v>502</v>
      </c>
      <c r="F20" s="101"/>
      <c r="G20" s="78">
        <v>2513000</v>
      </c>
      <c r="H20" s="19">
        <f>H19+Table145[[#This Row],[مبلغ ورود]]-Table145[[#This Row],[مبلغ خروج]]-I19</f>
        <v>18626724006</v>
      </c>
      <c r="I20" s="83"/>
    </row>
    <row r="21" spans="1:9" s="16" customFormat="1" ht="24.75">
      <c r="A21" s="16">
        <v>18</v>
      </c>
      <c r="B21" s="77" t="s">
        <v>512</v>
      </c>
      <c r="D21" s="21"/>
      <c r="E21" s="74" t="s">
        <v>503</v>
      </c>
      <c r="F21" s="101"/>
      <c r="G21" s="78">
        <v>18114953</v>
      </c>
      <c r="H21" s="19">
        <f>H20+Table145[[#This Row],[مبلغ ورود]]-Table145[[#This Row],[مبلغ خروج]]-I20</f>
        <v>18608609053</v>
      </c>
      <c r="I21" s="83"/>
    </row>
    <row r="22" spans="1:9" s="16" customFormat="1" ht="24.75">
      <c r="A22" s="16">
        <v>19</v>
      </c>
      <c r="B22" s="77" t="s">
        <v>512</v>
      </c>
      <c r="D22" s="90"/>
      <c r="E22" s="74" t="s">
        <v>504</v>
      </c>
      <c r="F22" s="101"/>
      <c r="G22" s="78">
        <v>239845148</v>
      </c>
      <c r="H22" s="19">
        <f>H21+Table145[[#This Row],[مبلغ ورود]]-Table145[[#This Row],[مبلغ خروج]]-I21</f>
        <v>18368763905</v>
      </c>
      <c r="I22" s="93"/>
    </row>
    <row r="23" spans="1:9" s="16" customFormat="1" ht="24.75">
      <c r="A23" s="16">
        <v>20</v>
      </c>
      <c r="B23" s="77" t="s">
        <v>512</v>
      </c>
      <c r="D23" s="90"/>
      <c r="E23" s="74" t="s">
        <v>505</v>
      </c>
      <c r="F23" s="101"/>
      <c r="G23" s="78">
        <v>47064230</v>
      </c>
      <c r="H23" s="19">
        <f>H22+Table145[[#This Row],[مبلغ ورود]]-Table145[[#This Row],[مبلغ خروج]]-I22</f>
        <v>18321699675</v>
      </c>
      <c r="I23" s="93"/>
    </row>
    <row r="24" spans="1:9" s="16" customFormat="1" ht="24.75">
      <c r="A24" s="16">
        <v>21</v>
      </c>
      <c r="B24" s="77" t="s">
        <v>512</v>
      </c>
      <c r="D24" s="90"/>
      <c r="E24" s="74" t="s">
        <v>506</v>
      </c>
      <c r="F24" s="101"/>
      <c r="G24" s="78">
        <v>12192477</v>
      </c>
      <c r="H24" s="19">
        <f>H23+Table145[[#This Row],[مبلغ ورود]]-Table145[[#This Row],[مبلغ خروج]]-I23</f>
        <v>18309507198</v>
      </c>
      <c r="I24" s="93"/>
    </row>
    <row r="25" spans="1:9" s="16" customFormat="1" ht="24.75">
      <c r="A25" s="16">
        <v>22</v>
      </c>
      <c r="B25" s="77" t="s">
        <v>513</v>
      </c>
      <c r="D25" s="90"/>
      <c r="E25" s="74" t="s">
        <v>490</v>
      </c>
      <c r="F25" s="101"/>
      <c r="G25" s="78">
        <v>10000</v>
      </c>
      <c r="H25" s="19">
        <f>H24+Table145[[#This Row],[مبلغ ورود]]-Table145[[#This Row],[مبلغ خروج]]-I24</f>
        <v>18309497198</v>
      </c>
      <c r="I25" s="93"/>
    </row>
    <row r="26" spans="1:9" s="16" customFormat="1" ht="24.75">
      <c r="A26" s="16">
        <v>23</v>
      </c>
      <c r="B26" s="77" t="s">
        <v>513</v>
      </c>
      <c r="D26" s="90"/>
      <c r="E26" s="74" t="s">
        <v>490</v>
      </c>
      <c r="F26" s="101"/>
      <c r="G26" s="78">
        <v>10000</v>
      </c>
      <c r="H26" s="19">
        <f>H25+Table145[[#This Row],[مبلغ ورود]]-Table145[[#This Row],[مبلغ خروج]]-I25</f>
        <v>18309487198</v>
      </c>
      <c r="I26" s="93"/>
    </row>
    <row r="27" spans="1:9" s="16" customFormat="1" ht="24.75">
      <c r="A27" s="16">
        <v>24</v>
      </c>
      <c r="B27" s="77" t="s">
        <v>513</v>
      </c>
      <c r="D27" s="21"/>
      <c r="E27" s="74" t="s">
        <v>490</v>
      </c>
      <c r="F27" s="101"/>
      <c r="G27" s="78">
        <v>10000</v>
      </c>
      <c r="H27" s="19">
        <f>H26+Table145[[#This Row],[مبلغ ورود]]-Table145[[#This Row],[مبلغ خروج]]-I26</f>
        <v>18309477198</v>
      </c>
      <c r="I27" s="83"/>
    </row>
    <row r="28" spans="1:9" s="16" customFormat="1" ht="24.75">
      <c r="A28" s="16">
        <v>25</v>
      </c>
      <c r="B28" s="77" t="s">
        <v>513</v>
      </c>
      <c r="D28" s="21"/>
      <c r="E28" s="74" t="s">
        <v>490</v>
      </c>
      <c r="F28" s="101"/>
      <c r="G28" s="78">
        <v>10000</v>
      </c>
      <c r="H28" s="19">
        <f>H27+Table145[[#This Row],[مبلغ ورود]]-Table145[[#This Row],[مبلغ خروج]]-I27</f>
        <v>18309467198</v>
      </c>
      <c r="I28" s="83"/>
    </row>
    <row r="29" spans="1:9" s="16" customFormat="1" ht="24.75">
      <c r="A29" s="16">
        <v>26</v>
      </c>
      <c r="B29" s="77" t="s">
        <v>513</v>
      </c>
      <c r="D29" s="21"/>
      <c r="E29" s="74" t="s">
        <v>490</v>
      </c>
      <c r="F29" s="101"/>
      <c r="G29" s="78">
        <v>10000</v>
      </c>
      <c r="H29" s="19">
        <f>H28+Table145[[#This Row],[مبلغ ورود]]-Table145[[#This Row],[مبلغ خروج]]-I28</f>
        <v>18309457198</v>
      </c>
      <c r="I29" s="83"/>
    </row>
    <row r="30" spans="1:9" s="16" customFormat="1" ht="24.75">
      <c r="A30" s="16">
        <v>27</v>
      </c>
      <c r="B30" s="77" t="s">
        <v>513</v>
      </c>
      <c r="D30" s="21"/>
      <c r="E30" s="74" t="s">
        <v>507</v>
      </c>
      <c r="F30" s="101">
        <v>12500000000</v>
      </c>
      <c r="G30" s="78"/>
      <c r="H30" s="19">
        <f>H29+Table145[[#This Row],[مبلغ ورود]]-Table145[[#This Row],[مبلغ خروج]]-I29</f>
        <v>30809457198</v>
      </c>
      <c r="I30" s="83"/>
    </row>
    <row r="31" spans="1:9" s="16" customFormat="1" ht="24.75">
      <c r="A31" s="16">
        <v>28</v>
      </c>
      <c r="B31" s="77" t="s">
        <v>514</v>
      </c>
      <c r="D31" s="21"/>
      <c r="E31" s="74" t="s">
        <v>508</v>
      </c>
      <c r="F31" s="101"/>
      <c r="G31" s="78">
        <v>12500000000</v>
      </c>
      <c r="H31" s="19">
        <f>H30+Table145[[#This Row],[مبلغ ورود]]-Table145[[#This Row],[مبلغ خروج]]-I30</f>
        <v>18309457198</v>
      </c>
      <c r="I31" s="83"/>
    </row>
    <row r="32" spans="1:9" s="16" customFormat="1" ht="24.75">
      <c r="A32" s="16">
        <v>29</v>
      </c>
      <c r="B32" s="16" t="s">
        <v>517</v>
      </c>
      <c r="D32" s="21"/>
      <c r="E32" s="74" t="s">
        <v>515</v>
      </c>
      <c r="F32" s="101"/>
      <c r="G32" s="78">
        <v>250000</v>
      </c>
      <c r="H32" s="19">
        <f>H31+Table145[[#This Row],[مبلغ ورود]]-Table145[[#This Row],[مبلغ خروج]]-I31</f>
        <v>18309207198</v>
      </c>
      <c r="I32" s="83"/>
    </row>
    <row r="33" spans="1:9" s="16" customFormat="1" ht="24.75">
      <c r="A33" s="16">
        <v>30</v>
      </c>
      <c r="B33" s="16" t="s">
        <v>517</v>
      </c>
      <c r="D33" s="21"/>
      <c r="E33" s="74" t="s">
        <v>516</v>
      </c>
      <c r="F33" s="101"/>
      <c r="G33" s="78">
        <v>10520000000</v>
      </c>
      <c r="H33" s="19">
        <f>H32+Table145[[#This Row],[مبلغ ورود]]-Table145[[#This Row],[مبلغ خروج]]-I32</f>
        <v>7789207198</v>
      </c>
      <c r="I33" s="83"/>
    </row>
    <row r="34" spans="1:9" s="16" customFormat="1" ht="24.75">
      <c r="A34" s="16">
        <v>31</v>
      </c>
      <c r="B34" s="16" t="s">
        <v>524</v>
      </c>
      <c r="D34" s="21"/>
      <c r="E34" s="89" t="s">
        <v>518</v>
      </c>
      <c r="F34" s="101">
        <v>66575911</v>
      </c>
      <c r="G34" s="78"/>
      <c r="H34" s="19">
        <f>H33+Table145[[#This Row],[مبلغ ورود]]-Table145[[#This Row],[مبلغ خروج]]-I33</f>
        <v>7855783109</v>
      </c>
      <c r="I34" s="83"/>
    </row>
    <row r="35" spans="1:9" s="16" customFormat="1" ht="24.75">
      <c r="A35" s="16">
        <v>32</v>
      </c>
      <c r="B35" s="16" t="s">
        <v>524</v>
      </c>
      <c r="D35" s="21"/>
      <c r="E35" s="89" t="s">
        <v>519</v>
      </c>
      <c r="F35" s="101"/>
      <c r="G35" s="78">
        <v>11872702</v>
      </c>
      <c r="H35" s="19">
        <f>H34+Table145[[#This Row],[مبلغ ورود]]-Table145[[#This Row],[مبلغ خروج]]-I34</f>
        <v>7843910407</v>
      </c>
      <c r="I35" s="83"/>
    </row>
    <row r="36" spans="1:9" s="16" customFormat="1" ht="24.75">
      <c r="A36" s="16">
        <v>33</v>
      </c>
      <c r="B36" s="16" t="s">
        <v>524</v>
      </c>
      <c r="D36" s="102"/>
      <c r="E36" s="89" t="s">
        <v>520</v>
      </c>
      <c r="F36" s="101"/>
      <c r="G36" s="78">
        <v>97168490</v>
      </c>
      <c r="H36" s="19">
        <f t="shared" ref="H36:H77" si="0">H35+F36-G36</f>
        <v>7746741917</v>
      </c>
      <c r="I36" s="104"/>
    </row>
    <row r="37" spans="1:9" s="16" customFormat="1" ht="24.75">
      <c r="A37" s="16">
        <v>34</v>
      </c>
      <c r="B37" s="16" t="s">
        <v>524</v>
      </c>
      <c r="D37" s="102"/>
      <c r="E37" s="89" t="s">
        <v>521</v>
      </c>
      <c r="F37" s="101"/>
      <c r="G37" s="78">
        <v>14297230</v>
      </c>
      <c r="H37" s="19">
        <f t="shared" si="0"/>
        <v>7732444687</v>
      </c>
      <c r="I37" s="104"/>
    </row>
    <row r="38" spans="1:9" s="16" customFormat="1" ht="24.75">
      <c r="A38" s="16">
        <v>35</v>
      </c>
      <c r="B38" s="16" t="s">
        <v>525</v>
      </c>
      <c r="D38" s="102"/>
      <c r="E38" s="89" t="s">
        <v>490</v>
      </c>
      <c r="F38" s="101"/>
      <c r="G38" s="78">
        <v>10000</v>
      </c>
      <c r="H38" s="19">
        <f t="shared" si="0"/>
        <v>7732434687</v>
      </c>
      <c r="I38" s="104"/>
    </row>
    <row r="39" spans="1:9" s="16" customFormat="1" ht="24.75">
      <c r="A39" s="16">
        <v>36</v>
      </c>
      <c r="B39" s="16" t="s">
        <v>525</v>
      </c>
      <c r="D39" s="102"/>
      <c r="E39" s="89" t="s">
        <v>490</v>
      </c>
      <c r="F39" s="101"/>
      <c r="G39" s="78">
        <v>10000</v>
      </c>
      <c r="H39" s="19">
        <f t="shared" si="0"/>
        <v>7732424687</v>
      </c>
      <c r="I39" s="104"/>
    </row>
    <row r="40" spans="1:9" s="16" customFormat="1" ht="24.75">
      <c r="A40" s="16">
        <v>37</v>
      </c>
      <c r="B40" s="16" t="s">
        <v>525</v>
      </c>
      <c r="D40" s="102"/>
      <c r="E40" s="89" t="s">
        <v>490</v>
      </c>
      <c r="F40" s="101"/>
      <c r="G40" s="78">
        <v>10000</v>
      </c>
      <c r="H40" s="19">
        <f t="shared" si="0"/>
        <v>7732414687</v>
      </c>
      <c r="I40" s="104"/>
    </row>
    <row r="41" spans="1:9" s="16" customFormat="1" ht="24.75">
      <c r="A41" s="16">
        <v>38</v>
      </c>
      <c r="B41" s="16" t="s">
        <v>525</v>
      </c>
      <c r="D41" s="102"/>
      <c r="E41" s="89" t="s">
        <v>522</v>
      </c>
      <c r="F41" s="101">
        <v>504457659</v>
      </c>
      <c r="G41" s="78"/>
      <c r="H41" s="19">
        <f t="shared" si="0"/>
        <v>8236872346</v>
      </c>
      <c r="I41" s="104"/>
    </row>
    <row r="42" spans="1:9" s="16" customFormat="1" ht="18.75">
      <c r="A42" s="16">
        <v>39</v>
      </c>
      <c r="B42" s="16" t="s">
        <v>526</v>
      </c>
      <c r="D42" s="102"/>
      <c r="E42" s="89" t="s">
        <v>523</v>
      </c>
      <c r="F42" s="101"/>
      <c r="G42" s="101">
        <v>6562050</v>
      </c>
      <c r="H42" s="19">
        <f t="shared" si="0"/>
        <v>8230310296</v>
      </c>
      <c r="I42" s="104"/>
    </row>
    <row r="43" spans="1:9" s="16" customFormat="1" ht="24.75">
      <c r="A43" s="16">
        <v>40</v>
      </c>
      <c r="B43" s="16" t="s">
        <v>526</v>
      </c>
      <c r="D43" s="102"/>
      <c r="E43" s="89" t="s">
        <v>490</v>
      </c>
      <c r="F43" s="103"/>
      <c r="G43" s="78">
        <v>10000</v>
      </c>
      <c r="H43" s="19">
        <f t="shared" si="0"/>
        <v>8230300296</v>
      </c>
      <c r="I43" s="104"/>
    </row>
    <row r="44" spans="1:9" s="16" customFormat="1" ht="18.75">
      <c r="A44" s="16">
        <v>41</v>
      </c>
      <c r="B44" s="16" t="s">
        <v>532</v>
      </c>
      <c r="D44" s="102"/>
      <c r="E44" s="74" t="s">
        <v>527</v>
      </c>
      <c r="F44" s="103"/>
      <c r="G44" s="101">
        <v>22429860</v>
      </c>
      <c r="H44" s="19">
        <f t="shared" si="0"/>
        <v>8207870436</v>
      </c>
      <c r="I44" s="104"/>
    </row>
    <row r="45" spans="1:9" s="16" customFormat="1" ht="18.75">
      <c r="A45" s="16">
        <v>42</v>
      </c>
      <c r="B45" s="16" t="s">
        <v>532</v>
      </c>
      <c r="D45" s="102"/>
      <c r="E45" s="74" t="s">
        <v>528</v>
      </c>
      <c r="F45" s="103"/>
      <c r="G45" s="101">
        <v>257691889</v>
      </c>
      <c r="H45" s="19">
        <f t="shared" si="0"/>
        <v>7950178547</v>
      </c>
      <c r="I45" s="104"/>
    </row>
    <row r="46" spans="1:9" s="16" customFormat="1" ht="18.75">
      <c r="A46" s="16">
        <v>43</v>
      </c>
      <c r="B46" s="16" t="s">
        <v>533</v>
      </c>
      <c r="D46" s="102"/>
      <c r="E46" s="74" t="s">
        <v>529</v>
      </c>
      <c r="F46" s="103"/>
      <c r="G46" s="101">
        <v>33717708</v>
      </c>
      <c r="H46" s="19">
        <f t="shared" si="0"/>
        <v>7916460839</v>
      </c>
      <c r="I46" s="104"/>
    </row>
    <row r="47" spans="1:9" s="16" customFormat="1" ht="18.75">
      <c r="A47" s="16">
        <v>44</v>
      </c>
      <c r="B47" s="16" t="s">
        <v>533</v>
      </c>
      <c r="D47" s="102"/>
      <c r="E47" s="74" t="s">
        <v>530</v>
      </c>
      <c r="F47" s="103"/>
      <c r="G47" s="101">
        <v>40387812</v>
      </c>
      <c r="H47" s="19">
        <f t="shared" si="0"/>
        <v>7876073027</v>
      </c>
      <c r="I47" s="104"/>
    </row>
    <row r="48" spans="1:9" s="16" customFormat="1" ht="18.75">
      <c r="A48" s="16">
        <v>45</v>
      </c>
      <c r="B48" s="16" t="s">
        <v>533</v>
      </c>
      <c r="D48" s="102"/>
      <c r="E48" s="74" t="s">
        <v>531</v>
      </c>
      <c r="F48" s="103"/>
      <c r="G48" s="101">
        <v>116573930</v>
      </c>
      <c r="H48" s="19">
        <f t="shared" si="0"/>
        <v>7759499097</v>
      </c>
      <c r="I48" s="104"/>
    </row>
    <row r="49" spans="1:9" s="16" customFormat="1" ht="18.75">
      <c r="A49" s="16">
        <v>46</v>
      </c>
      <c r="B49" s="16" t="s">
        <v>534</v>
      </c>
      <c r="D49" s="102"/>
      <c r="E49" s="74" t="s">
        <v>490</v>
      </c>
      <c r="F49" s="103"/>
      <c r="G49" s="101">
        <v>10000</v>
      </c>
      <c r="H49" s="19">
        <f t="shared" si="0"/>
        <v>7759489097</v>
      </c>
      <c r="I49" s="104"/>
    </row>
    <row r="50" spans="1:9" s="16" customFormat="1" ht="18.75">
      <c r="A50" s="16">
        <v>47</v>
      </c>
      <c r="B50" s="16" t="s">
        <v>534</v>
      </c>
      <c r="D50" s="102"/>
      <c r="E50" s="74" t="s">
        <v>490</v>
      </c>
      <c r="F50" s="103"/>
      <c r="G50" s="101">
        <v>10000</v>
      </c>
      <c r="H50" s="19">
        <f t="shared" si="0"/>
        <v>7759479097</v>
      </c>
      <c r="I50" s="104"/>
    </row>
    <row r="51" spans="1:9" s="16" customFormat="1" ht="18.75">
      <c r="A51" s="16">
        <v>48</v>
      </c>
      <c r="B51" s="16" t="s">
        <v>548</v>
      </c>
      <c r="D51" s="102"/>
      <c r="E51" s="74" t="s">
        <v>490</v>
      </c>
      <c r="F51" s="103"/>
      <c r="G51" s="101">
        <v>10000</v>
      </c>
      <c r="H51" s="19">
        <f t="shared" si="0"/>
        <v>7759469097</v>
      </c>
      <c r="I51" s="104"/>
    </row>
    <row r="52" spans="1:9" s="16" customFormat="1" ht="18.75">
      <c r="A52" s="16">
        <v>49</v>
      </c>
      <c r="B52" s="16" t="s">
        <v>548</v>
      </c>
      <c r="D52" s="102"/>
      <c r="E52" s="74" t="s">
        <v>490</v>
      </c>
      <c r="F52" s="103"/>
      <c r="G52" s="101">
        <v>10000</v>
      </c>
      <c r="H52" s="19">
        <f t="shared" si="0"/>
        <v>7759459097</v>
      </c>
      <c r="I52" s="104"/>
    </row>
    <row r="53" spans="1:9" s="16" customFormat="1" ht="18.75">
      <c r="A53" s="16">
        <v>50</v>
      </c>
      <c r="B53" s="16" t="s">
        <v>548</v>
      </c>
      <c r="D53" s="102"/>
      <c r="E53" s="74" t="s">
        <v>490</v>
      </c>
      <c r="F53" s="103"/>
      <c r="G53" s="101">
        <v>10000</v>
      </c>
      <c r="H53" s="19">
        <f t="shared" si="0"/>
        <v>7759449097</v>
      </c>
      <c r="I53" s="104"/>
    </row>
    <row r="54" spans="1:9" s="16" customFormat="1" ht="18.75">
      <c r="A54" s="16">
        <v>51</v>
      </c>
      <c r="B54" s="16" t="s">
        <v>549</v>
      </c>
      <c r="D54" s="102"/>
      <c r="E54" s="74" t="s">
        <v>535</v>
      </c>
      <c r="F54" s="103"/>
      <c r="G54" s="101">
        <v>3140135</v>
      </c>
      <c r="H54" s="19">
        <f t="shared" si="0"/>
        <v>7756308962</v>
      </c>
      <c r="I54" s="104"/>
    </row>
    <row r="55" spans="1:9" s="16" customFormat="1" ht="18.75">
      <c r="A55" s="16">
        <v>52</v>
      </c>
      <c r="B55" s="16" t="s">
        <v>549</v>
      </c>
      <c r="D55" s="102"/>
      <c r="E55" s="74" t="s">
        <v>490</v>
      </c>
      <c r="F55" s="103"/>
      <c r="G55" s="101">
        <v>10000</v>
      </c>
      <c r="H55" s="19">
        <f t="shared" si="0"/>
        <v>7756298962</v>
      </c>
      <c r="I55" s="104"/>
    </row>
    <row r="56" spans="1:9" s="16" customFormat="1" ht="18.75">
      <c r="A56" s="16">
        <v>53</v>
      </c>
      <c r="B56" s="16" t="s">
        <v>550</v>
      </c>
      <c r="D56" s="102"/>
      <c r="E56" s="74" t="s">
        <v>536</v>
      </c>
      <c r="F56" s="103"/>
      <c r="G56" s="101">
        <v>178176810</v>
      </c>
      <c r="H56" s="19">
        <f t="shared" si="0"/>
        <v>7578122152</v>
      </c>
      <c r="I56" s="104"/>
    </row>
    <row r="57" spans="1:9" s="16" customFormat="1" ht="18.75">
      <c r="A57" s="16">
        <v>54</v>
      </c>
      <c r="B57" s="16" t="s">
        <v>550</v>
      </c>
      <c r="D57" s="102"/>
      <c r="E57" s="74" t="s">
        <v>537</v>
      </c>
      <c r="F57" s="103"/>
      <c r="G57" s="101">
        <v>250000</v>
      </c>
      <c r="H57" s="19">
        <f t="shared" si="0"/>
        <v>7577872152</v>
      </c>
      <c r="I57" s="104"/>
    </row>
    <row r="58" spans="1:9" s="16" customFormat="1" ht="18.75">
      <c r="A58" s="16">
        <v>55</v>
      </c>
      <c r="B58" s="16" t="s">
        <v>551</v>
      </c>
      <c r="D58" s="102"/>
      <c r="E58" s="74" t="s">
        <v>538</v>
      </c>
      <c r="F58" s="101">
        <v>64781011</v>
      </c>
      <c r="G58" s="101"/>
      <c r="H58" s="19">
        <f t="shared" si="0"/>
        <v>7642653163</v>
      </c>
      <c r="I58" s="104"/>
    </row>
    <row r="59" spans="1:9" s="16" customFormat="1" ht="18" customHeight="1">
      <c r="A59" s="16">
        <v>56</v>
      </c>
      <c r="B59" s="16" t="s">
        <v>551</v>
      </c>
      <c r="D59" s="21"/>
      <c r="E59" s="74" t="s">
        <v>539</v>
      </c>
      <c r="F59" s="24"/>
      <c r="G59" s="101">
        <v>111080910</v>
      </c>
      <c r="H59" s="19">
        <f t="shared" si="0"/>
        <v>7531572253</v>
      </c>
      <c r="I59" s="83"/>
    </row>
    <row r="60" spans="1:9" s="16" customFormat="1" ht="18.75">
      <c r="A60" s="16">
        <v>57</v>
      </c>
      <c r="B60" s="16" t="s">
        <v>551</v>
      </c>
      <c r="D60" s="21"/>
      <c r="E60" s="74" t="s">
        <v>540</v>
      </c>
      <c r="F60" s="24"/>
      <c r="G60" s="101">
        <v>290960251</v>
      </c>
      <c r="H60" s="19">
        <f t="shared" si="0"/>
        <v>7240612002</v>
      </c>
      <c r="I60" s="83"/>
    </row>
    <row r="61" spans="1:9" s="16" customFormat="1" ht="19.5" customHeight="1">
      <c r="A61" s="16">
        <v>58</v>
      </c>
      <c r="B61" s="16" t="s">
        <v>552</v>
      </c>
      <c r="D61" s="21"/>
      <c r="E61" s="74" t="s">
        <v>490</v>
      </c>
      <c r="F61" s="24"/>
      <c r="G61" s="101">
        <v>10000</v>
      </c>
      <c r="H61" s="19">
        <f t="shared" si="0"/>
        <v>7240602002</v>
      </c>
      <c r="I61" s="83"/>
    </row>
    <row r="62" spans="1:9" s="16" customFormat="1" ht="19.5" customHeight="1">
      <c r="A62" s="16">
        <v>59</v>
      </c>
      <c r="B62" s="16" t="s">
        <v>552</v>
      </c>
      <c r="D62" s="102"/>
      <c r="E62" s="74" t="s">
        <v>490</v>
      </c>
      <c r="F62" s="103"/>
      <c r="G62" s="101">
        <v>10000</v>
      </c>
      <c r="H62" s="19">
        <f t="shared" si="0"/>
        <v>7240592002</v>
      </c>
      <c r="I62" s="104"/>
    </row>
    <row r="63" spans="1:9" s="16" customFormat="1" ht="19.5" customHeight="1">
      <c r="A63" s="16">
        <v>60</v>
      </c>
      <c r="B63" s="16" t="s">
        <v>552</v>
      </c>
      <c r="D63" s="102"/>
      <c r="E63" s="74" t="s">
        <v>541</v>
      </c>
      <c r="F63" s="103"/>
      <c r="G63" s="101">
        <v>56965684</v>
      </c>
      <c r="H63" s="19">
        <f t="shared" si="0"/>
        <v>7183626318</v>
      </c>
      <c r="I63" s="104"/>
    </row>
    <row r="64" spans="1:9" s="16" customFormat="1" ht="19.5" customHeight="1">
      <c r="A64" s="16">
        <v>61</v>
      </c>
      <c r="B64" s="16" t="s">
        <v>553</v>
      </c>
      <c r="D64" s="102"/>
      <c r="E64" s="74" t="s">
        <v>542</v>
      </c>
      <c r="F64" s="103"/>
      <c r="G64" s="101">
        <v>13488808</v>
      </c>
      <c r="H64" s="19">
        <f t="shared" si="0"/>
        <v>7170137510</v>
      </c>
      <c r="I64" s="104"/>
    </row>
    <row r="65" spans="1:9" s="16" customFormat="1" ht="19.5" customHeight="1">
      <c r="A65" s="16">
        <v>62</v>
      </c>
      <c r="B65" s="16" t="s">
        <v>553</v>
      </c>
      <c r="D65" s="102"/>
      <c r="E65" s="74" t="s">
        <v>543</v>
      </c>
      <c r="F65" s="103"/>
      <c r="G65" s="101">
        <v>26960900</v>
      </c>
      <c r="H65" s="19">
        <f t="shared" si="0"/>
        <v>7143176610</v>
      </c>
      <c r="I65" s="104"/>
    </row>
    <row r="66" spans="1:9" s="16" customFormat="1" ht="19.5" customHeight="1">
      <c r="A66" s="16">
        <v>63</v>
      </c>
      <c r="B66" s="16" t="s">
        <v>553</v>
      </c>
      <c r="D66" s="102"/>
      <c r="E66" s="74" t="s">
        <v>544</v>
      </c>
      <c r="F66" s="103"/>
      <c r="G66" s="101">
        <v>5968604</v>
      </c>
      <c r="H66" s="19">
        <f t="shared" si="0"/>
        <v>7137208006</v>
      </c>
      <c r="I66" s="104"/>
    </row>
    <row r="67" spans="1:9" s="16" customFormat="1" ht="19.5" customHeight="1">
      <c r="A67" s="16">
        <v>64</v>
      </c>
      <c r="B67" s="16" t="s">
        <v>554</v>
      </c>
      <c r="D67" s="102"/>
      <c r="E67" s="74" t="s">
        <v>545</v>
      </c>
      <c r="F67" s="103"/>
      <c r="G67" s="101">
        <v>10000</v>
      </c>
      <c r="H67" s="19">
        <f t="shared" si="0"/>
        <v>7137198006</v>
      </c>
      <c r="I67" s="104"/>
    </row>
    <row r="68" spans="1:9" s="16" customFormat="1" ht="19.5" customHeight="1">
      <c r="A68" s="16">
        <v>65</v>
      </c>
      <c r="B68" s="16" t="s">
        <v>554</v>
      </c>
      <c r="D68" s="102"/>
      <c r="E68" s="74" t="s">
        <v>545</v>
      </c>
      <c r="F68" s="103"/>
      <c r="G68" s="101">
        <v>10000</v>
      </c>
      <c r="H68" s="19">
        <f t="shared" si="0"/>
        <v>7137188006</v>
      </c>
      <c r="I68" s="104"/>
    </row>
    <row r="69" spans="1:9" s="16" customFormat="1" ht="19.5" customHeight="1">
      <c r="A69" s="16">
        <v>66</v>
      </c>
      <c r="B69" s="16" t="s">
        <v>554</v>
      </c>
      <c r="D69" s="102"/>
      <c r="E69" s="74" t="s">
        <v>545</v>
      </c>
      <c r="F69" s="103"/>
      <c r="G69" s="101">
        <v>10000</v>
      </c>
      <c r="H69" s="19">
        <f t="shared" si="0"/>
        <v>7137178006</v>
      </c>
      <c r="I69" s="104"/>
    </row>
    <row r="70" spans="1:9" s="16" customFormat="1" ht="19.5" customHeight="1">
      <c r="A70" s="16">
        <v>67</v>
      </c>
      <c r="B70" s="16" t="s">
        <v>555</v>
      </c>
      <c r="D70" s="102"/>
      <c r="E70" s="74" t="s">
        <v>546</v>
      </c>
      <c r="F70" s="103"/>
      <c r="G70" s="101">
        <v>74274004</v>
      </c>
      <c r="H70" s="19">
        <f t="shared" si="0"/>
        <v>7062904002</v>
      </c>
      <c r="I70" s="104"/>
    </row>
    <row r="71" spans="1:9" s="16" customFormat="1" ht="19.5" customHeight="1">
      <c r="A71" s="16">
        <v>68</v>
      </c>
      <c r="B71" s="16" t="s">
        <v>555</v>
      </c>
      <c r="D71" s="102"/>
      <c r="E71" s="74" t="s">
        <v>547</v>
      </c>
      <c r="F71" s="103"/>
      <c r="G71" s="101">
        <v>52995525</v>
      </c>
      <c r="H71" s="19">
        <f t="shared" si="0"/>
        <v>7009908477</v>
      </c>
      <c r="I71" s="104"/>
    </row>
    <row r="72" spans="1:9" s="16" customFormat="1" ht="19.5" customHeight="1">
      <c r="A72" s="16">
        <v>69</v>
      </c>
      <c r="B72" s="16" t="s">
        <v>559</v>
      </c>
      <c r="D72" s="102"/>
      <c r="E72" s="74" t="s">
        <v>490</v>
      </c>
      <c r="F72" s="103"/>
      <c r="G72" s="101">
        <v>10000</v>
      </c>
      <c r="H72" s="19">
        <f t="shared" si="0"/>
        <v>7009898477</v>
      </c>
      <c r="I72" s="104"/>
    </row>
    <row r="73" spans="1:9" s="16" customFormat="1" ht="19.5" customHeight="1">
      <c r="A73" s="16">
        <v>70</v>
      </c>
      <c r="B73" s="16" t="s">
        <v>559</v>
      </c>
      <c r="D73" s="102"/>
      <c r="E73" s="74" t="s">
        <v>490</v>
      </c>
      <c r="F73" s="103"/>
      <c r="G73" s="101">
        <v>10000</v>
      </c>
      <c r="H73" s="19">
        <f t="shared" si="0"/>
        <v>7009888477</v>
      </c>
      <c r="I73" s="104"/>
    </row>
    <row r="74" spans="1:9" s="16" customFormat="1" ht="19.5" customHeight="1">
      <c r="A74" s="16">
        <v>71</v>
      </c>
      <c r="B74" s="16" t="s">
        <v>560</v>
      </c>
      <c r="D74" s="102"/>
      <c r="E74" s="74" t="s">
        <v>556</v>
      </c>
      <c r="F74" s="103"/>
      <c r="G74" s="101">
        <v>92923003</v>
      </c>
      <c r="H74" s="19">
        <f t="shared" si="0"/>
        <v>6916965474</v>
      </c>
      <c r="I74" s="104"/>
    </row>
    <row r="75" spans="1:9" s="16" customFormat="1" ht="19.5" customHeight="1">
      <c r="A75" s="16">
        <v>72</v>
      </c>
      <c r="B75" s="16" t="s">
        <v>561</v>
      </c>
      <c r="D75" s="102"/>
      <c r="E75" s="74" t="s">
        <v>557</v>
      </c>
      <c r="F75" s="101">
        <v>59167831</v>
      </c>
      <c r="G75" s="101"/>
      <c r="H75" s="19">
        <f t="shared" si="0"/>
        <v>6976133305</v>
      </c>
      <c r="I75" s="104"/>
    </row>
    <row r="76" spans="1:9" s="16" customFormat="1" ht="18.75">
      <c r="A76" s="16">
        <v>73</v>
      </c>
      <c r="B76" s="16" t="s">
        <v>561</v>
      </c>
      <c r="D76" s="21"/>
      <c r="E76" s="74" t="s">
        <v>490</v>
      </c>
      <c r="F76" s="101"/>
      <c r="G76" s="101">
        <v>10000</v>
      </c>
      <c r="H76" s="19">
        <f t="shared" si="0"/>
        <v>6976123305</v>
      </c>
      <c r="I76" s="83"/>
    </row>
    <row r="77" spans="1:9" s="16" customFormat="1" ht="18.75">
      <c r="A77" s="16">
        <v>74</v>
      </c>
      <c r="B77" s="16" t="s">
        <v>562</v>
      </c>
      <c r="D77" s="21"/>
      <c r="E77" s="74" t="s">
        <v>558</v>
      </c>
      <c r="F77" s="101">
        <v>12500000000</v>
      </c>
      <c r="G77" s="101"/>
      <c r="H77" s="19">
        <f t="shared" si="0"/>
        <v>19476123305</v>
      </c>
      <c r="I77" s="83"/>
    </row>
    <row r="78" spans="1:9" s="16" customFormat="1" ht="18.75">
      <c r="A78" s="16">
        <v>75</v>
      </c>
      <c r="B78" s="16" t="s">
        <v>565</v>
      </c>
      <c r="D78" s="21"/>
      <c r="E78" s="74" t="s">
        <v>508</v>
      </c>
      <c r="F78" s="105"/>
      <c r="G78" s="101">
        <v>12500000000</v>
      </c>
      <c r="H78" s="19">
        <f t="shared" ref="H78:H120" si="1">H77+F78-G78</f>
        <v>6976123305</v>
      </c>
      <c r="I78" s="83"/>
    </row>
    <row r="79" spans="1:9" s="16" customFormat="1" ht="18.75">
      <c r="A79" s="16">
        <v>76</v>
      </c>
      <c r="B79" s="16" t="s">
        <v>566</v>
      </c>
      <c r="D79" s="21"/>
      <c r="E79" s="74" t="s">
        <v>563</v>
      </c>
      <c r="F79" s="105"/>
      <c r="G79" s="101">
        <v>105725366</v>
      </c>
      <c r="H79" s="19">
        <f t="shared" si="1"/>
        <v>6870397939</v>
      </c>
      <c r="I79" s="83"/>
    </row>
    <row r="80" spans="1:9" s="16" customFormat="1" ht="18.75">
      <c r="A80" s="16">
        <v>77</v>
      </c>
      <c r="B80" s="16" t="s">
        <v>566</v>
      </c>
      <c r="D80" s="21"/>
      <c r="E80" s="74" t="s">
        <v>564</v>
      </c>
      <c r="F80" s="105"/>
      <c r="G80" s="101">
        <v>13340288</v>
      </c>
      <c r="H80" s="19">
        <f t="shared" si="1"/>
        <v>6857057651</v>
      </c>
      <c r="I80" s="83"/>
    </row>
    <row r="81" spans="1:9" s="16" customFormat="1" ht="18.75">
      <c r="A81" s="16">
        <v>78</v>
      </c>
      <c r="B81" s="16" t="s">
        <v>566</v>
      </c>
      <c r="D81" s="21"/>
      <c r="E81" s="74" t="s">
        <v>490</v>
      </c>
      <c r="F81" s="105"/>
      <c r="G81" s="101">
        <v>10000</v>
      </c>
      <c r="H81" s="19">
        <f t="shared" si="1"/>
        <v>6857047651</v>
      </c>
      <c r="I81" s="83"/>
    </row>
    <row r="82" spans="1:9" s="16" customFormat="1" ht="18.75">
      <c r="A82" s="16">
        <v>79</v>
      </c>
      <c r="B82" s="16" t="s">
        <v>566</v>
      </c>
      <c r="D82" s="21"/>
      <c r="E82" s="74" t="s">
        <v>490</v>
      </c>
      <c r="F82" s="105"/>
      <c r="G82" s="101">
        <v>10000</v>
      </c>
      <c r="H82" s="19">
        <f t="shared" si="1"/>
        <v>6857037651</v>
      </c>
      <c r="I82" s="83"/>
    </row>
    <row r="83" spans="1:9" s="16" customFormat="1" ht="18.75">
      <c r="A83" s="16">
        <v>80</v>
      </c>
      <c r="B83" s="16" t="s">
        <v>572</v>
      </c>
      <c r="D83" s="21"/>
      <c r="E83" s="74" t="s">
        <v>567</v>
      </c>
      <c r="F83" s="105"/>
      <c r="G83" s="106">
        <v>51655161</v>
      </c>
      <c r="H83" s="19">
        <f t="shared" si="1"/>
        <v>6805382490</v>
      </c>
      <c r="I83" s="83"/>
    </row>
    <row r="84" spans="1:9" s="16" customFormat="1" ht="18.75">
      <c r="A84" s="16">
        <v>81</v>
      </c>
      <c r="B84" s="16" t="s">
        <v>572</v>
      </c>
      <c r="D84" s="21"/>
      <c r="E84" s="74" t="s">
        <v>568</v>
      </c>
      <c r="F84" s="105"/>
      <c r="G84" s="106">
        <v>36322655</v>
      </c>
      <c r="H84" s="19">
        <f t="shared" si="1"/>
        <v>6769059835</v>
      </c>
      <c r="I84" s="83"/>
    </row>
    <row r="85" spans="1:9" s="16" customFormat="1" ht="18.75">
      <c r="A85" s="16">
        <v>82</v>
      </c>
      <c r="B85" s="16" t="s">
        <v>573</v>
      </c>
      <c r="D85" s="21"/>
      <c r="E85" s="74" t="s">
        <v>569</v>
      </c>
      <c r="F85" s="105"/>
      <c r="G85" s="106">
        <v>4725024</v>
      </c>
      <c r="H85" s="19">
        <f t="shared" si="1"/>
        <v>6764334811</v>
      </c>
      <c r="I85" s="83"/>
    </row>
    <row r="86" spans="1:9" s="16" customFormat="1" ht="18.75">
      <c r="A86" s="16">
        <v>83</v>
      </c>
      <c r="B86" s="16" t="s">
        <v>573</v>
      </c>
      <c r="D86" s="21"/>
      <c r="E86" s="74" t="s">
        <v>570</v>
      </c>
      <c r="F86" s="105"/>
      <c r="G86" s="106">
        <v>26989771</v>
      </c>
      <c r="H86" s="19">
        <f t="shared" si="1"/>
        <v>6737345040</v>
      </c>
      <c r="I86" s="83"/>
    </row>
    <row r="87" spans="1:9" s="16" customFormat="1" ht="18.75">
      <c r="A87" s="16">
        <v>84</v>
      </c>
      <c r="B87" s="16" t="s">
        <v>574</v>
      </c>
      <c r="D87" s="21"/>
      <c r="E87" s="74" t="s">
        <v>490</v>
      </c>
      <c r="F87" s="105"/>
      <c r="G87" s="106">
        <v>10000</v>
      </c>
      <c r="H87" s="19">
        <f t="shared" si="1"/>
        <v>6737335040</v>
      </c>
      <c r="I87" s="83"/>
    </row>
    <row r="88" spans="1:9" s="16" customFormat="1" ht="18.75">
      <c r="A88" s="16">
        <v>85</v>
      </c>
      <c r="B88" s="16" t="s">
        <v>574</v>
      </c>
      <c r="D88" s="21"/>
      <c r="E88" s="74" t="s">
        <v>490</v>
      </c>
      <c r="F88" s="105"/>
      <c r="G88" s="106">
        <v>10000</v>
      </c>
      <c r="H88" s="19">
        <f t="shared" si="1"/>
        <v>6737325040</v>
      </c>
      <c r="I88" s="83"/>
    </row>
    <row r="89" spans="1:9" s="16" customFormat="1" ht="18.75">
      <c r="A89" s="16">
        <v>86</v>
      </c>
      <c r="B89" s="16" t="s">
        <v>574</v>
      </c>
      <c r="D89" s="21"/>
      <c r="E89" s="74" t="s">
        <v>490</v>
      </c>
      <c r="F89" s="105"/>
      <c r="G89" s="106">
        <v>10000</v>
      </c>
      <c r="H89" s="19">
        <f t="shared" si="1"/>
        <v>6737315040</v>
      </c>
      <c r="I89" s="83"/>
    </row>
    <row r="90" spans="1:9" s="16" customFormat="1" ht="18.75">
      <c r="A90" s="16">
        <v>87</v>
      </c>
      <c r="B90" s="16" t="s">
        <v>574</v>
      </c>
      <c r="D90" s="21"/>
      <c r="E90" s="74" t="s">
        <v>490</v>
      </c>
      <c r="F90" s="105"/>
      <c r="G90" s="106">
        <v>10000</v>
      </c>
      <c r="H90" s="19">
        <f t="shared" si="1"/>
        <v>6737305040</v>
      </c>
      <c r="I90" s="83"/>
    </row>
    <row r="91" spans="1:9" s="16" customFormat="1" ht="18.75">
      <c r="A91" s="16">
        <v>88</v>
      </c>
      <c r="B91" s="16" t="s">
        <v>574</v>
      </c>
      <c r="D91" s="21"/>
      <c r="E91" s="74" t="s">
        <v>571</v>
      </c>
      <c r="F91" s="106">
        <v>10000</v>
      </c>
      <c r="G91" s="106"/>
      <c r="H91" s="19">
        <f t="shared" si="1"/>
        <v>6737315040</v>
      </c>
      <c r="I91" s="83"/>
    </row>
    <row r="92" spans="1:9" s="16" customFormat="1" ht="18.75">
      <c r="A92" s="16">
        <v>89</v>
      </c>
      <c r="B92" s="16" t="s">
        <v>574</v>
      </c>
      <c r="D92" s="21"/>
      <c r="E92" s="74" t="s">
        <v>490</v>
      </c>
      <c r="F92" s="105"/>
      <c r="G92" s="106">
        <v>10000</v>
      </c>
      <c r="H92" s="19">
        <f t="shared" si="1"/>
        <v>6737305040</v>
      </c>
      <c r="I92" s="83"/>
    </row>
    <row r="93" spans="1:9" s="16" customFormat="1" ht="18.75">
      <c r="A93" s="16">
        <v>90</v>
      </c>
      <c r="B93" s="16" t="s">
        <v>577</v>
      </c>
      <c r="D93" s="21"/>
      <c r="E93" s="74" t="s">
        <v>575</v>
      </c>
      <c r="F93" s="106">
        <v>57641948</v>
      </c>
      <c r="G93" s="106"/>
      <c r="H93" s="19">
        <f t="shared" si="1"/>
        <v>6794946988</v>
      </c>
      <c r="I93" s="83"/>
    </row>
    <row r="94" spans="1:9" s="16" customFormat="1" ht="18.75">
      <c r="A94" s="16">
        <v>91</v>
      </c>
      <c r="B94" s="16" t="s">
        <v>578</v>
      </c>
      <c r="D94" s="21"/>
      <c r="E94" s="74" t="s">
        <v>576</v>
      </c>
      <c r="F94" s="106"/>
      <c r="G94" s="106">
        <v>2657340</v>
      </c>
      <c r="H94" s="19">
        <f t="shared" si="1"/>
        <v>6792289648</v>
      </c>
      <c r="I94" s="83"/>
    </row>
    <row r="95" spans="1:9" s="16" customFormat="1" ht="18.75">
      <c r="A95" s="16">
        <v>92</v>
      </c>
      <c r="B95" s="16" t="s">
        <v>579</v>
      </c>
      <c r="D95" s="21"/>
      <c r="E95" s="74" t="s">
        <v>490</v>
      </c>
      <c r="F95" s="106"/>
      <c r="G95" s="106">
        <v>10000</v>
      </c>
      <c r="H95" s="19">
        <f t="shared" si="1"/>
        <v>6792279648</v>
      </c>
      <c r="I95" s="83"/>
    </row>
    <row r="96" spans="1:9" s="16" customFormat="1" ht="18.75">
      <c r="A96" s="16">
        <v>93</v>
      </c>
      <c r="B96" s="16" t="s">
        <v>582</v>
      </c>
      <c r="D96" s="21"/>
      <c r="E96" s="74" t="s">
        <v>580</v>
      </c>
      <c r="F96" s="106"/>
      <c r="G96" s="106">
        <v>2678000</v>
      </c>
      <c r="H96" s="19">
        <f t="shared" si="1"/>
        <v>6789601648</v>
      </c>
      <c r="I96" s="83"/>
    </row>
    <row r="97" spans="1:9" s="16" customFormat="1" ht="18.75">
      <c r="A97" s="16">
        <v>94</v>
      </c>
      <c r="B97" s="16" t="s">
        <v>582</v>
      </c>
      <c r="D97" s="21"/>
      <c r="E97" s="74" t="s">
        <v>581</v>
      </c>
      <c r="F97" s="107"/>
      <c r="G97" s="106">
        <v>84083907</v>
      </c>
      <c r="H97" s="19">
        <f t="shared" si="1"/>
        <v>6705517741</v>
      </c>
      <c r="I97" s="83"/>
    </row>
    <row r="98" spans="1:9" s="16" customFormat="1" ht="18.75">
      <c r="A98" s="16">
        <v>95</v>
      </c>
      <c r="B98" s="16" t="s">
        <v>587</v>
      </c>
      <c r="D98" s="21"/>
      <c r="E98" s="89" t="s">
        <v>583</v>
      </c>
      <c r="F98" s="107"/>
      <c r="G98" s="106">
        <v>29492419</v>
      </c>
      <c r="H98" s="19">
        <f t="shared" si="1"/>
        <v>6676025322</v>
      </c>
      <c r="I98" s="83"/>
    </row>
    <row r="99" spans="1:9" s="16" customFormat="1" ht="18.75">
      <c r="A99" s="16">
        <v>96</v>
      </c>
      <c r="B99" s="16" t="s">
        <v>588</v>
      </c>
      <c r="D99" s="21"/>
      <c r="E99" s="89" t="s">
        <v>490</v>
      </c>
      <c r="F99" s="107"/>
      <c r="G99" s="106">
        <v>10000</v>
      </c>
      <c r="H99" s="19">
        <f t="shared" si="1"/>
        <v>6676015322</v>
      </c>
      <c r="I99" s="83"/>
    </row>
    <row r="100" spans="1:9" s="16" customFormat="1" ht="18.75">
      <c r="A100" s="16">
        <v>97</v>
      </c>
      <c r="B100" s="16" t="s">
        <v>588</v>
      </c>
      <c r="D100" s="21"/>
      <c r="E100" s="89" t="s">
        <v>584</v>
      </c>
      <c r="F100" s="107"/>
      <c r="G100" s="106">
        <v>9521454</v>
      </c>
      <c r="H100" s="19">
        <f t="shared" si="1"/>
        <v>6666493868</v>
      </c>
      <c r="I100" s="83"/>
    </row>
    <row r="101" spans="1:9" s="16" customFormat="1" ht="18.75">
      <c r="A101" s="16">
        <v>98</v>
      </c>
      <c r="B101" s="16" t="s">
        <v>588</v>
      </c>
      <c r="D101" s="21"/>
      <c r="E101" s="89" t="s">
        <v>585</v>
      </c>
      <c r="F101" s="107"/>
      <c r="G101" s="106">
        <v>16547630</v>
      </c>
      <c r="H101" s="19">
        <f t="shared" si="1"/>
        <v>6649946238</v>
      </c>
      <c r="I101" s="83"/>
    </row>
    <row r="102" spans="1:9" s="16" customFormat="1" ht="18.75">
      <c r="A102" s="16">
        <v>99</v>
      </c>
      <c r="B102" s="16" t="s">
        <v>588</v>
      </c>
      <c r="D102" s="21"/>
      <c r="E102" s="89" t="s">
        <v>586</v>
      </c>
      <c r="F102" s="107"/>
      <c r="G102" s="106">
        <v>58345719</v>
      </c>
      <c r="H102" s="19">
        <f t="shared" si="1"/>
        <v>6591600519</v>
      </c>
      <c r="I102" s="83"/>
    </row>
    <row r="103" spans="1:9" s="16" customFormat="1" ht="18.75">
      <c r="A103" s="16">
        <v>100</v>
      </c>
      <c r="B103" s="16" t="s">
        <v>588</v>
      </c>
      <c r="D103" s="21"/>
      <c r="E103" s="89" t="s">
        <v>586</v>
      </c>
      <c r="F103" s="107"/>
      <c r="G103" s="106">
        <v>59372285</v>
      </c>
      <c r="H103" s="19">
        <f t="shared" si="1"/>
        <v>6532228234</v>
      </c>
      <c r="I103" s="83"/>
    </row>
    <row r="104" spans="1:9" s="16" customFormat="1" ht="18.75">
      <c r="A104" s="16">
        <v>101</v>
      </c>
      <c r="B104" s="16" t="s">
        <v>589</v>
      </c>
      <c r="D104" s="21"/>
      <c r="E104" s="89" t="s">
        <v>490</v>
      </c>
      <c r="F104" s="107"/>
      <c r="G104" s="106">
        <v>40000</v>
      </c>
      <c r="H104" s="19">
        <f t="shared" si="1"/>
        <v>6532188234</v>
      </c>
      <c r="I104" s="83"/>
    </row>
    <row r="105" spans="1:9" s="16" customFormat="1" ht="18.75">
      <c r="A105" s="16">
        <v>102</v>
      </c>
      <c r="B105" s="16" t="s">
        <v>593</v>
      </c>
      <c r="D105" s="21"/>
      <c r="E105" s="74" t="s">
        <v>590</v>
      </c>
      <c r="F105" s="107"/>
      <c r="G105" s="106">
        <v>5152439</v>
      </c>
      <c r="H105" s="19">
        <f t="shared" si="1"/>
        <v>6527035795</v>
      </c>
      <c r="I105" s="83"/>
    </row>
    <row r="106" spans="1:9" s="16" customFormat="1" ht="18.75">
      <c r="A106" s="16">
        <v>103</v>
      </c>
      <c r="B106" s="16" t="s">
        <v>593</v>
      </c>
      <c r="D106" s="21"/>
      <c r="E106" s="74" t="s">
        <v>591</v>
      </c>
      <c r="F106" s="107"/>
      <c r="G106" s="106">
        <v>11634328</v>
      </c>
      <c r="H106" s="19">
        <f t="shared" si="1"/>
        <v>6515401467</v>
      </c>
      <c r="I106" s="83"/>
    </row>
    <row r="107" spans="1:9" s="16" customFormat="1" ht="18.75">
      <c r="A107" s="16">
        <v>104</v>
      </c>
      <c r="B107" s="16" t="s">
        <v>594</v>
      </c>
      <c r="D107" s="21"/>
      <c r="E107" s="74" t="s">
        <v>490</v>
      </c>
      <c r="F107" s="106"/>
      <c r="G107" s="106">
        <v>10000</v>
      </c>
      <c r="H107" s="19">
        <f t="shared" si="1"/>
        <v>6515391467</v>
      </c>
      <c r="I107" s="83"/>
    </row>
    <row r="108" spans="1:9" s="16" customFormat="1" ht="18.75">
      <c r="A108" s="16">
        <v>105</v>
      </c>
      <c r="B108" s="16" t="s">
        <v>594</v>
      </c>
      <c r="D108" s="21"/>
      <c r="E108" s="74" t="s">
        <v>490</v>
      </c>
      <c r="F108" s="106"/>
      <c r="G108" s="106">
        <v>10000</v>
      </c>
      <c r="H108" s="19">
        <f t="shared" si="1"/>
        <v>6515381467</v>
      </c>
      <c r="I108" s="83"/>
    </row>
    <row r="109" spans="1:9" s="16" customFormat="1" ht="18.75">
      <c r="A109" s="16">
        <v>106</v>
      </c>
      <c r="B109" s="16" t="s">
        <v>595</v>
      </c>
      <c r="D109" s="21"/>
      <c r="E109" s="74" t="s">
        <v>592</v>
      </c>
      <c r="F109" s="106">
        <v>55757117</v>
      </c>
      <c r="G109" s="106"/>
      <c r="H109" s="19">
        <f t="shared" si="1"/>
        <v>6571138584</v>
      </c>
      <c r="I109" s="83"/>
    </row>
    <row r="110" spans="1:9" s="16" customFormat="1" ht="18.75">
      <c r="B110" s="16" t="s">
        <v>600</v>
      </c>
      <c r="D110" s="21"/>
      <c r="E110" s="74" t="s">
        <v>596</v>
      </c>
      <c r="F110" s="106"/>
      <c r="G110" s="106">
        <v>2666000</v>
      </c>
      <c r="H110" s="19">
        <f t="shared" si="1"/>
        <v>6568472584</v>
      </c>
      <c r="I110" s="83"/>
    </row>
    <row r="111" spans="1:9" s="16" customFormat="1" ht="18.75">
      <c r="B111" s="16" t="s">
        <v>600</v>
      </c>
      <c r="D111" s="21"/>
      <c r="E111" s="74" t="s">
        <v>597</v>
      </c>
      <c r="F111" s="106"/>
      <c r="G111" s="106">
        <v>103759907</v>
      </c>
      <c r="H111" s="19">
        <f t="shared" si="1"/>
        <v>6464712677</v>
      </c>
      <c r="I111" s="83"/>
    </row>
    <row r="112" spans="1:9" s="16" customFormat="1" ht="18.75">
      <c r="B112" s="16" t="s">
        <v>600</v>
      </c>
      <c r="D112" s="21"/>
      <c r="E112" s="74" t="s">
        <v>598</v>
      </c>
      <c r="F112" s="106"/>
      <c r="G112" s="106">
        <v>23308637</v>
      </c>
      <c r="H112" s="19">
        <f t="shared" si="1"/>
        <v>6441404040</v>
      </c>
      <c r="I112" s="83"/>
    </row>
    <row r="113" spans="1:9" s="16" customFormat="1" ht="18.75">
      <c r="B113" s="16" t="s">
        <v>601</v>
      </c>
      <c r="D113" s="21"/>
      <c r="E113" s="74" t="s">
        <v>599</v>
      </c>
      <c r="F113" s="105"/>
      <c r="G113" s="106">
        <v>32496064</v>
      </c>
      <c r="H113" s="19">
        <f t="shared" si="1"/>
        <v>6408907976</v>
      </c>
      <c r="I113" s="83"/>
    </row>
    <row r="114" spans="1:9" s="16" customFormat="1" ht="18.75">
      <c r="B114" s="16" t="s">
        <v>602</v>
      </c>
      <c r="D114" s="21"/>
      <c r="E114" s="74" t="s">
        <v>490</v>
      </c>
      <c r="F114" s="105"/>
      <c r="G114" s="106">
        <v>10000</v>
      </c>
      <c r="H114" s="19">
        <f t="shared" si="1"/>
        <v>6408897976</v>
      </c>
      <c r="I114" s="83"/>
    </row>
    <row r="115" spans="1:9" s="16" customFormat="1" ht="18.75">
      <c r="D115" s="21"/>
      <c r="F115" s="105"/>
      <c r="G115" s="106"/>
      <c r="H115" s="19">
        <f t="shared" si="1"/>
        <v>6408897976</v>
      </c>
      <c r="I115" s="83"/>
    </row>
    <row r="116" spans="1:9" s="16" customFormat="1" ht="18.75">
      <c r="E116" s="74"/>
      <c r="F116" s="101"/>
      <c r="G116" s="19"/>
      <c r="H116" s="19">
        <f t="shared" si="1"/>
        <v>6408897976</v>
      </c>
      <c r="I116" s="83"/>
    </row>
    <row r="117" spans="1:9" ht="18.75">
      <c r="A117" s="16"/>
      <c r="B117" s="16"/>
      <c r="C117" s="16"/>
      <c r="D117" s="21"/>
      <c r="E117" s="73"/>
      <c r="F117" s="24"/>
      <c r="G117" s="19"/>
      <c r="H117" s="19">
        <f t="shared" si="1"/>
        <v>6408897976</v>
      </c>
      <c r="I117" s="83"/>
    </row>
    <row r="118" spans="1:9" ht="18.75">
      <c r="A118" s="16"/>
      <c r="B118" s="16"/>
      <c r="C118" s="16"/>
      <c r="D118" s="21"/>
      <c r="E118" s="21"/>
      <c r="F118" s="24"/>
      <c r="G118" s="19"/>
      <c r="H118" s="19">
        <f t="shared" si="1"/>
        <v>6408897976</v>
      </c>
      <c r="I118" s="83"/>
    </row>
    <row r="119" spans="1:9" ht="18.75">
      <c r="A119" s="16"/>
      <c r="B119" s="16"/>
      <c r="C119" s="16"/>
      <c r="D119" s="21"/>
      <c r="E119" s="21"/>
      <c r="F119" s="24"/>
      <c r="G119" s="19"/>
      <c r="H119" s="19">
        <f t="shared" si="1"/>
        <v>6408897976</v>
      </c>
      <c r="I119" s="83"/>
    </row>
    <row r="120" spans="1:9" ht="18.75">
      <c r="A120" s="16"/>
      <c r="B120" s="16"/>
      <c r="C120" s="16"/>
      <c r="D120" s="21"/>
      <c r="E120" s="21"/>
      <c r="F120" s="24"/>
      <c r="G120" s="19"/>
      <c r="H120" s="19">
        <f t="shared" si="1"/>
        <v>6408897976</v>
      </c>
      <c r="I120" s="83"/>
    </row>
    <row r="121" spans="1:9" ht="18.75">
      <c r="A121" s="52"/>
      <c r="B121" s="52"/>
      <c r="C121" s="52"/>
      <c r="D121" s="52"/>
      <c r="E121" s="53"/>
      <c r="F121" s="69">
        <f>SUBTOTAL(109,Table145[مبلغ ورود])</f>
        <v>45082738853</v>
      </c>
      <c r="G121" s="70">
        <f>SUBTOTAL(109,Table145[مبلغ خروج])</f>
        <v>38624271450</v>
      </c>
      <c r="H121" s="70">
        <f>Table145[[#Totals],[مبلغ ورود]]-Table145[[#Totals],[مبلغ خروج]]</f>
        <v>6458467403</v>
      </c>
      <c r="I121" s="52"/>
    </row>
  </sheetData>
  <mergeCells count="2">
    <mergeCell ref="A1:H1"/>
    <mergeCell ref="A2:H2"/>
  </mergeCells>
  <pageMargins left="0.7" right="0.7" top="0.75" bottom="0.75" header="0.3" footer="0.3"/>
  <pageSetup paperSize="9" scale="3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19"/>
  <sheetViews>
    <sheetView rightToLeft="1" view="pageBreakPreview" zoomScaleNormal="112" zoomScaleSheetLayoutView="100" workbookViewId="0">
      <selection activeCell="F11" sqref="F11:G11"/>
    </sheetView>
  </sheetViews>
  <sheetFormatPr defaultRowHeight="15"/>
  <cols>
    <col min="1" max="1" width="17.85546875" customWidth="1"/>
    <col min="2" max="2" width="29.7109375" customWidth="1"/>
    <col min="3" max="3" width="12.140625" customWidth="1"/>
    <col min="4" max="4" width="22.42578125" bestFit="1" customWidth="1"/>
    <col min="5" max="5" width="15.42578125" customWidth="1"/>
    <col min="6" max="6" width="31" customWidth="1"/>
    <col min="7" max="7" width="11.7109375" customWidth="1"/>
  </cols>
  <sheetData>
    <row r="1" spans="1:7" ht="18.75">
      <c r="A1" s="109" t="s">
        <v>13</v>
      </c>
      <c r="B1" s="110"/>
      <c r="C1" s="110"/>
      <c r="D1" s="110"/>
      <c r="E1" s="110"/>
      <c r="F1" s="110"/>
      <c r="G1" s="111"/>
    </row>
    <row r="2" spans="1:7" ht="18.75">
      <c r="A2" s="112" t="s">
        <v>79</v>
      </c>
      <c r="B2" s="113"/>
      <c r="C2" s="113"/>
      <c r="D2" s="113"/>
      <c r="E2" s="113"/>
      <c r="F2" s="113"/>
      <c r="G2" s="114"/>
    </row>
    <row r="3" spans="1:7" ht="18.75">
      <c r="A3" s="112"/>
      <c r="B3" s="113"/>
      <c r="C3" s="113"/>
      <c r="D3" s="113"/>
      <c r="E3" s="113"/>
      <c r="F3" s="113"/>
      <c r="G3" s="114"/>
    </row>
    <row r="4" spans="1:7" ht="21">
      <c r="A4" s="5"/>
      <c r="B4" s="6"/>
      <c r="C4" s="6"/>
      <c r="D4" s="6"/>
      <c r="E4" s="7" t="s">
        <v>14</v>
      </c>
      <c r="F4" s="115" t="str">
        <f>'1399'!B5</f>
        <v>1399/12/25</v>
      </c>
      <c r="G4" s="115"/>
    </row>
    <row r="5" spans="1:7" ht="18.75">
      <c r="A5" s="5"/>
      <c r="B5" s="6"/>
      <c r="C5" s="6"/>
      <c r="D5" s="6"/>
      <c r="E5" s="7" t="s">
        <v>15</v>
      </c>
      <c r="F5" s="116"/>
      <c r="G5" s="116"/>
    </row>
    <row r="6" spans="1:7" ht="19.5" thickBot="1">
      <c r="A6" s="55"/>
      <c r="B6" s="56"/>
      <c r="C6" s="56"/>
      <c r="D6" s="56"/>
      <c r="E6" s="56"/>
      <c r="F6" s="56"/>
      <c r="G6" s="57"/>
    </row>
    <row r="7" spans="1:7" ht="5.25" customHeight="1" thickBot="1">
      <c r="A7" s="117"/>
      <c r="B7" s="118"/>
      <c r="C7" s="118"/>
      <c r="D7" s="118"/>
      <c r="E7" s="118"/>
      <c r="F7" s="118"/>
      <c r="G7" s="119"/>
    </row>
    <row r="8" spans="1:7" ht="18.75" thickBot="1">
      <c r="A8" s="120"/>
      <c r="B8" s="121"/>
      <c r="C8" s="121"/>
      <c r="D8" s="121"/>
      <c r="E8" s="121"/>
      <c r="F8" s="121"/>
      <c r="G8" s="122"/>
    </row>
    <row r="9" spans="1:7" ht="58.5" customHeight="1" thickBot="1">
      <c r="A9" s="13" t="s">
        <v>233</v>
      </c>
      <c r="B9" s="58">
        <f>'1399'!G5</f>
        <v>10000000000</v>
      </c>
      <c r="C9" s="15" t="s">
        <v>16</v>
      </c>
      <c r="D9" s="71" t="s">
        <v>234</v>
      </c>
      <c r="E9" s="123" t="str">
        <f>[1]!abh(B9)</f>
        <v>ده میلیارد</v>
      </c>
      <c r="F9" s="124"/>
      <c r="G9" s="59" t="s">
        <v>16</v>
      </c>
    </row>
    <row r="10" spans="1:7" ht="72.75" customHeight="1">
      <c r="A10" s="60" t="s">
        <v>17</v>
      </c>
      <c r="B10" s="125" t="str">
        <f>'1399'!E5</f>
        <v>حواله ساتنا به حساب IR81 0550 0215 8500 5278 6240 01 نزد بانک اقتصادنوین بنام شرکت پالایش میعانات گازی آدیش جنوبی بابت تامین موجودی</v>
      </c>
      <c r="C10" s="125"/>
      <c r="D10" s="125"/>
      <c r="E10" s="125"/>
      <c r="F10" s="125"/>
      <c r="G10" s="126"/>
    </row>
    <row r="11" spans="1:7" ht="35.25" customHeight="1" thickBot="1">
      <c r="A11" s="14" t="s">
        <v>18</v>
      </c>
      <c r="B11" s="61" t="str">
        <f>'1399'!D5</f>
        <v xml:space="preserve">بانک صنعت و معدن </v>
      </c>
      <c r="C11" s="61"/>
      <c r="D11" s="62" t="s">
        <v>19</v>
      </c>
      <c r="E11" s="61"/>
      <c r="F11" s="129"/>
      <c r="G11" s="130"/>
    </row>
    <row r="12" spans="1:7" ht="5.25" customHeight="1" thickBot="1">
      <c r="A12" s="12"/>
      <c r="B12" s="9"/>
      <c r="C12" s="9"/>
      <c r="D12" s="9"/>
      <c r="E12" s="9"/>
      <c r="F12" s="9"/>
      <c r="G12" s="10"/>
    </row>
    <row r="13" spans="1:7" ht="32.25" thickBot="1">
      <c r="A13" s="63" t="s">
        <v>20</v>
      </c>
      <c r="B13" s="64">
        <f>'1399'!C5</f>
        <v>796484</v>
      </c>
      <c r="C13" s="65" t="s">
        <v>21</v>
      </c>
      <c r="D13" s="66" t="str">
        <f>'1399'!B5</f>
        <v>1399/12/25</v>
      </c>
      <c r="E13" s="65" t="s">
        <v>22</v>
      </c>
      <c r="F13" s="131" t="str">
        <f>'1399'!A2</f>
        <v>بانک صنعت و معدن- حساب شماره 0100047006009</v>
      </c>
      <c r="G13" s="132"/>
    </row>
    <row r="14" spans="1:7" ht="4.5" customHeight="1" thickBot="1">
      <c r="A14" s="12"/>
      <c r="B14" s="9"/>
      <c r="C14" s="9"/>
      <c r="D14" s="9"/>
      <c r="E14" s="9"/>
      <c r="F14" s="9"/>
      <c r="G14" s="10"/>
    </row>
    <row r="15" spans="1:7" ht="19.5">
      <c r="A15" s="72" t="s">
        <v>23</v>
      </c>
      <c r="B15" s="4"/>
      <c r="C15" s="68" t="s">
        <v>24</v>
      </c>
      <c r="D15" s="8"/>
      <c r="E15" s="68" t="s">
        <v>25</v>
      </c>
      <c r="F15" s="121"/>
      <c r="G15" s="122"/>
    </row>
    <row r="16" spans="1:7" ht="18">
      <c r="A16" s="12"/>
      <c r="B16" s="9"/>
      <c r="C16" s="9"/>
      <c r="D16" s="9"/>
      <c r="E16" s="9"/>
      <c r="F16" s="119"/>
      <c r="G16" s="119"/>
    </row>
    <row r="17" spans="1:7" ht="46.5" customHeight="1" thickBot="1">
      <c r="A17" s="67"/>
      <c r="B17" s="11"/>
      <c r="C17" s="11"/>
      <c r="D17" s="11"/>
      <c r="E17" s="11"/>
      <c r="F17" s="133"/>
      <c r="G17" s="134"/>
    </row>
    <row r="18" spans="1:7" ht="4.5" customHeight="1" thickBot="1">
      <c r="A18" s="12"/>
      <c r="B18" s="9"/>
      <c r="C18" s="9"/>
      <c r="D18" s="9"/>
      <c r="E18" s="9"/>
      <c r="F18" s="9"/>
      <c r="G18" s="10"/>
    </row>
    <row r="19" spans="1:7" ht="67.5" customHeight="1" thickBot="1">
      <c r="A19" s="37" t="s">
        <v>26</v>
      </c>
      <c r="B19" s="38"/>
      <c r="C19" s="36"/>
      <c r="D19" s="39" t="s">
        <v>27</v>
      </c>
      <c r="E19" s="40"/>
      <c r="F19" s="127" t="s">
        <v>28</v>
      </c>
      <c r="G19" s="128"/>
    </row>
  </sheetData>
  <mergeCells count="15">
    <mergeCell ref="A7:G7"/>
    <mergeCell ref="A8:G8"/>
    <mergeCell ref="E9:F9"/>
    <mergeCell ref="B10:G10"/>
    <mergeCell ref="F19:G19"/>
    <mergeCell ref="F11:G11"/>
    <mergeCell ref="F13:G13"/>
    <mergeCell ref="F15:G15"/>
    <mergeCell ref="F16:G16"/>
    <mergeCell ref="F17:G17"/>
    <mergeCell ref="A1:G1"/>
    <mergeCell ref="A2:G2"/>
    <mergeCell ref="A3:G3"/>
    <mergeCell ref="F4:G4"/>
    <mergeCell ref="F5:G5"/>
  </mergeCells>
  <pageMargins left="0.7" right="0.7" top="0.75" bottom="0.75" header="0.3" footer="0.3"/>
  <pageSetup paperSize="11"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F545-7068-4F6C-863F-4220F392DC1B}">
  <sheetPr codeName="Sheet3">
    <pageSetUpPr fitToPage="1"/>
  </sheetPr>
  <dimension ref="A1:G19"/>
  <sheetViews>
    <sheetView rightToLeft="1" view="pageBreakPreview" zoomScaleNormal="112" zoomScaleSheetLayoutView="100" workbookViewId="0">
      <selection activeCell="B10" sqref="B10:G10"/>
    </sheetView>
  </sheetViews>
  <sheetFormatPr defaultRowHeight="15"/>
  <cols>
    <col min="1" max="1" width="17.85546875" customWidth="1"/>
    <col min="2" max="2" width="29.7109375" customWidth="1"/>
    <col min="3" max="3" width="12.140625" customWidth="1"/>
    <col min="4" max="4" width="22.42578125" bestFit="1" customWidth="1"/>
    <col min="5" max="5" width="15.42578125" customWidth="1"/>
    <col min="6" max="6" width="28" customWidth="1"/>
    <col min="7" max="7" width="11.7109375" customWidth="1"/>
  </cols>
  <sheetData>
    <row r="1" spans="1:7" ht="18.75">
      <c r="A1" s="109" t="s">
        <v>13</v>
      </c>
      <c r="B1" s="110"/>
      <c r="C1" s="110"/>
      <c r="D1" s="110"/>
      <c r="E1" s="110"/>
      <c r="F1" s="110"/>
      <c r="G1" s="111"/>
    </row>
    <row r="2" spans="1:7" ht="18.75">
      <c r="A2" s="112" t="s">
        <v>79</v>
      </c>
      <c r="B2" s="113"/>
      <c r="C2" s="113"/>
      <c r="D2" s="113"/>
      <c r="E2" s="113"/>
      <c r="F2" s="113"/>
      <c r="G2" s="114"/>
    </row>
    <row r="3" spans="1:7" ht="18.75">
      <c r="A3" s="112"/>
      <c r="B3" s="113"/>
      <c r="C3" s="113"/>
      <c r="D3" s="113"/>
      <c r="E3" s="113"/>
      <c r="F3" s="113"/>
      <c r="G3" s="114"/>
    </row>
    <row r="4" spans="1:7" ht="21">
      <c r="A4" s="5"/>
      <c r="B4" s="6"/>
      <c r="C4" s="6"/>
      <c r="D4" s="6"/>
      <c r="E4" s="7" t="s">
        <v>14</v>
      </c>
      <c r="F4" s="115" t="e">
        <f>'1399'!#REF!</f>
        <v>#REF!</v>
      </c>
      <c r="G4" s="115"/>
    </row>
    <row r="5" spans="1:7" ht="18.75">
      <c r="A5" s="5"/>
      <c r="B5" s="6"/>
      <c r="C5" s="6"/>
      <c r="D5" s="6"/>
      <c r="E5" s="7" t="s">
        <v>15</v>
      </c>
      <c r="F5" s="116"/>
      <c r="G5" s="116"/>
    </row>
    <row r="6" spans="1:7" ht="19.5" thickBot="1">
      <c r="A6" s="55"/>
      <c r="B6" s="56"/>
      <c r="C6" s="56"/>
      <c r="D6" s="56"/>
      <c r="E6" s="56"/>
      <c r="F6" s="56"/>
      <c r="G6" s="57"/>
    </row>
    <row r="7" spans="1:7" ht="5.25" customHeight="1" thickBot="1">
      <c r="A7" s="117"/>
      <c r="B7" s="118"/>
      <c r="C7" s="118"/>
      <c r="D7" s="118"/>
      <c r="E7" s="118"/>
      <c r="F7" s="118"/>
      <c r="G7" s="119"/>
    </row>
    <row r="8" spans="1:7" ht="18.75" thickBot="1">
      <c r="A8" s="120"/>
      <c r="B8" s="121"/>
      <c r="C8" s="121"/>
      <c r="D8" s="121"/>
      <c r="E8" s="121"/>
      <c r="F8" s="121"/>
      <c r="G8" s="122"/>
    </row>
    <row r="9" spans="1:7" ht="58.5" customHeight="1" thickBot="1">
      <c r="A9" s="13" t="s">
        <v>233</v>
      </c>
      <c r="B9" s="58" t="e">
        <f>'1399'!#REF!</f>
        <v>#REF!</v>
      </c>
      <c r="C9" s="15" t="s">
        <v>16</v>
      </c>
      <c r="D9" s="71" t="s">
        <v>234</v>
      </c>
      <c r="E9" s="123" t="e">
        <f>[1]!abh(B9)</f>
        <v>#VALUE!</v>
      </c>
      <c r="F9" s="124"/>
      <c r="G9" s="59" t="s">
        <v>16</v>
      </c>
    </row>
    <row r="10" spans="1:7" ht="72.75" customHeight="1">
      <c r="A10" s="60" t="s">
        <v>17</v>
      </c>
      <c r="B10" s="125" t="e">
        <f>'1399'!#REF!</f>
        <v>#REF!</v>
      </c>
      <c r="C10" s="125"/>
      <c r="D10" s="125"/>
      <c r="E10" s="125"/>
      <c r="F10" s="125"/>
      <c r="G10" s="126"/>
    </row>
    <row r="11" spans="1:7" ht="35.25" customHeight="1" thickBot="1">
      <c r="A11" s="14" t="s">
        <v>18</v>
      </c>
      <c r="B11" s="61" t="e">
        <f>'1399'!#REF!</f>
        <v>#REF!</v>
      </c>
      <c r="C11" s="61"/>
      <c r="D11" s="62" t="s">
        <v>19</v>
      </c>
      <c r="E11" s="61"/>
      <c r="F11" s="129"/>
      <c r="G11" s="130"/>
    </row>
    <row r="12" spans="1:7" ht="5.25" customHeight="1" thickBot="1">
      <c r="A12" s="12"/>
      <c r="B12" s="9"/>
      <c r="C12" s="9"/>
      <c r="D12" s="9"/>
      <c r="E12" s="9"/>
      <c r="F12" s="9"/>
      <c r="G12" s="10"/>
    </row>
    <row r="13" spans="1:7" ht="32.25" thickBot="1">
      <c r="A13" s="63" t="s">
        <v>20</v>
      </c>
      <c r="B13" s="64" t="e">
        <f>'1399'!#REF!</f>
        <v>#REF!</v>
      </c>
      <c r="C13" s="65" t="s">
        <v>21</v>
      </c>
      <c r="D13" s="66" t="e">
        <f>'1399'!#REF!</f>
        <v>#REF!</v>
      </c>
      <c r="E13" s="65" t="s">
        <v>22</v>
      </c>
      <c r="F13" s="131" t="str">
        <f>'1399'!A2</f>
        <v>بانک صنعت و معدن- حساب شماره 0100047006009</v>
      </c>
      <c r="G13" s="132"/>
    </row>
    <row r="14" spans="1:7" ht="4.5" customHeight="1" thickBot="1">
      <c r="A14" s="12"/>
      <c r="B14" s="9"/>
      <c r="C14" s="9"/>
      <c r="D14" s="9"/>
      <c r="E14" s="9"/>
      <c r="F14" s="9"/>
      <c r="G14" s="10"/>
    </row>
    <row r="15" spans="1:7" ht="19.5">
      <c r="A15" s="72" t="s">
        <v>23</v>
      </c>
      <c r="B15" s="4"/>
      <c r="C15" s="68" t="s">
        <v>24</v>
      </c>
      <c r="D15" s="8"/>
      <c r="E15" s="68" t="s">
        <v>25</v>
      </c>
      <c r="F15" s="121"/>
      <c r="G15" s="122"/>
    </row>
    <row r="16" spans="1:7" ht="18">
      <c r="A16" s="12"/>
      <c r="B16" s="9"/>
      <c r="C16" s="9"/>
      <c r="D16" s="9"/>
      <c r="E16" s="9"/>
      <c r="F16" s="119"/>
      <c r="G16" s="119"/>
    </row>
    <row r="17" spans="1:7" ht="46.5" customHeight="1" thickBot="1">
      <c r="A17" s="67"/>
      <c r="B17" s="11"/>
      <c r="C17" s="11"/>
      <c r="D17" s="11"/>
      <c r="E17" s="11"/>
      <c r="F17" s="133"/>
      <c r="G17" s="134"/>
    </row>
    <row r="18" spans="1:7" ht="4.5" customHeight="1" thickBot="1">
      <c r="A18" s="12"/>
      <c r="B18" s="9"/>
      <c r="C18" s="9"/>
      <c r="D18" s="9"/>
      <c r="E18" s="9"/>
      <c r="F18" s="9"/>
      <c r="G18" s="10"/>
    </row>
    <row r="19" spans="1:7" ht="67.5" customHeight="1" thickBot="1">
      <c r="A19" s="37" t="s">
        <v>26</v>
      </c>
      <c r="B19" s="38"/>
      <c r="C19" s="36"/>
      <c r="D19" s="39" t="s">
        <v>27</v>
      </c>
      <c r="E19" s="40"/>
      <c r="F19" s="127" t="s">
        <v>28</v>
      </c>
      <c r="G19" s="128"/>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ageMargins left="0.7" right="0.7" top="0.75" bottom="0.75" header="0.3" footer="0.3"/>
  <pageSetup paperSize="11"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D433-3105-4DB6-BB3B-3FDB483BAE08}">
  <sheetPr codeName="Sheet4">
    <pageSetUpPr fitToPage="1"/>
  </sheetPr>
  <dimension ref="A1:G19"/>
  <sheetViews>
    <sheetView rightToLeft="1" view="pageBreakPreview" zoomScaleNormal="112" zoomScaleSheetLayoutView="100" workbookViewId="0">
      <selection activeCell="B10" sqref="B10:G10"/>
    </sheetView>
  </sheetViews>
  <sheetFormatPr defaultRowHeight="15"/>
  <cols>
    <col min="1" max="1" width="17.85546875" customWidth="1"/>
    <col min="2" max="2" width="29.7109375" customWidth="1"/>
    <col min="3" max="3" width="12.140625" customWidth="1"/>
    <col min="4" max="4" width="22.42578125" bestFit="1" customWidth="1"/>
    <col min="5" max="5" width="15.42578125" customWidth="1"/>
    <col min="6" max="6" width="28" customWidth="1"/>
    <col min="7" max="7" width="11.7109375" customWidth="1"/>
  </cols>
  <sheetData>
    <row r="1" spans="1:7" ht="18.75">
      <c r="A1" s="109" t="s">
        <v>13</v>
      </c>
      <c r="B1" s="110"/>
      <c r="C1" s="110"/>
      <c r="D1" s="110"/>
      <c r="E1" s="110"/>
      <c r="F1" s="110"/>
      <c r="G1" s="111"/>
    </row>
    <row r="2" spans="1:7" ht="18.75">
      <c r="A2" s="112" t="s">
        <v>79</v>
      </c>
      <c r="B2" s="113"/>
      <c r="C2" s="113"/>
      <c r="D2" s="113"/>
      <c r="E2" s="113"/>
      <c r="F2" s="113"/>
      <c r="G2" s="114"/>
    </row>
    <row r="3" spans="1:7" ht="18.75">
      <c r="A3" s="112"/>
      <c r="B3" s="113"/>
      <c r="C3" s="113"/>
      <c r="D3" s="113"/>
      <c r="E3" s="113"/>
      <c r="F3" s="113"/>
      <c r="G3" s="114"/>
    </row>
    <row r="4" spans="1:7" ht="21">
      <c r="A4" s="5"/>
      <c r="B4" s="6"/>
      <c r="C4" s="6"/>
      <c r="D4" s="6"/>
      <c r="E4" s="7" t="s">
        <v>14</v>
      </c>
      <c r="F4" s="115" t="e">
        <f>'1399'!#REF!</f>
        <v>#REF!</v>
      </c>
      <c r="G4" s="115"/>
    </row>
    <row r="5" spans="1:7" ht="18.75">
      <c r="A5" s="5"/>
      <c r="B5" s="6"/>
      <c r="C5" s="6"/>
      <c r="D5" s="6"/>
      <c r="E5" s="7" t="s">
        <v>15</v>
      </c>
      <c r="F5" s="116"/>
      <c r="G5" s="116"/>
    </row>
    <row r="6" spans="1:7" ht="19.5" thickBot="1">
      <c r="A6" s="55"/>
      <c r="B6" s="56"/>
      <c r="C6" s="56"/>
      <c r="D6" s="56"/>
      <c r="E6" s="56"/>
      <c r="F6" s="56"/>
      <c r="G6" s="57"/>
    </row>
    <row r="7" spans="1:7" ht="5.25" customHeight="1" thickBot="1">
      <c r="A7" s="117"/>
      <c r="B7" s="118"/>
      <c r="C7" s="118"/>
      <c r="D7" s="118"/>
      <c r="E7" s="118"/>
      <c r="F7" s="118"/>
      <c r="G7" s="119"/>
    </row>
    <row r="8" spans="1:7" ht="18.75" thickBot="1">
      <c r="A8" s="120"/>
      <c r="B8" s="121"/>
      <c r="C8" s="121"/>
      <c r="D8" s="121"/>
      <c r="E8" s="121"/>
      <c r="F8" s="121"/>
      <c r="G8" s="122"/>
    </row>
    <row r="9" spans="1:7" ht="58.5" customHeight="1" thickBot="1">
      <c r="A9" s="13" t="s">
        <v>233</v>
      </c>
      <c r="B9" s="58" t="e">
        <f>'1399'!#REF!</f>
        <v>#REF!</v>
      </c>
      <c r="C9" s="15" t="s">
        <v>16</v>
      </c>
      <c r="D9" s="71" t="s">
        <v>234</v>
      </c>
      <c r="E9" s="123" t="e">
        <f>[1]!abh(B9)</f>
        <v>#VALUE!</v>
      </c>
      <c r="F9" s="124"/>
      <c r="G9" s="59" t="s">
        <v>16</v>
      </c>
    </row>
    <row r="10" spans="1:7" ht="64.5" customHeight="1">
      <c r="A10" s="60" t="s">
        <v>17</v>
      </c>
      <c r="B10" s="125" t="e">
        <f>'1399'!#REF!</f>
        <v>#REF!</v>
      </c>
      <c r="C10" s="125"/>
      <c r="D10" s="125"/>
      <c r="E10" s="125"/>
      <c r="F10" s="125"/>
      <c r="G10" s="126"/>
    </row>
    <row r="11" spans="1:7" ht="35.25" customHeight="1" thickBot="1">
      <c r="A11" s="14" t="s">
        <v>18</v>
      </c>
      <c r="B11" s="61" t="e">
        <f>'1399'!#REF!</f>
        <v>#REF!</v>
      </c>
      <c r="C11" s="61"/>
      <c r="D11" s="62" t="s">
        <v>19</v>
      </c>
      <c r="E11" s="61"/>
      <c r="F11" s="129"/>
      <c r="G11" s="130"/>
    </row>
    <row r="12" spans="1:7" ht="5.25" customHeight="1" thickBot="1">
      <c r="A12" s="12"/>
      <c r="B12" s="9"/>
      <c r="C12" s="9"/>
      <c r="D12" s="9"/>
      <c r="E12" s="9"/>
      <c r="F12" s="9"/>
      <c r="G12" s="10"/>
    </row>
    <row r="13" spans="1:7" ht="32.25" thickBot="1">
      <c r="A13" s="63" t="s">
        <v>20</v>
      </c>
      <c r="B13" s="64" t="e">
        <f>'1399'!#REF!</f>
        <v>#REF!</v>
      </c>
      <c r="C13" s="65" t="s">
        <v>21</v>
      </c>
      <c r="D13" s="66" t="e">
        <f>'1399'!#REF!</f>
        <v>#REF!</v>
      </c>
      <c r="E13" s="65" t="s">
        <v>22</v>
      </c>
      <c r="F13" s="131" t="str">
        <f>'1399'!A2</f>
        <v>بانک صنعت و معدن- حساب شماره 0100047006009</v>
      </c>
      <c r="G13" s="132"/>
    </row>
    <row r="14" spans="1:7" ht="4.5" customHeight="1" thickBot="1">
      <c r="A14" s="12"/>
      <c r="B14" s="9"/>
      <c r="C14" s="9"/>
      <c r="D14" s="9"/>
      <c r="E14" s="9"/>
      <c r="F14" s="9"/>
      <c r="G14" s="10"/>
    </row>
    <row r="15" spans="1:7" ht="19.5">
      <c r="A15" s="72" t="s">
        <v>23</v>
      </c>
      <c r="B15" s="4"/>
      <c r="C15" s="68" t="s">
        <v>24</v>
      </c>
      <c r="D15" s="8"/>
      <c r="E15" s="68" t="s">
        <v>25</v>
      </c>
      <c r="F15" s="121"/>
      <c r="G15" s="122"/>
    </row>
    <row r="16" spans="1:7" ht="18">
      <c r="A16" s="12"/>
      <c r="B16" s="9"/>
      <c r="C16" s="9"/>
      <c r="D16" s="9"/>
      <c r="E16" s="9"/>
      <c r="F16" s="119"/>
      <c r="G16" s="119"/>
    </row>
    <row r="17" spans="1:7" ht="46.5" customHeight="1" thickBot="1">
      <c r="A17" s="67"/>
      <c r="B17" s="11"/>
      <c r="C17" s="11"/>
      <c r="D17" s="11"/>
      <c r="E17" s="11"/>
      <c r="F17" s="133"/>
      <c r="G17" s="134"/>
    </row>
    <row r="18" spans="1:7" ht="4.5" customHeight="1" thickBot="1">
      <c r="A18" s="12"/>
      <c r="B18" s="9"/>
      <c r="C18" s="9"/>
      <c r="D18" s="9"/>
      <c r="E18" s="9"/>
      <c r="F18" s="9"/>
      <c r="G18" s="10"/>
    </row>
    <row r="19" spans="1:7" ht="67.5" customHeight="1" thickBot="1">
      <c r="A19" s="37" t="s">
        <v>26</v>
      </c>
      <c r="B19" s="38"/>
      <c r="C19" s="36"/>
      <c r="D19" s="39" t="s">
        <v>27</v>
      </c>
      <c r="E19" s="40"/>
      <c r="F19" s="127" t="s">
        <v>28</v>
      </c>
      <c r="G19" s="128"/>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ageMargins left="0.7" right="0.7" top="0.75" bottom="0.75" header="0.3" footer="0.3"/>
  <pageSetup paperSize="11"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55DEB-F30F-40BE-ADFF-73B9108B4E42}">
  <sheetPr codeName="Sheet5">
    <pageSetUpPr fitToPage="1"/>
  </sheetPr>
  <dimension ref="A1:G19"/>
  <sheetViews>
    <sheetView rightToLeft="1" view="pageBreakPreview" zoomScaleNormal="112" zoomScaleSheetLayoutView="100" workbookViewId="0">
      <selection activeCell="B10" sqref="B10:G10"/>
    </sheetView>
  </sheetViews>
  <sheetFormatPr defaultRowHeight="15"/>
  <cols>
    <col min="1" max="1" width="17.85546875" customWidth="1"/>
    <col min="2" max="2" width="29.7109375" customWidth="1"/>
    <col min="3" max="3" width="12.140625" customWidth="1"/>
    <col min="4" max="4" width="22.42578125" bestFit="1" customWidth="1"/>
    <col min="5" max="5" width="15.42578125" customWidth="1"/>
    <col min="6" max="6" width="28" customWidth="1"/>
    <col min="7" max="7" width="11.7109375" customWidth="1"/>
  </cols>
  <sheetData>
    <row r="1" spans="1:7" ht="18.75">
      <c r="A1" s="109" t="s">
        <v>13</v>
      </c>
      <c r="B1" s="110"/>
      <c r="C1" s="110"/>
      <c r="D1" s="110"/>
      <c r="E1" s="110"/>
      <c r="F1" s="110"/>
      <c r="G1" s="111"/>
    </row>
    <row r="2" spans="1:7" ht="18.75">
      <c r="A2" s="112" t="s">
        <v>79</v>
      </c>
      <c r="B2" s="113"/>
      <c r="C2" s="113"/>
      <c r="D2" s="113"/>
      <c r="E2" s="113"/>
      <c r="F2" s="113"/>
      <c r="G2" s="114"/>
    </row>
    <row r="3" spans="1:7" ht="18.75">
      <c r="A3" s="112"/>
      <c r="B3" s="113"/>
      <c r="C3" s="113"/>
      <c r="D3" s="113"/>
      <c r="E3" s="113"/>
      <c r="F3" s="113"/>
      <c r="G3" s="114"/>
    </row>
    <row r="4" spans="1:7" ht="21">
      <c r="A4" s="5"/>
      <c r="B4" s="6"/>
      <c r="C4" s="6"/>
      <c r="D4" s="6"/>
      <c r="E4" s="7" t="s">
        <v>14</v>
      </c>
      <c r="F4" s="115" t="e">
        <f>'1399'!#REF!</f>
        <v>#REF!</v>
      </c>
      <c r="G4" s="115"/>
    </row>
    <row r="5" spans="1:7" ht="18.75">
      <c r="A5" s="5"/>
      <c r="B5" s="6"/>
      <c r="C5" s="6"/>
      <c r="D5" s="6"/>
      <c r="E5" s="7" t="s">
        <v>15</v>
      </c>
      <c r="F5" s="116"/>
      <c r="G5" s="116"/>
    </row>
    <row r="6" spans="1:7" ht="19.5" thickBot="1">
      <c r="A6" s="55"/>
      <c r="B6" s="56"/>
      <c r="C6" s="56"/>
      <c r="D6" s="56"/>
      <c r="E6" s="56"/>
      <c r="F6" s="56"/>
      <c r="G6" s="57"/>
    </row>
    <row r="7" spans="1:7" ht="5.25" customHeight="1" thickBot="1">
      <c r="A7" s="117"/>
      <c r="B7" s="118"/>
      <c r="C7" s="118"/>
      <c r="D7" s="118"/>
      <c r="E7" s="118"/>
      <c r="F7" s="118"/>
      <c r="G7" s="119"/>
    </row>
    <row r="8" spans="1:7" ht="18.75" thickBot="1">
      <c r="A8" s="120"/>
      <c r="B8" s="121"/>
      <c r="C8" s="121"/>
      <c r="D8" s="121"/>
      <c r="E8" s="121"/>
      <c r="F8" s="121"/>
      <c r="G8" s="122"/>
    </row>
    <row r="9" spans="1:7" ht="58.5" customHeight="1" thickBot="1">
      <c r="A9" s="13" t="s">
        <v>233</v>
      </c>
      <c r="B9" s="58" t="e">
        <f>'1399'!#REF!</f>
        <v>#REF!</v>
      </c>
      <c r="C9" s="15" t="s">
        <v>16</v>
      </c>
      <c r="D9" s="71" t="s">
        <v>234</v>
      </c>
      <c r="E9" s="123" t="e">
        <f>[1]!abh(B9)</f>
        <v>#VALUE!</v>
      </c>
      <c r="F9" s="124"/>
      <c r="G9" s="59" t="s">
        <v>16</v>
      </c>
    </row>
    <row r="10" spans="1:7" ht="64.5" customHeight="1">
      <c r="A10" s="60" t="s">
        <v>17</v>
      </c>
      <c r="B10" s="125" t="e">
        <f>'1399'!#REF!</f>
        <v>#REF!</v>
      </c>
      <c r="C10" s="125"/>
      <c r="D10" s="125"/>
      <c r="E10" s="125"/>
      <c r="F10" s="125"/>
      <c r="G10" s="126"/>
    </row>
    <row r="11" spans="1:7" ht="35.25" customHeight="1" thickBot="1">
      <c r="A11" s="14" t="s">
        <v>18</v>
      </c>
      <c r="B11" s="61" t="e">
        <f>'1399'!#REF!</f>
        <v>#REF!</v>
      </c>
      <c r="C11" s="61"/>
      <c r="D11" s="62" t="s">
        <v>19</v>
      </c>
      <c r="E11" s="61"/>
      <c r="F11" s="129"/>
      <c r="G11" s="130"/>
    </row>
    <row r="12" spans="1:7" ht="5.25" customHeight="1" thickBot="1">
      <c r="A12" s="12"/>
      <c r="B12" s="9"/>
      <c r="C12" s="9"/>
      <c r="D12" s="9"/>
      <c r="E12" s="9"/>
      <c r="F12" s="9"/>
      <c r="G12" s="10"/>
    </row>
    <row r="13" spans="1:7" ht="32.25" thickBot="1">
      <c r="A13" s="63" t="s">
        <v>20</v>
      </c>
      <c r="B13" s="64" t="e">
        <f>'1399'!#REF!</f>
        <v>#REF!</v>
      </c>
      <c r="C13" s="65" t="s">
        <v>21</v>
      </c>
      <c r="D13" s="66" t="e">
        <f>'1399'!#REF!</f>
        <v>#REF!</v>
      </c>
      <c r="E13" s="65" t="s">
        <v>22</v>
      </c>
      <c r="F13" s="131" t="str">
        <f>'1399'!A2</f>
        <v>بانک صنعت و معدن- حساب شماره 0100047006009</v>
      </c>
      <c r="G13" s="132"/>
    </row>
    <row r="14" spans="1:7" ht="4.5" customHeight="1" thickBot="1">
      <c r="A14" s="12"/>
      <c r="B14" s="9"/>
      <c r="C14" s="9"/>
      <c r="D14" s="9"/>
      <c r="E14" s="9"/>
      <c r="F14" s="9"/>
      <c r="G14" s="10"/>
    </row>
    <row r="15" spans="1:7" ht="19.5">
      <c r="A15" s="72" t="s">
        <v>23</v>
      </c>
      <c r="B15" s="4"/>
      <c r="C15" s="68" t="s">
        <v>24</v>
      </c>
      <c r="D15" s="8"/>
      <c r="E15" s="68" t="s">
        <v>25</v>
      </c>
      <c r="F15" s="121"/>
      <c r="G15" s="122"/>
    </row>
    <row r="16" spans="1:7" ht="18">
      <c r="A16" s="12"/>
      <c r="B16" s="9"/>
      <c r="C16" s="9"/>
      <c r="D16" s="9"/>
      <c r="E16" s="9"/>
      <c r="F16" s="119"/>
      <c r="G16" s="119"/>
    </row>
    <row r="17" spans="1:7" ht="46.5" customHeight="1" thickBot="1">
      <c r="A17" s="67"/>
      <c r="B17" s="11"/>
      <c r="C17" s="11"/>
      <c r="D17" s="11"/>
      <c r="E17" s="11"/>
      <c r="F17" s="133"/>
      <c r="G17" s="134"/>
    </row>
    <row r="18" spans="1:7" ht="4.5" customHeight="1" thickBot="1">
      <c r="A18" s="12"/>
      <c r="B18" s="9"/>
      <c r="C18" s="9"/>
      <c r="D18" s="9"/>
      <c r="E18" s="9"/>
      <c r="F18" s="9"/>
      <c r="G18" s="10"/>
    </row>
    <row r="19" spans="1:7" ht="67.5" customHeight="1" thickBot="1">
      <c r="A19" s="37" t="s">
        <v>26</v>
      </c>
      <c r="B19" s="38"/>
      <c r="C19" s="36"/>
      <c r="D19" s="39" t="s">
        <v>27</v>
      </c>
      <c r="E19" s="40"/>
      <c r="F19" s="127" t="s">
        <v>28</v>
      </c>
      <c r="G19" s="128"/>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ageMargins left="0.7" right="0.7" top="0.75" bottom="0.75" header="0.3" footer="0.3"/>
  <pageSetup paperSize="11"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F0C2F-B7CB-48E9-B0A1-5603DBECB6BD}">
  <sheetPr codeName="Sheet6">
    <pageSetUpPr fitToPage="1"/>
  </sheetPr>
  <dimension ref="A1:G19"/>
  <sheetViews>
    <sheetView rightToLeft="1" view="pageBreakPreview" zoomScaleNormal="112" zoomScaleSheetLayoutView="100" workbookViewId="0">
      <selection activeCell="B10" sqref="B10:G10"/>
    </sheetView>
  </sheetViews>
  <sheetFormatPr defaultRowHeight="15"/>
  <cols>
    <col min="1" max="1" width="17.85546875" customWidth="1"/>
    <col min="2" max="2" width="29.7109375" customWidth="1"/>
    <col min="3" max="3" width="12.140625" customWidth="1"/>
    <col min="4" max="4" width="22.42578125" bestFit="1" customWidth="1"/>
    <col min="5" max="5" width="15.42578125" customWidth="1"/>
    <col min="6" max="6" width="28" customWidth="1"/>
    <col min="7" max="7" width="11.7109375" customWidth="1"/>
  </cols>
  <sheetData>
    <row r="1" spans="1:7" ht="18.75">
      <c r="A1" s="109" t="s">
        <v>13</v>
      </c>
      <c r="B1" s="110"/>
      <c r="C1" s="110"/>
      <c r="D1" s="110"/>
      <c r="E1" s="110"/>
      <c r="F1" s="110"/>
      <c r="G1" s="111"/>
    </row>
    <row r="2" spans="1:7" ht="18.75">
      <c r="A2" s="112" t="s">
        <v>79</v>
      </c>
      <c r="B2" s="113"/>
      <c r="C2" s="113"/>
      <c r="D2" s="113"/>
      <c r="E2" s="113"/>
      <c r="F2" s="113"/>
      <c r="G2" s="114"/>
    </row>
    <row r="3" spans="1:7" ht="18.75">
      <c r="A3" s="112"/>
      <c r="B3" s="113"/>
      <c r="C3" s="113"/>
      <c r="D3" s="113"/>
      <c r="E3" s="113"/>
      <c r="F3" s="113"/>
      <c r="G3" s="114"/>
    </row>
    <row r="4" spans="1:7" ht="21">
      <c r="A4" s="5"/>
      <c r="B4" s="6"/>
      <c r="C4" s="6"/>
      <c r="D4" s="6"/>
      <c r="E4" s="7" t="s">
        <v>14</v>
      </c>
      <c r="F4" s="115" t="e">
        <f>'1399'!#REF!</f>
        <v>#REF!</v>
      </c>
      <c r="G4" s="115"/>
    </row>
    <row r="5" spans="1:7" ht="18.75">
      <c r="A5" s="5"/>
      <c r="B5" s="6"/>
      <c r="C5" s="6"/>
      <c r="D5" s="6"/>
      <c r="E5" s="7" t="s">
        <v>15</v>
      </c>
      <c r="F5" s="116"/>
      <c r="G5" s="116"/>
    </row>
    <row r="6" spans="1:7" ht="19.5" thickBot="1">
      <c r="A6" s="55"/>
      <c r="B6" s="56"/>
      <c r="C6" s="56"/>
      <c r="D6" s="56"/>
      <c r="E6" s="56"/>
      <c r="F6" s="56"/>
      <c r="G6" s="57"/>
    </row>
    <row r="7" spans="1:7" ht="5.25" customHeight="1" thickBot="1">
      <c r="A7" s="117"/>
      <c r="B7" s="118"/>
      <c r="C7" s="118"/>
      <c r="D7" s="118"/>
      <c r="E7" s="118"/>
      <c r="F7" s="118"/>
      <c r="G7" s="119"/>
    </row>
    <row r="8" spans="1:7" ht="18.75" thickBot="1">
      <c r="A8" s="120"/>
      <c r="B8" s="121"/>
      <c r="C8" s="121"/>
      <c r="D8" s="121"/>
      <c r="E8" s="121"/>
      <c r="F8" s="121"/>
      <c r="G8" s="122"/>
    </row>
    <row r="9" spans="1:7" ht="58.5" customHeight="1" thickBot="1">
      <c r="A9" s="13" t="s">
        <v>233</v>
      </c>
      <c r="B9" s="58" t="e">
        <f>'1399'!#REF!</f>
        <v>#REF!</v>
      </c>
      <c r="C9" s="15" t="s">
        <v>16</v>
      </c>
      <c r="D9" s="71" t="s">
        <v>234</v>
      </c>
      <c r="E9" s="123" t="e">
        <f>[1]!abh(B9)</f>
        <v>#VALUE!</v>
      </c>
      <c r="F9" s="124"/>
      <c r="G9" s="59" t="s">
        <v>16</v>
      </c>
    </row>
    <row r="10" spans="1:7" ht="64.5" customHeight="1">
      <c r="A10" s="60" t="s">
        <v>17</v>
      </c>
      <c r="B10" s="125" t="e">
        <f>'1399'!#REF!</f>
        <v>#REF!</v>
      </c>
      <c r="C10" s="125"/>
      <c r="D10" s="125"/>
      <c r="E10" s="125"/>
      <c r="F10" s="125"/>
      <c r="G10" s="126"/>
    </row>
    <row r="11" spans="1:7" ht="35.25" customHeight="1" thickBot="1">
      <c r="A11" s="14" t="s">
        <v>18</v>
      </c>
      <c r="B11" s="61" t="e">
        <f>'1399'!#REF!</f>
        <v>#REF!</v>
      </c>
      <c r="C11" s="61"/>
      <c r="D11" s="62" t="s">
        <v>19</v>
      </c>
      <c r="E11" s="61"/>
      <c r="F11" s="129"/>
      <c r="G11" s="130"/>
    </row>
    <row r="12" spans="1:7" ht="5.25" customHeight="1" thickBot="1">
      <c r="A12" s="12"/>
      <c r="B12" s="9"/>
      <c r="C12" s="9"/>
      <c r="D12" s="9"/>
      <c r="E12" s="9"/>
      <c r="F12" s="9"/>
      <c r="G12" s="10"/>
    </row>
    <row r="13" spans="1:7" ht="32.25" thickBot="1">
      <c r="A13" s="63" t="s">
        <v>20</v>
      </c>
      <c r="B13" s="64" t="e">
        <f>'1399'!#REF!</f>
        <v>#REF!</v>
      </c>
      <c r="C13" s="65" t="s">
        <v>21</v>
      </c>
      <c r="D13" s="66" t="e">
        <f>'1399'!#REF!</f>
        <v>#REF!</v>
      </c>
      <c r="E13" s="65" t="s">
        <v>22</v>
      </c>
      <c r="F13" s="131" t="str">
        <f>'1399'!A2</f>
        <v>بانک صنعت و معدن- حساب شماره 0100047006009</v>
      </c>
      <c r="G13" s="132"/>
    </row>
    <row r="14" spans="1:7" ht="4.5" customHeight="1" thickBot="1">
      <c r="A14" s="12"/>
      <c r="B14" s="9"/>
      <c r="C14" s="9"/>
      <c r="D14" s="9"/>
      <c r="E14" s="9"/>
      <c r="F14" s="9"/>
      <c r="G14" s="10"/>
    </row>
    <row r="15" spans="1:7" ht="19.5">
      <c r="A15" s="72" t="s">
        <v>23</v>
      </c>
      <c r="B15" s="4"/>
      <c r="C15" s="68" t="s">
        <v>24</v>
      </c>
      <c r="D15" s="8"/>
      <c r="E15" s="68" t="s">
        <v>25</v>
      </c>
      <c r="F15" s="121"/>
      <c r="G15" s="122"/>
    </row>
    <row r="16" spans="1:7" ht="18">
      <c r="A16" s="12"/>
      <c r="B16" s="9"/>
      <c r="C16" s="9"/>
      <c r="D16" s="9"/>
      <c r="E16" s="9"/>
      <c r="F16" s="119"/>
      <c r="G16" s="119"/>
    </row>
    <row r="17" spans="1:7" ht="46.5" customHeight="1" thickBot="1">
      <c r="A17" s="67"/>
      <c r="B17" s="11"/>
      <c r="C17" s="11"/>
      <c r="D17" s="11"/>
      <c r="E17" s="11"/>
      <c r="F17" s="133"/>
      <c r="G17" s="134"/>
    </row>
    <row r="18" spans="1:7" ht="4.5" customHeight="1" thickBot="1">
      <c r="A18" s="12"/>
      <c r="B18" s="9"/>
      <c r="C18" s="9"/>
      <c r="D18" s="9"/>
      <c r="E18" s="9"/>
      <c r="F18" s="9"/>
      <c r="G18" s="10"/>
    </row>
    <row r="19" spans="1:7" ht="67.5" customHeight="1" thickBot="1">
      <c r="A19" s="37" t="s">
        <v>26</v>
      </c>
      <c r="B19" s="38"/>
      <c r="C19" s="36"/>
      <c r="D19" s="39" t="s">
        <v>27</v>
      </c>
      <c r="E19" s="40"/>
      <c r="F19" s="127" t="s">
        <v>28</v>
      </c>
      <c r="G19" s="128"/>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ageMargins left="0.7" right="0.7" top="0.75" bottom="0.75" header="0.3" footer="0.3"/>
  <pageSetup paperSize="11"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Sheet1 (2)</vt:lpstr>
      <vt:lpstr>1399</vt:lpstr>
      <vt:lpstr>1400</vt:lpstr>
      <vt:lpstr>1401</vt:lpstr>
      <vt:lpstr>1</vt:lpstr>
      <vt:lpstr>2</vt:lpstr>
      <vt:lpstr>3</vt:lpstr>
      <vt:lpstr>4</vt:lpstr>
      <vt:lpstr>5</vt:lpstr>
      <vt:lpstr>6</vt:lpstr>
      <vt:lpstr>'1399'!Print_Area</vt:lpstr>
      <vt:lpstr>'1400'!Print_Area</vt:lpstr>
      <vt:lpstr>'1401'!Print_Area</vt:lpstr>
      <vt:lpstr>'Sheet1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Sepideh Japalaghi</cp:lastModifiedBy>
  <cp:lastPrinted>2021-03-15T07:59:54Z</cp:lastPrinted>
  <dcterms:created xsi:type="dcterms:W3CDTF">2015-11-10T10:15:46Z</dcterms:created>
  <dcterms:modified xsi:type="dcterms:W3CDTF">2022-10-02T10:16:02Z</dcterms:modified>
</cp:coreProperties>
</file>