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fp\Finance\Japalaghi\ADISH\01-Treasury\01-Accounts Balance 1401\آدیش-new\"/>
    </mc:Choice>
  </mc:AlternateContent>
  <xr:revisionPtr revIDLastSave="0" documentId="13_ncr:1_{BD2B24C7-4D22-48CC-AABF-7B09EDE507B4}" xr6:coauthVersionLast="47" xr6:coauthVersionMax="47" xr10:uidLastSave="{00000000-0000-0000-0000-000000000000}"/>
  <bookViews>
    <workbookView xWindow="0" yWindow="600" windowWidth="28800" windowHeight="15600" activeTab="2" xr2:uid="{00000000-000D-0000-FFFF-FFFF00000000}"/>
  </bookViews>
  <sheets>
    <sheet name="گردش بانک" sheetId="1" r:id="rId1"/>
    <sheet name="1400" sheetId="14" r:id="rId2"/>
    <sheet name="1401" sheetId="15" r:id="rId3"/>
    <sheet name="1" sheetId="9" r:id="rId4"/>
    <sheet name="2" sheetId="13" r:id="rId5"/>
  </sheets>
  <externalReferences>
    <externalReference r:id="rId6"/>
    <externalReference r:id="rId7"/>
  </externalReferences>
  <definedNames>
    <definedName name="_xlnm.Print_Titles" localSheetId="1">'1400'!$1:$2</definedName>
    <definedName name="_xlnm.Print_Titles" localSheetId="2">'1401'!$1:$2</definedName>
    <definedName name="_xlnm.Print_Titles" localSheetId="0">'گردش بانک'!$1:$2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4" i="9" l="1"/>
  <c r="B13" i="9"/>
  <c r="B10" i="9"/>
  <c r="B9" i="9"/>
  <c r="G22" i="15"/>
  <c r="F22" i="15"/>
  <c r="H4" i="15"/>
  <c r="H5" i="15" s="1"/>
  <c r="H6" i="15" s="1"/>
  <c r="H7" i="15" s="1"/>
  <c r="H8" i="15" s="1"/>
  <c r="H9" i="15" s="1"/>
  <c r="H10" i="15" s="1"/>
  <c r="H11" i="15" s="1"/>
  <c r="H12" i="15" s="1"/>
  <c r="H13" i="15" s="1"/>
  <c r="H14" i="15" s="1"/>
  <c r="H15" i="15" s="1"/>
  <c r="H16" i="15" s="1"/>
  <c r="H17" i="15" s="1"/>
  <c r="H18" i="15" s="1"/>
  <c r="H19" i="15" s="1"/>
  <c r="H20" i="15" s="1"/>
  <c r="H21" i="15" s="1"/>
  <c r="E9" i="9"/>
  <c r="H22" i="15" l="1"/>
  <c r="H10" i="14"/>
  <c r="H11" i="14"/>
  <c r="H12" i="14" s="1"/>
  <c r="H13" i="14" s="1"/>
  <c r="H14" i="14" s="1"/>
  <c r="H15" i="14" s="1"/>
  <c r="H16" i="14" s="1"/>
  <c r="H17" i="14" s="1"/>
  <c r="H18" i="14" s="1"/>
  <c r="B11" i="9" l="1"/>
  <c r="G22" i="14"/>
  <c r="F22" i="14"/>
  <c r="H4" i="14"/>
  <c r="H5" i="14" s="1"/>
  <c r="H6" i="14" s="1"/>
  <c r="H7" i="14" s="1"/>
  <c r="H8" i="14" s="1"/>
  <c r="H9" i="14" s="1"/>
  <c r="H19" i="14" s="1"/>
  <c r="H20" i="14" s="1"/>
  <c r="H21" i="14" s="1"/>
  <c r="H22" i="14" l="1"/>
  <c r="B9" i="13" l="1"/>
  <c r="B10" i="13"/>
  <c r="B13" i="13"/>
  <c r="D13" i="13"/>
  <c r="F4" i="13"/>
  <c r="E9" i="13"/>
  <c r="B11" i="13" l="1"/>
  <c r="H4" i="1" l="1"/>
  <c r="H5" i="1" s="1"/>
  <c r="H6" i="1" s="1"/>
  <c r="H7" i="1" s="1"/>
  <c r="H8" i="1" s="1"/>
  <c r="H9" i="1" s="1"/>
  <c r="H10" i="1" s="1"/>
  <c r="H11" i="1" s="1"/>
  <c r="H12" i="1" s="1"/>
  <c r="H13" i="1" s="1"/>
  <c r="H14" i="1" s="1"/>
  <c r="H15" i="1" s="1"/>
  <c r="H16" i="1" s="1"/>
  <c r="H17" i="1" s="1"/>
  <c r="H18" i="1" s="1"/>
  <c r="H19" i="1" s="1"/>
  <c r="H20" i="1" s="1"/>
  <c r="H21" i="1" s="1"/>
  <c r="H22" i="1" s="1"/>
  <c r="H24" i="1" s="1"/>
  <c r="H25" i="1" s="1"/>
  <c r="H26" i="1" s="1"/>
  <c r="H27" i="1" s="1"/>
  <c r="H28" i="1" s="1"/>
  <c r="H29" i="1" s="1"/>
  <c r="H30" i="1" s="1"/>
  <c r="H31" i="1" s="1"/>
  <c r="H32" i="1" s="1"/>
  <c r="H33" i="1" s="1"/>
  <c r="H34" i="1" s="1"/>
  <c r="H35" i="1" s="1"/>
  <c r="H36" i="1" s="1"/>
  <c r="H37" i="1" s="1"/>
  <c r="H38" i="1" s="1"/>
  <c r="G52" i="1"/>
  <c r="F52" i="1"/>
  <c r="H39" i="1" l="1"/>
  <c r="H40" i="1" s="1"/>
  <c r="H41" i="1" s="1"/>
  <c r="H42" i="1" s="1"/>
  <c r="H43" i="1" s="1"/>
  <c r="H44" i="1" s="1"/>
  <c r="H45" i="1" s="1"/>
  <c r="H46" i="1" s="1"/>
  <c r="H47" i="1" s="1"/>
  <c r="H48" i="1" s="1"/>
  <c r="H49" i="1" s="1"/>
  <c r="H50" i="1" s="1"/>
  <c r="H51" i="1" s="1"/>
  <c r="H52" i="1"/>
</calcChain>
</file>

<file path=xl/sharedStrings.xml><?xml version="1.0" encoding="utf-8"?>
<sst xmlns="http://schemas.openxmlformats.org/spreadsheetml/2006/main" count="220" uniqueCount="118">
  <si>
    <t>ردیف</t>
  </si>
  <si>
    <t>تاریخ</t>
  </si>
  <si>
    <t>شماره چک</t>
  </si>
  <si>
    <t>مبلغ ورود</t>
  </si>
  <si>
    <t>مبلغ خروج</t>
  </si>
  <si>
    <t>مانده</t>
  </si>
  <si>
    <t>شرکت آدیش جنوبی (سهامی خاص)</t>
  </si>
  <si>
    <t>دستور پرداخت</t>
  </si>
  <si>
    <t>تاریخ اعلامیه:</t>
  </si>
  <si>
    <t>شماره اعلامیه:</t>
  </si>
  <si>
    <t>وضعیت اعلامیه:</t>
  </si>
  <si>
    <t>ریال</t>
  </si>
  <si>
    <t>بابت:</t>
  </si>
  <si>
    <t>در وجه:</t>
  </si>
  <si>
    <t>پرداخت گردید.</t>
  </si>
  <si>
    <t>شماره چک:</t>
  </si>
  <si>
    <t>تاریخ چک:</t>
  </si>
  <si>
    <t>شماره حساب بانکی:</t>
  </si>
  <si>
    <t>در وجه</t>
  </si>
  <si>
    <t>بابت</t>
  </si>
  <si>
    <t>تهیه کننده:</t>
  </si>
  <si>
    <t>تایید کننده:</t>
  </si>
  <si>
    <t>تصویب کننده:</t>
  </si>
  <si>
    <t>بدینوسیله وصول چک فوق تایید می گردد:</t>
  </si>
  <si>
    <t>نام و نام خانوادگی:</t>
  </si>
  <si>
    <t>مهر و امضا:</t>
  </si>
  <si>
    <t>پرداخت بابت افتتاح حساب</t>
  </si>
  <si>
    <t>شرکت پالایش میعانات گازی آدیش جنوبی</t>
  </si>
  <si>
    <t>کارمزد</t>
  </si>
  <si>
    <t>96/02/06</t>
  </si>
  <si>
    <t xml:space="preserve">حواله ساتنا به حساب IR390570037981010879659101 نزد بانک پاسارگاد به نام شرکت آریا تالین گام جهت درج آگهی در سایت ایران تلنت بابت 4-2 آگهی شغلی به مدت 60 روز با مهلت استفاده سه ماهه </t>
  </si>
  <si>
    <t>بانک سامان- حساب شماره 1-2189814-40-810</t>
  </si>
  <si>
    <t>96/02/07</t>
  </si>
  <si>
    <t>96/02/08</t>
  </si>
  <si>
    <t>97/03/19</t>
  </si>
  <si>
    <t>بانک سامان</t>
  </si>
  <si>
    <t>حواله ساتنا به حساب IR710170000000100778945006 نزد بانک ملی به نام آقای امیر حسین شاملو بابت فاکتور شماره 0661 مبلمان اداری نوژن مورخ 97/03/20</t>
  </si>
  <si>
    <t>97/03/21</t>
  </si>
  <si>
    <t>واریز به شماره حساب 2110100714007نزد بانک ملی شعبه میرداماد کد 64 بنام مالیات حقوق بخش خصوصی شمال تهران جهت پرداخت مالیات حقوق اردیبهشت ماه 97 در وجه سازمان امور مالیاتی، واحد 401623</t>
  </si>
  <si>
    <t>واریز به شماره حساب  2110101614003  نزد بانک ملی شعبه میرداماد کد 64 به نام اداره کل امور مالیاتی جهت پرداخت مالیات حقوق اردیبهشت ماه 97، واحد 881521</t>
  </si>
  <si>
    <t>97/03/29</t>
  </si>
  <si>
    <t xml:space="preserve">حواله ساتنا به حساب IR440120020000005715330360 نزد بانک آینده به نام جعفر محمدی بابت فاکتور شماره 22021 فروشگاه آزمونا به تاریخ 97/03/28 </t>
  </si>
  <si>
    <t>97/04/02</t>
  </si>
  <si>
    <t xml:space="preserve">حواله ساتنا به حسابIR240180000000000023127660  نزد بانک تجارت به نام شرکت مهندسین مشاور پی کاو بابت قرارداد شماره ADSH-E-CO_CV-003 </t>
  </si>
  <si>
    <t>حواله ساتنا به حساب IR19 0170 0000 0035 5662 5620 07 نزد بانک ملی به نام آقای محمد حسن ریاحی اصل بابت علی الحساب تنخواه کنگان</t>
  </si>
  <si>
    <t>حواله ساتنا به حساب IR18 0190 0000 0010 3467 3920 09 نزد بانک صادرات به نام آقای علی زاهدیان بابت ودیعه اجاره نامه 16522399 مورخ 1397/04/05 به کد رهگیری 2061014551065</t>
  </si>
  <si>
    <t>97/04/11</t>
  </si>
  <si>
    <t>حواله ساتنا به حساب IR 840570039986011857122101  نزد بانک پاسارگاد به نام شرکت زیرساخت فراگیر پالایشی سیراف بابت هزینه خرید بلیط رفت و برگشت به عسلویه آقای مبصری طی اعلامیه شماره 76</t>
  </si>
  <si>
    <t>حواله ساتنا به حساب IR090120010000004353534666  نزد بانک ملت به نام آقای سید محمد طباطبایی بابت فاکتورهای شماره 1132 و 1136 فروشگاه آرین رایان مورخ 97/04/27 و 97/05/01</t>
  </si>
  <si>
    <t>97/05/03</t>
  </si>
  <si>
    <t>97/09/27</t>
  </si>
  <si>
    <t xml:space="preserve">بابت واریز ساتنا به حساب  IR37 0150 0000 0190 8300 9448 10  نزد بانک سپه به نام قاسم کشاورز بابت تسویه هزینه آبان ماه اجاره خودروی مزدا </t>
  </si>
  <si>
    <t>1398/08/27</t>
  </si>
  <si>
    <t>مبلغ به ریال :</t>
  </si>
  <si>
    <t xml:space="preserve">: مبلغ به حروف </t>
  </si>
  <si>
    <t>بانک سامان-حساب شماره  1-2189814-40-810</t>
  </si>
  <si>
    <t>شرکت حمل و نقل بین المللی شاهو ترابر پارس بابت سپرده حق توقف صورتحساب ترخیص ش 971 طی رفرانس 19/199/C</t>
  </si>
  <si>
    <t>1398/12/12</t>
  </si>
  <si>
    <t>شرکت حمل و نقل بین المللی شاهو ترابر پارس بابت تضمین سپرده حق توقف صورتحساب ترخیص ش 1118 طی بارنامه MSNA86309 ترخیص 15 کانتینر ورق های FGS</t>
  </si>
  <si>
    <t>1399/01/10</t>
  </si>
  <si>
    <t>شرکت خدمات نمایندگی کشتیرانی هوپاد دریا بابت تضمین هزینه ترخیص بارنامه hdm1267WESL9678 بابت ورقهای ایرکولر</t>
  </si>
  <si>
    <t>تضمین</t>
  </si>
  <si>
    <t>1399/02/31</t>
  </si>
  <si>
    <t>شرکت حمل و نقل بین المللی آریا ترابر البرز بابت تضمین برگشت سالم کانتینرهای بارنامه ش SYECJLK200217 محموله HEATER KTI</t>
  </si>
  <si>
    <t>1399/03/17</t>
  </si>
  <si>
    <t>شرکت شاهو ترابر پارس بابت تضمین هزینه ترخیص و تشریفات گمرکی بارنامه MSNA86356  ترخیص مرحله 2 HEATER KTI طی ف 1200</t>
  </si>
  <si>
    <t>شرکت فرشته اقیانوس آبی بابت تضمین برگشت سالم کانتینرهای بارنامه BND/2004/2/2  ترخیص centrifugal pump roodhart طی ف 99000024</t>
  </si>
  <si>
    <t>1399/04/04</t>
  </si>
  <si>
    <t>آقای حسینعلی حجاری زاده بابت تضمین تخلیه بابت اجاره 6 دانگ ساختمان اداری پلاک ثبتی فرعی شماره 2693 از پلاک ثبتی اصلی 3381 به مساحت 1210 مترمربع طبق قرارداد 18998249</t>
  </si>
  <si>
    <t>1399/06/25</t>
  </si>
  <si>
    <t>شرکت توسعه تجارت روبینا بابت تضمین برگشت سالم و حق توقف کانتینر اعلامیه ورود ترخیص بارنامه miloex20070416 شرکت حمل و نقل روبینا بابت محموله 1 RMT</t>
  </si>
  <si>
    <t>چ ابطال شد</t>
  </si>
  <si>
    <t>1399/07/28</t>
  </si>
  <si>
    <t>شرکت حمل و نقل بین المللی توشه بر بابت هزینه صدور ترخیصیه و ... بارنامه ش SMTGLG20070722 بابت اسناد پارت 49 فاتح صنعت ق SHELL TUBE EXCHANGER</t>
  </si>
  <si>
    <t>شرکت حمل و نقل بین المللی توشه بر بابت هزینه صدور ترخیصیه و ... بارنامه ش SMTGLG20070722A بابت اسناد پارت 48 فاتح صنعت ق SHELL TUBE EXCHANGER -FORGET ITEA PART 1</t>
  </si>
  <si>
    <t>1399/07/30</t>
  </si>
  <si>
    <t>شرکت توسعه تجارت روبینا بابت تضمین برگشت سالم و حق توقف کانتینر اعلامیه ورود ترخیص بارنامه miloex20090504 شرکت حمل و نقل روبینا بابت محموله 2 RMT</t>
  </si>
  <si>
    <t>1399/08/20</t>
  </si>
  <si>
    <t>1399/08/26</t>
  </si>
  <si>
    <t>حواله ساتنا به حساب IR33 0170 0000 0010 6826 1320 09 نزد بانک ملی بنام شرکت درساترابر آسیا بابت تضمین برگشت سالم کانتینر اعلامیه ورود بارنامه WIK/JEA/BAH/01495 بابت محمولخ 2 پمپهای رودهارت</t>
  </si>
  <si>
    <t>1399/09/26</t>
  </si>
  <si>
    <t>رسیدگی کننده:</t>
  </si>
  <si>
    <t xml:space="preserve"> شرکت دریابار بابت تضمین برگشت سالم و حق توقف کانتینر اعلامیه ورود ترخیص بارنامه  RTM/ASA/007299  ترانزیت محموله سوم  پمپ رودهارت</t>
  </si>
  <si>
    <t>1399/10/01</t>
  </si>
  <si>
    <r>
      <t xml:space="preserve">شرکت هماهنگ بار پارس بابت تضمین برگشت سالم و حق توقف کانتینر اعلامیه ورود ترخیص بارنامه DECXBND202010822A   بابت محموله5 هیتر  KTI   </t>
    </r>
    <r>
      <rPr>
        <b/>
        <sz val="12"/>
        <color theme="1"/>
        <rFont val="B Nazanin"/>
        <charset val="178"/>
      </rPr>
      <t xml:space="preserve"> ( استرداد چک )</t>
    </r>
  </si>
  <si>
    <t>شرکت هماهنگ بار پارس بابت تضمین برگشت سالم و حق توقف کانتینر اعلامیه ورود ترخیص بارنامه  DECXBND202012051  بابت محموله هیسکو 1- پکیج آنالیز</t>
  </si>
  <si>
    <t>1399/10/21</t>
  </si>
  <si>
    <t>بانک تجارت</t>
  </si>
  <si>
    <t>1399/10/27</t>
  </si>
  <si>
    <t>1399/11/08</t>
  </si>
  <si>
    <t xml:space="preserve"> شرکت فرشته اقیانوس آبی بابت تضمین برگشت سالم کانتینر ها اعلامیه ورود  بارنامه BND/2011/10  هزینه ترخیصیه محموله رود هارت 4-پمپ ها/ قرارداد اول </t>
  </si>
  <si>
    <t>1400/01/17</t>
  </si>
  <si>
    <t>1400/01/21</t>
  </si>
  <si>
    <t xml:space="preserve">ابطال شد </t>
  </si>
  <si>
    <t>به تاریخ روزی که چک میره</t>
  </si>
  <si>
    <t>شرکت توسعه تجارت روبینا بابت تضمین برگشت سالم و حق توقف کانتینر اعلامیه ورود ترخیص بارنامه miloex21010065 بابت محموله 3 RMT</t>
  </si>
  <si>
    <t>شرکت توسعه تجارت روبینا بابت تضمین برگشت سالم و حق توقف کانتینر اعلامیه ورود ترخیص بارنامه miloex21020098  بابت محموله 4 RMT و Control Valve 2</t>
  </si>
  <si>
    <t xml:space="preserve">شرکت حمل و نقل بین المللی توشه بر بابت تضمین برگشت سالم و حق توقف کانتینر اعلامیه ورود ترخیص بارنامه ILJEABND210616298  بابت محموله مربوط به لوله های 28 اینچی خط خوراک </t>
  </si>
  <si>
    <t>1400/04/16</t>
  </si>
  <si>
    <t>شرکت آبدیس مارین بابت بابت تضمین برگشت سالم و حق توقف کانتینر اعلامیه ورود بارنامه ش AGN171121011750  جهت هزینه ترخیص gearbox مربوط به سیستم کولینگ</t>
  </si>
  <si>
    <t>1400/07/04</t>
  </si>
  <si>
    <t>1400/07/20</t>
  </si>
  <si>
    <t>شرکت شبکه راه دریا  بابت تضمین برگشت سالم و حق توقف کانتینر اعلامیه ورود  شماره بارنامه swn0015lg1009 محموله 5b زافرتک</t>
  </si>
  <si>
    <t>1400/09/01</t>
  </si>
  <si>
    <t>شرکت هماهنگ بار پارس بابت تضمین برگشت سالم و حق توقف کانتینر اعلامیه ورود بارنامه ش CT21091004 مربوط به محموله فیتینگهای دقیق سازان</t>
  </si>
  <si>
    <t>1400/09/02</t>
  </si>
  <si>
    <t xml:space="preserve">شرکت شاهو ترابر پارس بابت تضمین برگشت سالم و حق توقف اعلامیه ورود MSNA86540 هزینه صدور ترخیصیه و THC بابت محموله ورق های فاتح صنعت </t>
  </si>
  <si>
    <t xml:space="preserve"> شرکت شاهو ترابر پارس بابت تضمین برگشت سالم و حق توقف اعلامیه ورود MSNA86534  هزینه صدور ترخیصیه و THC بابت محموله ورق های فاتح صنعت </t>
  </si>
  <si>
    <t>شرکت هماهنگ بار پارس بابت تضمین برگشت سالم کانتینر و حق توقف اعلامیه ورود  S215029 بارنامه ش HL21110106 هزینه ترانزیت محموله فیتینگهای دقیق سازان</t>
  </si>
  <si>
    <t>1400/09/30</t>
  </si>
  <si>
    <t>1400/11/05</t>
  </si>
  <si>
    <t xml:space="preserve">شرکت شبکه راه دریا بابت تضمین برگشت سالم و حق توقف کانتینر بارنامه ش S/1VN0015LG1038 هزینه حمل محموله 22 کانتینری فیتینگهای دقیق سازان </t>
  </si>
  <si>
    <t>1401/01/16</t>
  </si>
  <si>
    <t>شرکت آدیش جنوبی بابت تضمین برگشت سالم و حق توقف کانتینر بنام شرکت سپهر ران ترابر بابت سپرده حق توقف ف 494 محموله Desuperheater  شرکت KWB اینویس 144</t>
  </si>
  <si>
    <t>1401/02/10</t>
  </si>
  <si>
    <t>بانک تجارت جهت تضمین ضمانت نامه گمرکی</t>
  </si>
  <si>
    <t>شرکت آدیش جنوبی بابت تضمین برگشت سالم و حق توقف کانتینر بنام شرکت حمل و نقل بین المللی آذرخش آوای باختر بابت سپرده حق توقف بارنامه CT22031054 محموله هایتان فیتینگ 2 کانتینری اینویس 154</t>
  </si>
  <si>
    <t>1401/03/01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</si>
</sst>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_ ;\-#,##0\ "/>
  </numFmts>
  <fonts count="26" x14ac:knownFonts="1">
    <font>
      <sz val="11"/>
      <color theme="1"/>
      <name val="Calibri"/>
      <family val="2"/>
      <charset val="178"/>
      <scheme val="minor"/>
    </font>
    <font>
      <sz val="11"/>
      <color theme="1"/>
      <name val="Calibri"/>
      <family val="2"/>
      <charset val="178"/>
      <scheme val="minor"/>
    </font>
    <font>
      <sz val="12"/>
      <color theme="1"/>
      <name val="B Nazanin"/>
      <charset val="178"/>
    </font>
    <font>
      <b/>
      <sz val="12"/>
      <name val="B Nazanin"/>
      <charset val="178"/>
    </font>
    <font>
      <b/>
      <u/>
      <sz val="12"/>
      <color theme="1"/>
      <name val="B Nazanin"/>
      <charset val="178"/>
    </font>
    <font>
      <sz val="11"/>
      <color theme="1"/>
      <name val="B Nazanin"/>
      <charset val="178"/>
    </font>
    <font>
      <b/>
      <sz val="11"/>
      <color theme="1"/>
      <name val="B Nazanin"/>
      <charset val="178"/>
    </font>
    <font>
      <b/>
      <sz val="12"/>
      <color theme="1"/>
      <name val="B Yekan"/>
      <charset val="178"/>
    </font>
    <font>
      <b/>
      <sz val="11"/>
      <color theme="1"/>
      <name val="B Zar"/>
      <charset val="178"/>
    </font>
    <font>
      <sz val="11"/>
      <color theme="1"/>
      <name val="B Zar"/>
      <charset val="178"/>
    </font>
    <font>
      <b/>
      <sz val="12"/>
      <color theme="1"/>
      <name val="B Nazanin"/>
      <charset val="178"/>
    </font>
    <font>
      <sz val="12"/>
      <color theme="1"/>
      <name val="B Nazanin"/>
      <charset val="178"/>
    </font>
    <font>
      <sz val="16"/>
      <color theme="1"/>
      <name val="B Nazanin"/>
      <charset val="178"/>
    </font>
    <font>
      <sz val="12"/>
      <color theme="1"/>
      <name val="B Nazanin"/>
      <charset val="178"/>
    </font>
    <font>
      <sz val="12"/>
      <color theme="1"/>
      <name val="B Nazanin"/>
      <charset val="178"/>
    </font>
    <font>
      <sz val="12"/>
      <color theme="1"/>
      <name val="B Nazanin"/>
      <charset val="178"/>
    </font>
    <font>
      <sz val="12"/>
      <name val="B Nazanin"/>
      <charset val="178"/>
    </font>
    <font>
      <sz val="12"/>
      <color theme="1"/>
      <name val="B Nazanin"/>
      <charset val="178"/>
    </font>
    <font>
      <b/>
      <sz val="20"/>
      <color theme="1"/>
      <name val="B Nazanin"/>
      <charset val="178"/>
    </font>
    <font>
      <b/>
      <sz val="14"/>
      <color theme="1"/>
      <name val="B Nazanin"/>
      <charset val="178"/>
    </font>
    <font>
      <b/>
      <sz val="16"/>
      <color theme="1"/>
      <name val="B Zar"/>
      <charset val="178"/>
    </font>
    <font>
      <b/>
      <sz val="16"/>
      <color theme="1"/>
      <name val="B Nazanin"/>
      <charset val="178"/>
    </font>
    <font>
      <sz val="20"/>
      <color theme="1"/>
      <name val="B Nazanin"/>
      <charset val="178"/>
    </font>
    <font>
      <sz val="12"/>
      <color theme="1"/>
      <name val="B Nazanin"/>
      <charset val="178"/>
    </font>
    <font>
      <sz val="8"/>
      <name val="Calibri"/>
      <family val="2"/>
      <charset val="178"/>
      <scheme val="minor"/>
    </font>
    <font>
      <sz val="12"/>
      <color theme="1"/>
      <name val="B Nazanin"/>
      <charset val="17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1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97">
    <xf numFmtId="0" fontId="0" fillId="0" borderId="0" xfId="0"/>
    <xf numFmtId="0" fontId="2" fillId="0" borderId="0" xfId="0" applyFont="1"/>
    <xf numFmtId="165" fontId="2" fillId="0" borderId="0" xfId="1" applyNumberFormat="1" applyFont="1"/>
    <xf numFmtId="0" fontId="3" fillId="0" borderId="0" xfId="0" applyFont="1" applyAlignment="1">
      <alignment horizontal="center" vertical="center"/>
    </xf>
    <xf numFmtId="165" fontId="3" fillId="0" borderId="0" xfId="1" applyNumberFormat="1" applyFont="1" applyAlignment="1">
      <alignment horizontal="center" vertical="center"/>
    </xf>
    <xf numFmtId="0" fontId="5" fillId="0" borderId="0" xfId="0" applyFont="1"/>
    <xf numFmtId="0" fontId="5" fillId="0" borderId="4" xfId="0" applyFont="1" applyBorder="1"/>
    <xf numFmtId="0" fontId="5" fillId="0" borderId="6" xfId="0" applyFont="1" applyBorder="1"/>
    <xf numFmtId="0" fontId="5" fillId="0" borderId="7" xfId="0" applyFont="1" applyBorder="1"/>
    <xf numFmtId="0" fontId="5" fillId="0" borderId="9" xfId="0" applyFont="1" applyBorder="1"/>
    <xf numFmtId="0" fontId="5" fillId="0" borderId="1" xfId="0" applyFont="1" applyBorder="1"/>
    <xf numFmtId="0" fontId="5" fillId="0" borderId="2" xfId="0" applyFont="1" applyBorder="1"/>
    <xf numFmtId="0" fontId="5" fillId="0" borderId="9" xfId="0" applyFont="1" applyBorder="1" applyAlignment="1">
      <alignment vertical="top"/>
    </xf>
    <xf numFmtId="0" fontId="8" fillId="0" borderId="2" xfId="0" applyFont="1" applyBorder="1"/>
    <xf numFmtId="0" fontId="8" fillId="0" borderId="2" xfId="0" applyFont="1" applyBorder="1" applyAlignment="1">
      <alignment horizontal="left"/>
    </xf>
    <xf numFmtId="0" fontId="8" fillId="0" borderId="9" xfId="0" applyFont="1" applyBorder="1" applyAlignment="1">
      <alignment vertical="top"/>
    </xf>
    <xf numFmtId="0" fontId="9" fillId="0" borderId="9" xfId="0" applyFont="1" applyBorder="1"/>
    <xf numFmtId="0" fontId="8" fillId="0" borderId="10" xfId="0" applyFont="1" applyBorder="1" applyAlignment="1">
      <alignment vertical="top"/>
    </xf>
    <xf numFmtId="0" fontId="2" fillId="2" borderId="4" xfId="0" applyFont="1" applyFill="1" applyBorder="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164" fontId="3" fillId="0" borderId="0" xfId="1" applyFont="1" applyAlignment="1">
      <alignment horizontal="center" vertical="center"/>
    </xf>
    <xf numFmtId="165" fontId="2" fillId="0" borderId="0" xfId="1" applyNumberFormat="1" applyFont="1" applyAlignment="1">
      <alignment horizontal="center" vertical="center"/>
    </xf>
    <xf numFmtId="14" fontId="2" fillId="0" borderId="0" xfId="0" applyNumberFormat="1" applyFont="1" applyAlignment="1">
      <alignment horizontal="center" vertical="center"/>
    </xf>
    <xf numFmtId="0" fontId="11" fillId="0" borderId="0" xfId="0" applyFont="1" applyAlignment="1">
      <alignment horizontal="center" vertical="center"/>
    </xf>
    <xf numFmtId="165" fontId="13" fillId="0" borderId="0" xfId="1" applyNumberFormat="1" applyFont="1" applyAlignment="1">
      <alignment horizontal="center" vertical="center"/>
    </xf>
    <xf numFmtId="164" fontId="2" fillId="0" borderId="0" xfId="1" applyFont="1" applyAlignment="1">
      <alignment horizontal="center" vertical="center"/>
    </xf>
    <xf numFmtId="165" fontId="11" fillId="0" borderId="0" xfId="1" applyNumberFormat="1" applyFont="1" applyAlignment="1">
      <alignment horizontal="center" vertical="center"/>
    </xf>
    <xf numFmtId="165" fontId="2" fillId="0" borderId="0" xfId="1" applyNumberFormat="1" applyFont="1" applyAlignment="1">
      <alignment horizontal="center"/>
    </xf>
    <xf numFmtId="164" fontId="2" fillId="0" borderId="0" xfId="1" applyFont="1" applyAlignment="1">
      <alignment horizontal="center"/>
    </xf>
    <xf numFmtId="0" fontId="2" fillId="0" borderId="0" xfId="0" applyFont="1" applyAlignment="1">
      <alignment horizontal="center" wrapText="1"/>
    </xf>
    <xf numFmtId="165" fontId="14" fillId="0" borderId="0" xfId="1" applyNumberFormat="1" applyFont="1" applyAlignment="1">
      <alignment horizontal="center" vertical="center"/>
    </xf>
    <xf numFmtId="17" fontId="2" fillId="0" borderId="0" xfId="0" applyNumberFormat="1" applyFont="1" applyAlignment="1">
      <alignment horizontal="center" vertical="center" wrapText="1"/>
    </xf>
    <xf numFmtId="165" fontId="15" fillId="0" borderId="0" xfId="1" applyNumberFormat="1" applyFont="1" applyAlignment="1">
      <alignment horizontal="center" vertical="center"/>
    </xf>
    <xf numFmtId="0" fontId="3" fillId="3" borderId="0" xfId="0" applyFont="1" applyFill="1" applyAlignment="1">
      <alignment horizontal="center" vertical="center"/>
    </xf>
    <xf numFmtId="14" fontId="2" fillId="3" borderId="0" xfId="0" applyNumberFormat="1" applyFont="1" applyFill="1" applyAlignment="1">
      <alignment horizontal="center" vertical="center"/>
    </xf>
    <xf numFmtId="165" fontId="2" fillId="3" borderId="0" xfId="1" applyNumberFormat="1" applyFont="1" applyFill="1" applyAlignment="1">
      <alignment horizontal="center" vertical="center"/>
    </xf>
    <xf numFmtId="0" fontId="16" fillId="0" borderId="0" xfId="0" applyFont="1"/>
    <xf numFmtId="165" fontId="16" fillId="0" borderId="0" xfId="0" applyNumberFormat="1" applyFont="1" applyAlignment="1">
      <alignment horizontal="center"/>
    </xf>
    <xf numFmtId="165" fontId="16" fillId="0" borderId="0" xfId="0" applyNumberFormat="1" applyFont="1"/>
    <xf numFmtId="165" fontId="2" fillId="0" borderId="0" xfId="0" applyNumberFormat="1" applyFont="1" applyAlignment="1">
      <alignment horizontal="center" vertical="center"/>
    </xf>
    <xf numFmtId="0" fontId="17" fillId="0" borderId="0" xfId="0" applyFont="1" applyAlignment="1">
      <alignment horizontal="center"/>
    </xf>
    <xf numFmtId="165" fontId="17" fillId="0" borderId="0" xfId="1" applyNumberFormat="1" applyFont="1" applyAlignment="1">
      <alignment horizontal="center" vertical="center"/>
    </xf>
    <xf numFmtId="0" fontId="2" fillId="2" borderId="0" xfId="0" applyFont="1" applyFill="1"/>
    <xf numFmtId="0" fontId="2" fillId="2" borderId="0" xfId="0" applyFont="1" applyFill="1" applyAlignment="1">
      <alignment horizontal="left"/>
    </xf>
    <xf numFmtId="0" fontId="2" fillId="2" borderId="6" xfId="0" applyFont="1" applyFill="1" applyBorder="1"/>
    <xf numFmtId="0" fontId="2" fillId="2" borderId="7" xfId="0" applyFont="1" applyFill="1" applyBorder="1"/>
    <xf numFmtId="0" fontId="2" fillId="2" borderId="8" xfId="0" applyFont="1" applyFill="1" applyBorder="1"/>
    <xf numFmtId="0" fontId="8" fillId="0" borderId="4" xfId="0" applyFont="1" applyBorder="1" applyAlignment="1">
      <alignment horizontal="center" vertical="center"/>
    </xf>
    <xf numFmtId="166" fontId="18" fillId="0" borderId="12" xfId="0" applyNumberFormat="1" applyFont="1" applyBorder="1" applyAlignment="1">
      <alignment horizontal="center" vertical="center" wrapText="1"/>
    </xf>
    <xf numFmtId="0" fontId="6" fillId="0" borderId="0" xfId="0" applyFont="1" applyAlignment="1">
      <alignment horizontal="center" vertical="center"/>
    </xf>
    <xf numFmtId="165" fontId="12" fillId="0" borderId="0" xfId="1" applyNumberFormat="1" applyFont="1" applyAlignment="1">
      <alignment vertical="center"/>
    </xf>
    <xf numFmtId="0" fontId="6" fillId="0" borderId="5" xfId="0" applyFont="1" applyBorder="1" applyAlignment="1">
      <alignment horizontal="center" vertical="center"/>
    </xf>
    <xf numFmtId="0" fontId="20" fillId="0" borderId="4" xfId="0" applyFont="1" applyBorder="1" applyAlignment="1">
      <alignment horizontal="center" vertical="center"/>
    </xf>
    <xf numFmtId="0" fontId="8" fillId="0" borderId="6" xfId="0" applyFont="1" applyBorder="1" applyAlignment="1">
      <alignment horizontal="center" vertical="center"/>
    </xf>
    <xf numFmtId="0" fontId="5" fillId="0" borderId="7" xfId="0" applyFont="1" applyBorder="1" applyAlignment="1">
      <alignment horizontal="center" vertical="center"/>
    </xf>
    <xf numFmtId="0" fontId="8" fillId="0" borderId="7" xfId="0" applyFont="1" applyBorder="1" applyAlignment="1">
      <alignment horizontal="center" vertical="center"/>
    </xf>
    <xf numFmtId="0" fontId="8" fillId="2" borderId="10" xfId="0" applyFont="1" applyFill="1" applyBorder="1" applyAlignment="1">
      <alignment horizontal="center" vertical="center"/>
    </xf>
    <xf numFmtId="1" fontId="22" fillId="2" borderId="9" xfId="0" applyNumberFormat="1" applyFont="1" applyFill="1" applyBorder="1" applyAlignment="1">
      <alignment horizontal="center" vertical="center"/>
    </xf>
    <xf numFmtId="0" fontId="8" fillId="2" borderId="9" xfId="0" applyFont="1" applyFill="1" applyBorder="1" applyAlignment="1">
      <alignment horizontal="center" vertical="center"/>
    </xf>
    <xf numFmtId="14" fontId="22" fillId="2" borderId="9" xfId="0" applyNumberFormat="1" applyFont="1" applyFill="1" applyBorder="1" applyAlignment="1">
      <alignment horizontal="center" vertical="center" shrinkToFit="1"/>
    </xf>
    <xf numFmtId="0" fontId="2" fillId="0" borderId="0" xfId="0" applyFont="1" applyAlignment="1">
      <alignment horizontal="right" wrapText="1"/>
    </xf>
    <xf numFmtId="0" fontId="2" fillId="0" borderId="0" xfId="0" applyFont="1" applyAlignment="1">
      <alignment horizontal="right" vertical="center" wrapText="1"/>
    </xf>
    <xf numFmtId="165" fontId="23" fillId="0" borderId="0" xfId="1" applyNumberFormat="1" applyFont="1" applyAlignment="1">
      <alignment horizontal="center" vertical="center"/>
    </xf>
    <xf numFmtId="0" fontId="0" fillId="0" borderId="0" xfId="0" applyAlignment="1">
      <alignment horizontal="right" vertical="center" wrapText="1"/>
    </xf>
    <xf numFmtId="0" fontId="8" fillId="0" borderId="1" xfId="0" applyFont="1" applyBorder="1" applyAlignment="1">
      <alignment horizontal="right"/>
    </xf>
    <xf numFmtId="0" fontId="25" fillId="0" borderId="0" xfId="0" applyFont="1" applyAlignment="1">
      <alignment horizontal="center" vertical="center"/>
    </xf>
    <xf numFmtId="165" fontId="25" fillId="0" borderId="0" xfId="1" applyNumberFormat="1" applyFont="1" applyAlignment="1">
      <alignment horizontal="center" vertical="center"/>
    </xf>
    <xf numFmtId="0" fontId="4" fillId="0" borderId="0" xfId="0" applyFont="1" applyAlignment="1">
      <alignment horizontal="center"/>
    </xf>
    <xf numFmtId="0" fontId="8" fillId="0" borderId="9" xfId="0" applyFont="1" applyBorder="1" applyAlignment="1">
      <alignment horizontal="center" vertical="top"/>
    </xf>
    <xf numFmtId="0" fontId="8" fillId="0" borderId="11" xfId="0" applyFont="1" applyBorder="1" applyAlignment="1">
      <alignment horizontal="center" vertical="top"/>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2" borderId="9" xfId="0" applyNumberFormat="1" applyFont="1" applyFill="1" applyBorder="1" applyAlignment="1">
      <alignment horizontal="center" vertical="center" shrinkToFit="1"/>
    </xf>
    <xf numFmtId="0" fontId="5" fillId="2" borderId="11" xfId="0" applyNumberFormat="1" applyFont="1" applyFill="1" applyBorder="1" applyAlignment="1">
      <alignment horizontal="center" vertical="center" shrinkToFit="1"/>
    </xf>
    <xf numFmtId="0" fontId="8" fillId="0" borderId="2" xfId="0" applyFont="1" applyBorder="1" applyAlignment="1">
      <alignment horizontal="center"/>
    </xf>
    <xf numFmtId="0" fontId="8" fillId="0" borderId="3" xfId="0" applyFont="1" applyBorder="1" applyAlignment="1">
      <alignment horizontal="center"/>
    </xf>
    <xf numFmtId="0" fontId="5" fillId="0" borderId="5"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0" xfId="0" applyFont="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165" fontId="19" fillId="0" borderId="10" xfId="1" applyNumberFormat="1" applyFont="1" applyBorder="1" applyAlignment="1">
      <alignment horizontal="right" vertical="center" wrapText="1"/>
    </xf>
    <xf numFmtId="165" fontId="19" fillId="0" borderId="11" xfId="1" applyNumberFormat="1" applyFont="1" applyBorder="1" applyAlignment="1">
      <alignment horizontal="right" vertical="center" wrapText="1"/>
    </xf>
    <xf numFmtId="164" fontId="21" fillId="0" borderId="0" xfId="0" applyNumberFormat="1" applyFont="1" applyAlignment="1">
      <alignment horizontal="right" vertical="center" wrapText="1"/>
    </xf>
    <xf numFmtId="164" fontId="21" fillId="0" borderId="5" xfId="0" applyNumberFormat="1" applyFont="1" applyBorder="1" applyAlignment="1">
      <alignment horizontal="right" vertical="center" wrapText="1"/>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14" fontId="10" fillId="2" borderId="5" xfId="0" applyNumberFormat="1" applyFont="1" applyFill="1" applyBorder="1" applyAlignment="1">
      <alignment horizontal="center" vertical="center"/>
    </xf>
    <xf numFmtId="0" fontId="5" fillId="2" borderId="5" xfId="0" applyFont="1" applyFill="1" applyBorder="1" applyAlignment="1">
      <alignment horizontal="center"/>
    </xf>
  </cellXfs>
  <cellStyles count="2">
    <cellStyle name="Comma" xfId="1" builtinId="3"/>
    <cellStyle name="Normal" xfId="0" builtinId="0"/>
  </cellStyles>
  <dxfs count="57">
    <dxf>
      <font>
        <b val="0"/>
        <i val="0"/>
        <strike val="0"/>
        <condense val="0"/>
        <extend val="0"/>
        <outline val="0"/>
        <shadow val="0"/>
        <u val="none"/>
        <vertAlign val="baseline"/>
        <sz val="12"/>
        <color auto="1"/>
        <name val="B Nazanin"/>
        <charset val="178"/>
        <scheme val="none"/>
      </font>
      <numFmt numFmtId="165" formatCode="_-* #,##0_-;_-* #,##0\-;_-* &quot;-&quot;??_-;_-@_-"/>
    </dxf>
    <dxf>
      <font>
        <b val="0"/>
        <i val="0"/>
        <strike val="0"/>
        <condense val="0"/>
        <extend val="0"/>
        <outline val="0"/>
        <shadow val="0"/>
        <u val="none"/>
        <vertAlign val="baseline"/>
        <sz val="12"/>
        <color theme="1"/>
        <name val="B Nazanin"/>
        <charset val="178"/>
        <scheme val="none"/>
      </font>
      <numFmt numFmtId="165"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auto="1"/>
        <name val="B Nazanin"/>
        <charset val="178"/>
        <scheme val="none"/>
      </font>
      <numFmt numFmtId="165" formatCode="_-* #,##0_-;_-* #,##0\-;_-* &quot;-&quot;??_-;_-@_-"/>
      <alignment horizontal="center" vertical="bottom" textRotation="0" wrapText="0" indent="0" justifyLastLine="0" shrinkToFit="0" readingOrder="0"/>
    </dxf>
    <dxf>
      <font>
        <b val="0"/>
        <i val="0"/>
        <strike val="0"/>
        <condense val="0"/>
        <extend val="0"/>
        <outline val="0"/>
        <shadow val="0"/>
        <u val="none"/>
        <vertAlign val="baseline"/>
        <sz val="12"/>
        <color auto="1"/>
        <name val="B Nazanin"/>
        <charset val="178"/>
        <scheme val="none"/>
      </font>
    </dxf>
    <dxf>
      <font>
        <b val="0"/>
        <i val="0"/>
        <strike val="0"/>
        <condense val="0"/>
        <extend val="0"/>
        <outline val="0"/>
        <shadow val="0"/>
        <u val="none"/>
        <vertAlign val="baseline"/>
        <sz val="12"/>
        <color auto="1"/>
        <name val="B Nazanin"/>
        <charset val="178"/>
        <scheme val="none"/>
      </font>
    </dxf>
    <dxf>
      <font>
        <b val="0"/>
        <i val="0"/>
        <strike val="0"/>
        <condense val="0"/>
        <extend val="0"/>
        <outline val="0"/>
        <shadow val="0"/>
        <u val="none"/>
        <vertAlign val="baseline"/>
        <sz val="12"/>
        <color auto="1"/>
        <name val="B Nazanin"/>
        <charset val="178"/>
        <scheme val="none"/>
      </font>
    </dxf>
    <dxf>
      <font>
        <b val="0"/>
        <i val="0"/>
        <strike val="0"/>
        <condense val="0"/>
        <extend val="0"/>
        <outline val="0"/>
        <shadow val="0"/>
        <u val="none"/>
        <vertAlign val="baseline"/>
        <sz val="12"/>
        <color auto="1"/>
        <name val="B Nazanin"/>
        <charset val="178"/>
        <scheme val="none"/>
      </font>
    </dxf>
    <dxf>
      <font>
        <b val="0"/>
        <i val="0"/>
        <strike val="0"/>
        <condense val="0"/>
        <extend val="0"/>
        <outline val="0"/>
        <shadow val="0"/>
        <u val="none"/>
        <vertAlign val="baseline"/>
        <sz val="12"/>
        <color auto="1"/>
        <name val="B Nazanin"/>
        <charset val="178"/>
        <scheme val="none"/>
      </font>
    </dxf>
    <dxf>
      <font>
        <b val="0"/>
        <i val="0"/>
        <strike val="0"/>
        <condense val="0"/>
        <extend val="0"/>
        <outline val="0"/>
        <shadow val="0"/>
        <u val="none"/>
        <vertAlign val="baseline"/>
        <sz val="12"/>
        <color theme="1"/>
        <name val="B Nazanin"/>
        <scheme val="none"/>
      </font>
      <numFmt numFmtId="165" formatCode="_-* #,##0_-;_-* #,##0\-;_-* &quot;-&quot;??_-;_-@_-"/>
      <alignment horizontal="center" textRotation="0" indent="0" justifyLastLine="0" shrinkToFit="0" readingOrder="0"/>
    </dxf>
    <dxf>
      <font>
        <b val="0"/>
        <i val="0"/>
        <strike val="0"/>
        <condense val="0"/>
        <extend val="0"/>
        <outline val="0"/>
        <shadow val="0"/>
        <u val="none"/>
        <vertAlign val="baseline"/>
        <sz val="12"/>
        <color theme="1"/>
        <name val="B Nazanin"/>
        <scheme val="none"/>
      </font>
      <numFmt numFmtId="165" formatCode="_-* #,##0_-;_-* #,##0\-;_-* &quot;-&quot;??_-;_-@_-"/>
      <alignment horizontal="center" vertical="center" textRotation="0" wrapText="0" indent="0" justifyLastLine="0" shrinkToFit="0" readingOrder="0"/>
    </dxf>
    <dxf>
      <alignment horizontal="center" textRotation="0" indent="0" justifyLastLine="0" shrinkToFit="0" readingOrder="0"/>
    </dxf>
    <dxf>
      <alignment horizontal="center" textRotation="0" indent="0" justifyLastLine="0" shrinkToFit="0" readingOrder="0"/>
    </dxf>
    <dxf>
      <font>
        <b val="0"/>
        <i val="0"/>
        <strike val="0"/>
        <condense val="0"/>
        <extend val="0"/>
        <outline val="0"/>
        <shadow val="0"/>
        <u val="none"/>
        <vertAlign val="baseline"/>
        <sz val="12"/>
        <color theme="1"/>
        <name val="B Nazanin"/>
        <scheme val="none"/>
      </font>
      <alignment horizontal="center" textRotation="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indent="0" justifyLastLine="0" shrinkToFit="0" readingOrder="0"/>
    </dxf>
    <dxf>
      <font>
        <strike val="0"/>
        <outline val="0"/>
        <shadow val="0"/>
        <u val="none"/>
        <vertAlign val="baseline"/>
        <sz val="12"/>
        <color auto="1"/>
        <name val="B Nazanin"/>
        <scheme val="none"/>
      </font>
    </dxf>
    <dxf>
      <font>
        <b val="0"/>
        <i val="0"/>
        <strike val="0"/>
        <condense val="0"/>
        <extend val="0"/>
        <outline val="0"/>
        <shadow val="0"/>
        <u val="none"/>
        <vertAlign val="baseline"/>
        <sz val="12"/>
        <color rgb="FF000000"/>
        <name val="B Nazanin"/>
        <scheme val="none"/>
      </font>
      <alignment horizontal="center" textRotation="0" indent="0" justifyLastLine="0" shrinkToFit="0" readingOrder="0"/>
    </dxf>
    <dxf>
      <font>
        <b/>
        <i val="0"/>
        <strike val="0"/>
        <condense val="0"/>
        <extend val="0"/>
        <outline val="0"/>
        <shadow val="0"/>
        <u val="none"/>
        <vertAlign val="baseline"/>
        <sz val="12"/>
        <color auto="1"/>
        <name val="B Nazanin"/>
        <scheme val="none"/>
      </font>
      <numFmt numFmtId="165"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auto="1"/>
        <name val="B Nazanin"/>
        <charset val="178"/>
        <scheme val="none"/>
      </font>
      <numFmt numFmtId="165" formatCode="_-* #,##0_-;_-* #,##0\-;_-* &quot;-&quot;??_-;_-@_-"/>
    </dxf>
    <dxf>
      <font>
        <b val="0"/>
        <i val="0"/>
        <strike val="0"/>
        <condense val="0"/>
        <extend val="0"/>
        <outline val="0"/>
        <shadow val="0"/>
        <u val="none"/>
        <vertAlign val="baseline"/>
        <sz val="12"/>
        <color theme="1"/>
        <name val="B Nazanin"/>
        <scheme val="none"/>
      </font>
      <numFmt numFmtId="165" formatCode="_-* #,##0_-;_-* #,##0\-;_-* &quot;-&quot;??_-;_-@_-"/>
      <alignment horizontal="center" textRotation="0" indent="0" justifyLastLine="0" shrinkToFit="0" readingOrder="0"/>
    </dxf>
    <dxf>
      <font>
        <b val="0"/>
        <i val="0"/>
        <strike val="0"/>
        <condense val="0"/>
        <extend val="0"/>
        <outline val="0"/>
        <shadow val="0"/>
        <u val="none"/>
        <vertAlign val="baseline"/>
        <sz val="12"/>
        <color theme="1"/>
        <name val="B Nazanin"/>
        <charset val="178"/>
        <scheme val="none"/>
      </font>
      <numFmt numFmtId="165"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5"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auto="1"/>
        <name val="B Nazanin"/>
        <charset val="178"/>
        <scheme val="none"/>
      </font>
      <numFmt numFmtId="165" formatCode="_-* #,##0_-;_-* #,##0\-;_-* &quot;-&quot;??_-;_-@_-"/>
      <alignment horizontal="center" vertical="bottom" textRotation="0" wrapText="0" indent="0" justifyLastLine="0" shrinkToFit="0" readingOrder="0"/>
    </dxf>
    <dxf>
      <alignment horizontal="center" textRotation="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textRotation="0" indent="0" justifyLastLine="0" shrinkToFit="0" readingOrder="0"/>
    </dxf>
    <dxf>
      <font>
        <b val="0"/>
        <i val="0"/>
        <strike val="0"/>
        <condense val="0"/>
        <extend val="0"/>
        <outline val="0"/>
        <shadow val="0"/>
        <u val="none"/>
        <vertAlign val="baseline"/>
        <sz val="12"/>
        <color auto="1"/>
        <name val="B Nazanin"/>
        <charset val="178"/>
        <scheme val="none"/>
      </font>
    </dxf>
    <dxf>
      <font>
        <b val="0"/>
        <i val="0"/>
        <strike val="0"/>
        <condense val="0"/>
        <extend val="0"/>
        <outline val="0"/>
        <shadow val="0"/>
        <u val="none"/>
        <vertAlign val="baseline"/>
        <sz val="12"/>
        <color theme="1"/>
        <name val="B Nazanin"/>
        <scheme val="none"/>
      </font>
      <alignment horizontal="center" textRotation="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textRotation="0" wrapText="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textRotation="0" wrapText="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textRotation="0" indent="0" justifyLastLine="0" shrinkToFit="0" readingOrder="0"/>
    </dxf>
    <dxf>
      <font>
        <strike val="0"/>
        <outline val="0"/>
        <shadow val="0"/>
        <u val="none"/>
        <vertAlign val="baseline"/>
        <sz val="12"/>
        <color auto="1"/>
        <name val="B Nazanin"/>
        <scheme val="none"/>
      </font>
    </dxf>
    <dxf>
      <font>
        <b val="0"/>
        <i val="0"/>
        <strike val="0"/>
        <condense val="0"/>
        <extend val="0"/>
        <outline val="0"/>
        <shadow val="0"/>
        <u val="none"/>
        <vertAlign val="baseline"/>
        <sz val="12"/>
        <color rgb="FF000000"/>
        <name val="B Nazanin"/>
        <scheme val="none"/>
      </font>
      <alignment horizontal="center" textRotation="0" indent="0" justifyLastLine="0" shrinkToFit="0" readingOrder="0"/>
    </dxf>
    <dxf>
      <font>
        <b/>
        <i val="0"/>
        <strike val="0"/>
        <condense val="0"/>
        <extend val="0"/>
        <outline val="0"/>
        <shadow val="0"/>
        <u val="none"/>
        <vertAlign val="baseline"/>
        <sz val="12"/>
        <color auto="1"/>
        <name val="B Nazanin"/>
        <scheme val="none"/>
      </font>
      <numFmt numFmtId="165"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auto="1"/>
        <name val="B Nazanin"/>
        <charset val="178"/>
        <scheme val="none"/>
      </font>
      <numFmt numFmtId="165" formatCode="_-* #,##0_-;_-* #,##0\-;_-* &quot;-&quot;??_-;_-@_-"/>
    </dxf>
    <dxf>
      <font>
        <b val="0"/>
        <i val="0"/>
        <strike val="0"/>
        <condense val="0"/>
        <extend val="0"/>
        <outline val="0"/>
        <shadow val="0"/>
        <u val="none"/>
        <vertAlign val="baseline"/>
        <sz val="12"/>
        <color theme="1"/>
        <name val="B Nazanin"/>
        <scheme val="none"/>
      </font>
      <numFmt numFmtId="165" formatCode="_-* #,##0_-;_-* #,##0\-;_-* &quot;-&quot;??_-;_-@_-"/>
      <alignment horizontal="center" textRotation="0" indent="0" justifyLastLine="0" shrinkToFit="0" readingOrder="0"/>
    </dxf>
    <dxf>
      <font>
        <b val="0"/>
        <i val="0"/>
        <strike val="0"/>
        <condense val="0"/>
        <extend val="0"/>
        <outline val="0"/>
        <shadow val="0"/>
        <u val="none"/>
        <vertAlign val="baseline"/>
        <sz val="12"/>
        <color theme="1"/>
        <name val="B Nazanin"/>
        <charset val="178"/>
        <scheme val="none"/>
      </font>
      <numFmt numFmtId="165"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5"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auto="1"/>
        <name val="B Nazanin"/>
        <charset val="178"/>
        <scheme val="none"/>
      </font>
      <numFmt numFmtId="165" formatCode="_-* #,##0_-;_-* #,##0\-;_-* &quot;-&quot;??_-;_-@_-"/>
      <alignment horizontal="center" vertical="bottom" textRotation="0" wrapText="0" indent="0" justifyLastLine="0" shrinkToFit="0" readingOrder="0"/>
    </dxf>
    <dxf>
      <alignment horizontal="center" textRotation="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textRotation="0" indent="0" justifyLastLine="0" shrinkToFit="0" readingOrder="0"/>
    </dxf>
    <dxf>
      <font>
        <b val="0"/>
        <i val="0"/>
        <strike val="0"/>
        <condense val="0"/>
        <extend val="0"/>
        <outline val="0"/>
        <shadow val="0"/>
        <u val="none"/>
        <vertAlign val="baseline"/>
        <sz val="12"/>
        <color auto="1"/>
        <name val="B Nazanin"/>
        <charset val="178"/>
        <scheme val="none"/>
      </font>
    </dxf>
    <dxf>
      <font>
        <b val="0"/>
        <i val="0"/>
        <strike val="0"/>
        <condense val="0"/>
        <extend val="0"/>
        <outline val="0"/>
        <shadow val="0"/>
        <u val="none"/>
        <vertAlign val="baseline"/>
        <sz val="12"/>
        <color theme="1"/>
        <name val="B Nazanin"/>
        <scheme val="none"/>
      </font>
      <alignment horizontal="center" textRotation="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textRotation="0" wrapText="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textRotation="0" wrapText="0" indent="0" justifyLastLine="0" shrinkToFit="0" readingOrder="0"/>
    </dxf>
    <dxf>
      <font>
        <b val="0"/>
        <i val="0"/>
        <strike val="0"/>
        <condense val="0"/>
        <extend val="0"/>
        <outline val="0"/>
        <shadow val="0"/>
        <u val="none"/>
        <vertAlign val="baseline"/>
        <sz val="12"/>
        <color auto="1"/>
        <name val="B Nazanin"/>
        <charset val="178"/>
        <scheme val="none"/>
      </font>
    </dxf>
    <dxf>
      <alignment horizontal="center" textRotation="0" indent="0" justifyLastLine="0" shrinkToFit="0" readingOrder="0"/>
    </dxf>
    <dxf>
      <font>
        <strike val="0"/>
        <outline val="0"/>
        <shadow val="0"/>
        <u val="none"/>
        <vertAlign val="baseline"/>
        <sz val="12"/>
        <color auto="1"/>
        <name val="B Nazanin"/>
        <scheme val="none"/>
      </font>
    </dxf>
    <dxf>
      <font>
        <b val="0"/>
        <i val="0"/>
        <strike val="0"/>
        <condense val="0"/>
        <extend val="0"/>
        <outline val="0"/>
        <shadow val="0"/>
        <u val="none"/>
        <vertAlign val="baseline"/>
        <sz val="12"/>
        <color theme="1"/>
        <name val="B Nazanin"/>
        <scheme val="none"/>
      </font>
      <alignment horizontal="center" textRotation="0" indent="0" justifyLastLine="0" shrinkToFit="0" readingOrder="0"/>
    </dxf>
    <dxf>
      <font>
        <b/>
        <i val="0"/>
        <strike val="0"/>
        <condense val="0"/>
        <extend val="0"/>
        <outline val="0"/>
        <shadow val="0"/>
        <u val="none"/>
        <vertAlign val="baseline"/>
        <sz val="12"/>
        <color auto="1"/>
        <name val="B Nazanin"/>
        <scheme val="none"/>
      </font>
      <numFmt numFmtId="165" formatCode="_-* #,##0_-;_-* #,##0\-;_-* &quot;-&quot;??_-;_-@_-"/>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japalaghi\Desktop\Professor-Excel-Tools.xla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japalaghi/Desktop/Professor-Excel-Tools.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abh"/>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rofessor-Excel-Tools"/>
    </sheetNames>
    <definedNames>
      <definedName name="abh"/>
    </definedNames>
    <sheetDataSet>
      <sheetData sheetId="0"/>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H52" totalsRowCount="1" headerRowDxfId="56" dataDxfId="55" totalsRowDxfId="54" headerRowCellStyle="Comma" dataCellStyle="Comma">
  <autoFilter ref="A3:H51" xr:uid="{00000000-0009-0000-0100-000001000000}"/>
  <sortState xmlns:xlrd2="http://schemas.microsoft.com/office/spreadsheetml/2017/richdata2" ref="A4:H13">
    <sortCondition ref="B4"/>
  </sortState>
  <tableColumns count="8">
    <tableColumn id="1" xr3:uid="{00000000-0010-0000-0000-000001000000}" name="ردیف" dataDxfId="53" totalsRowDxfId="52"/>
    <tableColumn id="2" xr3:uid="{00000000-0010-0000-0000-000002000000}" name="تاریخ" dataDxfId="51" totalsRowDxfId="50"/>
    <tableColumn id="3" xr3:uid="{00000000-0010-0000-0000-000003000000}" name="شماره چک" dataDxfId="49" totalsRowDxfId="48"/>
    <tableColumn id="8" xr3:uid="{00000000-0010-0000-0000-000008000000}" name="در وجه" dataDxfId="47" totalsRowDxfId="46"/>
    <tableColumn id="4" xr3:uid="{00000000-0010-0000-0000-000004000000}" name="بابت" dataDxfId="45" totalsRowDxfId="44"/>
    <tableColumn id="5" xr3:uid="{00000000-0010-0000-0000-000005000000}" name="مبلغ ورود" totalsRowFunction="sum" dataDxfId="43" totalsRowDxfId="42" dataCellStyle="Comma"/>
    <tableColumn id="6" xr3:uid="{00000000-0010-0000-0000-000006000000}" name="مبلغ خروج" totalsRowFunction="sum" dataDxfId="41" totalsRowDxfId="40" dataCellStyle="Comma"/>
    <tableColumn id="7" xr3:uid="{00000000-0010-0000-0000-000007000000}" name="مانده" totalsRowFunction="custom" dataDxfId="39" totalsRowDxfId="38" dataCellStyle="Comma">
      <totalsRowFormula>Table1[[#Totals],[مبلغ ورود]]-Table1[[#Totals],[مبلغ خروج]]</totalsRowFormula>
    </tableColumn>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A8A8F5-D3C5-4A76-A670-24A908EFCFD6}" name="Table13" displayName="Table13" ref="A3:H22" totalsRowCount="1" headerRowDxfId="37" dataDxfId="36" totalsRowDxfId="35" headerRowCellStyle="Comma" dataCellStyle="Comma">
  <autoFilter ref="A3:H21" xr:uid="{00000000-0009-0000-0100-000001000000}"/>
  <sortState xmlns:xlrd2="http://schemas.microsoft.com/office/spreadsheetml/2017/richdata2" ref="A4:H4">
    <sortCondition ref="B4"/>
  </sortState>
  <tableColumns count="8">
    <tableColumn id="1" xr3:uid="{612B31A4-4721-4424-A463-5E80533B03F8}" name="ردیف" dataDxfId="34" totalsRowDxfId="33"/>
    <tableColumn id="2" xr3:uid="{2C25D6E0-7C42-4E90-89F8-97E1BB4FFFF3}" name="تاریخ" dataDxfId="32" totalsRowDxfId="31"/>
    <tableColumn id="3" xr3:uid="{09036DC6-8EDC-4C37-AF4D-8519D0DBD916}" name="شماره چک" dataDxfId="30" totalsRowDxfId="29"/>
    <tableColumn id="8" xr3:uid="{D89279C6-FC18-4DB1-B830-65A294AA44AA}" name="در وجه" dataDxfId="28" totalsRowDxfId="27"/>
    <tableColumn id="4" xr3:uid="{8649F52A-1AE4-461F-AF55-8996326CDDBA}" name="بابت" dataDxfId="26" totalsRowDxfId="25"/>
    <tableColumn id="5" xr3:uid="{14BE6E30-EBD3-4513-BD99-880676872CE7}" name="مبلغ ورود" totalsRowFunction="sum" dataDxfId="24" totalsRowDxfId="23" dataCellStyle="Comma"/>
    <tableColumn id="6" xr3:uid="{0C4E8041-5CC2-4DFF-9FA7-FAC7C0E21423}" name="مبلغ خروج" totalsRowFunction="sum" dataDxfId="22" totalsRowDxfId="21" dataCellStyle="Comma"/>
    <tableColumn id="7" xr3:uid="{4004D7DA-5F1D-4442-B329-FBDFB29C2052}" name="مانده" totalsRowFunction="custom" dataDxfId="20" totalsRowDxfId="19" dataCellStyle="Comma">
      <totalsRowFormula>Table13[[#Totals],[مبلغ ورود]]-Table13[[#Totals],[مبلغ خروج]]</totalsRowFormula>
    </tableColumn>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08970C-3CEC-41AE-88D9-F9E6412E5926}" name="Table134" displayName="Table134" ref="A3:H22" totalsRowCount="1" headerRowDxfId="18" dataDxfId="17" totalsRowDxfId="16" headerRowCellStyle="Comma" dataCellStyle="Comma">
  <autoFilter ref="A3:H21" xr:uid="{00000000-0009-0000-0100-000001000000}"/>
  <sortState xmlns:xlrd2="http://schemas.microsoft.com/office/spreadsheetml/2017/richdata2" ref="A4:H4">
    <sortCondition ref="B4"/>
  </sortState>
  <tableColumns count="8">
    <tableColumn id="1" xr3:uid="{B2922AC6-C3C4-4D4C-80A8-075BA92D8233}" name="ردیف" dataDxfId="15" totalsRowDxfId="7"/>
    <tableColumn id="2" xr3:uid="{969B4A1E-E6BE-4897-93C1-24FBEC91F1C4}" name="تاریخ" dataDxfId="14" totalsRowDxfId="6"/>
    <tableColumn id="3" xr3:uid="{3D340550-20FA-4F69-968B-97909125B2E6}" name="شماره چک" dataDxfId="13" totalsRowDxfId="5"/>
    <tableColumn id="8" xr3:uid="{C69E37B6-914D-4781-A8D6-5FD3E2184BA1}" name="در وجه" dataDxfId="12" totalsRowDxfId="4"/>
    <tableColumn id="4" xr3:uid="{5E70497D-4C3C-444E-B204-DB3CD0C33041}" name="بابت" dataDxfId="11" totalsRowDxfId="3"/>
    <tableColumn id="5" xr3:uid="{17C4C356-7C57-42B4-A922-AC8403EC902E}" name="مبلغ ورود" totalsRowFunction="sum" dataDxfId="10" totalsRowDxfId="2" dataCellStyle="Comma"/>
    <tableColumn id="6" xr3:uid="{E9B9991F-C4D6-4763-94A2-29F65CFA0628}" name="مبلغ خروج" totalsRowFunction="sum" dataDxfId="9" totalsRowDxfId="1" dataCellStyle="Comma"/>
    <tableColumn id="7" xr3:uid="{8F794C59-DCCB-4EDD-8CB0-259250A3C20E}" name="مانده" totalsRowFunction="custom" dataDxfId="8" totalsRowDxfId="0" dataCellStyle="Comma">
      <totalsRowFormula>Table134[[#Totals],[مبلغ ورود]]-Table134[[#Totals],[مبلغ خروج]]</totalsRowFormula>
    </tableColumn>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2"/>
  <sheetViews>
    <sheetView rightToLeft="1" view="pageBreakPreview" topLeftCell="A28" zoomScaleNormal="100" zoomScaleSheetLayoutView="100" workbookViewId="0">
      <selection activeCell="E41" sqref="E41"/>
    </sheetView>
  </sheetViews>
  <sheetFormatPr defaultColWidth="9.140625" defaultRowHeight="18.75" x14ac:dyDescent="0.45"/>
  <cols>
    <col min="1" max="1" width="5.42578125" style="1" customWidth="1"/>
    <col min="2" max="2" width="11" style="1" bestFit="1" customWidth="1"/>
    <col min="3" max="3" width="10" style="1" customWidth="1"/>
    <col min="4" max="4" width="13.85546875" style="1" customWidth="1"/>
    <col min="5" max="5" width="91.42578125" style="1" customWidth="1"/>
    <col min="6" max="6" width="17.140625" style="29" bestFit="1" customWidth="1"/>
    <col min="7" max="7" width="23.7109375" style="2" customWidth="1"/>
    <col min="8" max="8" width="21.7109375" style="2" customWidth="1"/>
    <col min="9" max="16384" width="9.140625" style="1"/>
  </cols>
  <sheetData>
    <row r="1" spans="1:8" ht="21" x14ac:dyDescent="0.55000000000000004">
      <c r="A1" s="69" t="s">
        <v>6</v>
      </c>
      <c r="B1" s="69"/>
      <c r="C1" s="69"/>
      <c r="D1" s="69"/>
      <c r="E1" s="69"/>
      <c r="F1" s="69"/>
      <c r="G1" s="69"/>
      <c r="H1" s="69"/>
    </row>
    <row r="2" spans="1:8" ht="21" x14ac:dyDescent="0.55000000000000004">
      <c r="A2" s="69" t="s">
        <v>31</v>
      </c>
      <c r="B2" s="69"/>
      <c r="C2" s="69"/>
      <c r="D2" s="69"/>
      <c r="E2" s="69"/>
      <c r="F2" s="69"/>
      <c r="G2" s="69"/>
      <c r="H2" s="69"/>
    </row>
    <row r="3" spans="1:8" ht="21" x14ac:dyDescent="0.45">
      <c r="A3" s="3" t="s">
        <v>0</v>
      </c>
      <c r="B3" s="3" t="s">
        <v>1</v>
      </c>
      <c r="C3" s="3" t="s">
        <v>2</v>
      </c>
      <c r="D3" s="3" t="s">
        <v>18</v>
      </c>
      <c r="E3" s="3" t="s">
        <v>19</v>
      </c>
      <c r="F3" s="4" t="s">
        <v>3</v>
      </c>
      <c r="G3" s="4" t="s">
        <v>4</v>
      </c>
      <c r="H3" s="4" t="s">
        <v>5</v>
      </c>
    </row>
    <row r="4" spans="1:8" ht="21" x14ac:dyDescent="0.45">
      <c r="A4" s="3">
        <v>1</v>
      </c>
      <c r="B4" s="3"/>
      <c r="C4" s="3"/>
      <c r="D4" s="20"/>
      <c r="E4" s="20" t="s">
        <v>26</v>
      </c>
      <c r="F4" s="23">
        <v>990000</v>
      </c>
      <c r="G4" s="23"/>
      <c r="H4" s="23">
        <f>Table1[[#This Row],[مبلغ ورود]]-Table1[[#This Row],[مبلغ خروج]]</f>
        <v>990000</v>
      </c>
    </row>
    <row r="5" spans="1:8" ht="21" x14ac:dyDescent="0.45">
      <c r="A5" s="3">
        <v>2</v>
      </c>
      <c r="B5" s="24" t="s">
        <v>29</v>
      </c>
      <c r="C5" s="3"/>
      <c r="D5" s="20"/>
      <c r="E5" s="20" t="s">
        <v>28</v>
      </c>
      <c r="F5" s="22"/>
      <c r="G5" s="23">
        <v>8000</v>
      </c>
      <c r="H5" s="23">
        <f>H4+Table1[[#This Row],[مبلغ ورود]]-Table1[[#This Row],[مبلغ خروج]]</f>
        <v>982000</v>
      </c>
    </row>
    <row r="6" spans="1:8" ht="21" x14ac:dyDescent="0.45">
      <c r="A6" s="3">
        <v>3</v>
      </c>
      <c r="B6" s="24" t="s">
        <v>32</v>
      </c>
      <c r="C6" s="3"/>
      <c r="D6" s="20"/>
      <c r="E6" s="20" t="s">
        <v>28</v>
      </c>
      <c r="F6" s="22"/>
      <c r="G6" s="23">
        <v>50000</v>
      </c>
      <c r="H6" s="23">
        <f>H5+Table1[[#This Row],[مبلغ ورود]]-Table1[[#This Row],[مبلغ خروج]]</f>
        <v>932000</v>
      </c>
    </row>
    <row r="7" spans="1:8" ht="21" x14ac:dyDescent="0.45">
      <c r="A7" s="3">
        <v>4</v>
      </c>
      <c r="B7" s="24" t="s">
        <v>33</v>
      </c>
      <c r="C7" s="3"/>
      <c r="D7" s="25"/>
      <c r="E7" s="20" t="s">
        <v>28</v>
      </c>
      <c r="F7" s="23"/>
      <c r="G7" s="23">
        <v>20000</v>
      </c>
      <c r="H7" s="23">
        <f>H6+Table1[[#This Row],[مبلغ ورود]]-Table1[[#This Row],[مبلغ خروج]]</f>
        <v>912000</v>
      </c>
    </row>
    <row r="8" spans="1:8" ht="37.5" x14ac:dyDescent="0.45">
      <c r="A8" s="3">
        <v>5</v>
      </c>
      <c r="B8" s="24" t="s">
        <v>34</v>
      </c>
      <c r="C8" s="3">
        <v>688416</v>
      </c>
      <c r="D8" s="20" t="s">
        <v>35</v>
      </c>
      <c r="E8" s="21" t="s">
        <v>30</v>
      </c>
      <c r="F8" s="23"/>
      <c r="G8" s="23">
        <v>17167500</v>
      </c>
      <c r="H8" s="23">
        <f>H7+Table1[[#This Row],[مبلغ ورود]]-Table1[[#This Row],[مبلغ خروج]]</f>
        <v>-16255500</v>
      </c>
    </row>
    <row r="9" spans="1:8" ht="37.5" x14ac:dyDescent="0.45">
      <c r="A9" s="3">
        <v>6</v>
      </c>
      <c r="B9" s="24" t="s">
        <v>37</v>
      </c>
      <c r="C9" s="3">
        <v>688417</v>
      </c>
      <c r="D9" s="20" t="s">
        <v>35</v>
      </c>
      <c r="E9" s="21" t="s">
        <v>36</v>
      </c>
      <c r="F9" s="23"/>
      <c r="G9" s="26">
        <v>25900000</v>
      </c>
      <c r="H9" s="23">
        <f>H8+Table1[[#This Row],[مبلغ ورود]]-Table1[[#This Row],[مبلغ خروج]]</f>
        <v>-42155500</v>
      </c>
    </row>
    <row r="10" spans="1:8" ht="37.5" x14ac:dyDescent="0.45">
      <c r="A10" s="3">
        <v>7</v>
      </c>
      <c r="B10" s="24" t="s">
        <v>40</v>
      </c>
      <c r="C10" s="3">
        <v>688418</v>
      </c>
      <c r="D10" s="20" t="s">
        <v>35</v>
      </c>
      <c r="E10" s="21" t="s">
        <v>38</v>
      </c>
      <c r="F10" s="23"/>
      <c r="G10" s="23">
        <v>135033168</v>
      </c>
      <c r="H10" s="23">
        <f>H9+Table1[[#This Row],[مبلغ ورود]]-Table1[[#This Row],[مبلغ خروج]]</f>
        <v>-177188668</v>
      </c>
    </row>
    <row r="11" spans="1:8" ht="37.5" x14ac:dyDescent="0.45">
      <c r="A11" s="3">
        <v>8</v>
      </c>
      <c r="B11" s="24" t="s">
        <v>40</v>
      </c>
      <c r="C11" s="3">
        <v>688419</v>
      </c>
      <c r="D11" s="20" t="s">
        <v>35</v>
      </c>
      <c r="E11" s="21" t="s">
        <v>39</v>
      </c>
      <c r="F11" s="27"/>
      <c r="G11" s="23">
        <v>26165373</v>
      </c>
      <c r="H11" s="23">
        <f>H10+Table1[[#This Row],[مبلغ ورود]]-Table1[[#This Row],[مبلغ خروج]]</f>
        <v>-203354041</v>
      </c>
    </row>
    <row r="12" spans="1:8" ht="37.5" x14ac:dyDescent="0.45">
      <c r="A12" s="3">
        <v>9</v>
      </c>
      <c r="B12" s="24" t="s">
        <v>42</v>
      </c>
      <c r="C12" s="3">
        <v>688420</v>
      </c>
      <c r="D12" s="20" t="s">
        <v>35</v>
      </c>
      <c r="E12" s="21" t="s">
        <v>43</v>
      </c>
      <c r="F12" s="23"/>
      <c r="G12" s="28">
        <v>1194669092</v>
      </c>
      <c r="H12" s="23">
        <f>H11+Table1[[#This Row],[مبلغ ورود]]-Table1[[#This Row],[مبلغ خروج]]</f>
        <v>-1398023133</v>
      </c>
    </row>
    <row r="13" spans="1:8" ht="37.5" x14ac:dyDescent="0.45">
      <c r="A13" s="3">
        <v>10</v>
      </c>
      <c r="B13" s="24" t="s">
        <v>42</v>
      </c>
      <c r="C13" s="3">
        <v>688421</v>
      </c>
      <c r="D13" s="20" t="s">
        <v>35</v>
      </c>
      <c r="E13" s="21" t="s">
        <v>41</v>
      </c>
      <c r="F13" s="27"/>
      <c r="G13" s="23">
        <v>23400000</v>
      </c>
      <c r="H13" s="23">
        <f>H12+Table1[[#This Row],[مبلغ ورود]]-Table1[[#This Row],[مبلغ خروج]]</f>
        <v>-1421423133</v>
      </c>
    </row>
    <row r="14" spans="1:8" ht="37.5" x14ac:dyDescent="0.45">
      <c r="A14" s="3">
        <v>11</v>
      </c>
      <c r="B14" s="24" t="s">
        <v>46</v>
      </c>
      <c r="C14" s="3">
        <v>688422</v>
      </c>
      <c r="D14" s="20" t="s">
        <v>35</v>
      </c>
      <c r="E14" s="21" t="s">
        <v>44</v>
      </c>
      <c r="F14" s="27"/>
      <c r="G14" s="23">
        <v>200000000</v>
      </c>
      <c r="H14" s="23">
        <f>H13+Table1[[#This Row],[مبلغ ورود]]-Table1[[#This Row],[مبلغ خروج]]</f>
        <v>-1621423133</v>
      </c>
    </row>
    <row r="15" spans="1:8" ht="37.5" x14ac:dyDescent="0.45">
      <c r="A15" s="3">
        <v>12</v>
      </c>
      <c r="B15" s="24" t="s">
        <v>46</v>
      </c>
      <c r="C15" s="3">
        <v>688423</v>
      </c>
      <c r="D15" s="20" t="s">
        <v>35</v>
      </c>
      <c r="E15" s="21" t="s">
        <v>45</v>
      </c>
      <c r="G15" s="28">
        <v>200000000</v>
      </c>
      <c r="H15" s="23">
        <f>H14+Table1[[#This Row],[مبلغ ورود]]-Table1[[#This Row],[مبلغ خروج]]</f>
        <v>-1821423133</v>
      </c>
    </row>
    <row r="16" spans="1:8" ht="21" x14ac:dyDescent="0.45">
      <c r="A16" s="3">
        <v>13</v>
      </c>
      <c r="B16" s="24"/>
      <c r="C16" s="3"/>
      <c r="D16" s="20" t="s">
        <v>35</v>
      </c>
      <c r="E16" s="21"/>
      <c r="F16" s="30"/>
      <c r="G16" s="28">
        <v>39600000</v>
      </c>
      <c r="H16" s="23">
        <f>H15+Table1[[#This Row],[مبلغ ورود]]-Table1[[#This Row],[مبلغ خروج]]</f>
        <v>-1861023133</v>
      </c>
    </row>
    <row r="17" spans="1:8" ht="37.5" x14ac:dyDescent="0.45">
      <c r="A17" s="3">
        <v>14</v>
      </c>
      <c r="B17" s="24"/>
      <c r="C17" s="3"/>
      <c r="D17" s="20" t="s">
        <v>35</v>
      </c>
      <c r="E17" s="21" t="s">
        <v>47</v>
      </c>
      <c r="F17" s="28"/>
      <c r="G17" s="28">
        <v>6179250</v>
      </c>
      <c r="H17" s="23">
        <f>H16+Table1[[#This Row],[مبلغ ورود]]-Table1[[#This Row],[مبلغ خروج]]</f>
        <v>-1867202383</v>
      </c>
    </row>
    <row r="18" spans="1:8" ht="37.5" x14ac:dyDescent="0.45">
      <c r="A18" s="3">
        <v>15</v>
      </c>
      <c r="B18" s="24" t="s">
        <v>49</v>
      </c>
      <c r="C18" s="3">
        <v>688428</v>
      </c>
      <c r="D18" s="20" t="s">
        <v>35</v>
      </c>
      <c r="E18" s="21" t="s">
        <v>48</v>
      </c>
      <c r="F18" s="28"/>
      <c r="G18" s="28">
        <v>53100000</v>
      </c>
      <c r="H18" s="23">
        <f>H17+Table1[[#This Row],[مبلغ ورود]]-Table1[[#This Row],[مبلغ خروج]]</f>
        <v>-1920302383</v>
      </c>
    </row>
    <row r="19" spans="1:8" ht="37.5" x14ac:dyDescent="0.45">
      <c r="A19" s="3">
        <v>16</v>
      </c>
      <c r="B19" s="24" t="s">
        <v>50</v>
      </c>
      <c r="C19" s="3">
        <v>688429</v>
      </c>
      <c r="D19" s="20" t="s">
        <v>35</v>
      </c>
      <c r="E19" s="31" t="s">
        <v>51</v>
      </c>
      <c r="G19" s="23">
        <v>35000000</v>
      </c>
      <c r="H19" s="23">
        <f>H18+Table1[[#This Row],[مبلغ ورود]]-Table1[[#This Row],[مبلغ خروج]]</f>
        <v>-1955302383</v>
      </c>
    </row>
    <row r="20" spans="1:8" ht="21" x14ac:dyDescent="0.45">
      <c r="A20" s="3"/>
      <c r="B20" s="24" t="s">
        <v>52</v>
      </c>
      <c r="C20" s="3">
        <v>688430</v>
      </c>
      <c r="D20" s="20" t="s">
        <v>35</v>
      </c>
      <c r="E20" s="19" t="s">
        <v>56</v>
      </c>
      <c r="G20" s="29">
        <v>960000000</v>
      </c>
      <c r="H20" s="23">
        <f>H19+Table1[[#This Row],[مبلغ ورود]]-Table1[[#This Row],[مبلغ خروج]]</f>
        <v>-2915302383</v>
      </c>
    </row>
    <row r="21" spans="1:8" ht="37.5" x14ac:dyDescent="0.45">
      <c r="A21" s="3"/>
      <c r="B21" s="24" t="s">
        <v>57</v>
      </c>
      <c r="C21" s="3">
        <v>688431</v>
      </c>
      <c r="D21" s="20" t="s">
        <v>35</v>
      </c>
      <c r="E21" s="62" t="s">
        <v>58</v>
      </c>
      <c r="F21" s="30"/>
      <c r="G21" s="29">
        <v>4800000000</v>
      </c>
      <c r="H21" s="23">
        <f>H20+Table1[[#This Row],[مبلغ ورود]]-Table1[[#This Row],[مبلغ خروج]]</f>
        <v>-7715302383</v>
      </c>
    </row>
    <row r="22" spans="1:8" ht="37.5" x14ac:dyDescent="0.45">
      <c r="A22" s="3"/>
      <c r="B22" s="24" t="s">
        <v>59</v>
      </c>
      <c r="C22" s="3">
        <v>688432</v>
      </c>
      <c r="D22" s="20" t="s">
        <v>35</v>
      </c>
      <c r="E22" s="62" t="s">
        <v>60</v>
      </c>
      <c r="F22" s="30"/>
      <c r="G22" s="23">
        <v>960000000</v>
      </c>
      <c r="H22" s="23">
        <f>H21+Table1[[#This Row],[مبلغ ورود]]-Table1[[#This Row],[مبلغ خروج]]</f>
        <v>-8675302383</v>
      </c>
    </row>
    <row r="23" spans="1:8" ht="21" x14ac:dyDescent="0.45">
      <c r="A23" s="3"/>
      <c r="B23" s="24"/>
      <c r="C23" s="3">
        <v>688433</v>
      </c>
      <c r="D23" s="20" t="s">
        <v>35</v>
      </c>
      <c r="E23" s="31" t="s">
        <v>71</v>
      </c>
      <c r="F23" s="30"/>
      <c r="G23" s="64"/>
      <c r="H23" s="64"/>
    </row>
    <row r="24" spans="1:8" ht="37.5" x14ac:dyDescent="0.45">
      <c r="A24" s="3"/>
      <c r="B24" s="24" t="s">
        <v>62</v>
      </c>
      <c r="C24" s="3">
        <v>688434</v>
      </c>
      <c r="D24" s="20" t="s">
        <v>35</v>
      </c>
      <c r="E24" s="21" t="s">
        <v>63</v>
      </c>
      <c r="G24" s="23">
        <v>1280000000</v>
      </c>
      <c r="H24" s="23">
        <f>H22+Table1[[#This Row],[مبلغ ورود]]-Table1[[#This Row],[مبلغ خروج]]</f>
        <v>-9955302383</v>
      </c>
    </row>
    <row r="25" spans="1:8" ht="37.5" x14ac:dyDescent="0.45">
      <c r="A25" s="3"/>
      <c r="B25" s="24" t="s">
        <v>64</v>
      </c>
      <c r="C25" s="3">
        <v>688435</v>
      </c>
      <c r="D25" s="20" t="s">
        <v>35</v>
      </c>
      <c r="E25" s="63" t="s">
        <v>65</v>
      </c>
      <c r="F25" s="23"/>
      <c r="G25" s="23">
        <v>6000000000</v>
      </c>
      <c r="H25" s="23">
        <f>H24+Table1[[#This Row],[مبلغ ورود]]-Table1[[#This Row],[مبلغ خروج]]</f>
        <v>-15955302383</v>
      </c>
    </row>
    <row r="26" spans="1:8" ht="37.5" x14ac:dyDescent="0.45">
      <c r="A26" s="3"/>
      <c r="B26" s="24" t="s">
        <v>64</v>
      </c>
      <c r="C26" s="3">
        <v>688436</v>
      </c>
      <c r="D26" s="20" t="s">
        <v>35</v>
      </c>
      <c r="E26" s="63" t="s">
        <v>66</v>
      </c>
      <c r="F26" s="30"/>
      <c r="G26" s="29">
        <v>1200000000</v>
      </c>
      <c r="H26" s="23">
        <f>H25+Table1[[#This Row],[مبلغ ورود]]-Table1[[#This Row],[مبلغ خروج]]</f>
        <v>-17155302383</v>
      </c>
    </row>
    <row r="27" spans="1:8" ht="37.5" x14ac:dyDescent="0.45">
      <c r="A27" s="3"/>
      <c r="B27" s="24" t="s">
        <v>67</v>
      </c>
      <c r="C27" s="3">
        <v>688437</v>
      </c>
      <c r="D27" s="20" t="s">
        <v>35</v>
      </c>
      <c r="E27" s="21" t="s">
        <v>68</v>
      </c>
      <c r="F27" s="23"/>
      <c r="G27" s="23">
        <v>5000000000</v>
      </c>
      <c r="H27" s="23">
        <f>H26+Table1[[#This Row],[مبلغ ورود]]-Table1[[#This Row],[مبلغ خروج]]</f>
        <v>-22155302383</v>
      </c>
    </row>
    <row r="28" spans="1:8" ht="37.5" x14ac:dyDescent="0.45">
      <c r="A28" s="3"/>
      <c r="B28" s="36" t="s">
        <v>69</v>
      </c>
      <c r="C28" s="35">
        <v>688438</v>
      </c>
      <c r="D28" s="20" t="s">
        <v>35</v>
      </c>
      <c r="E28" s="63" t="s">
        <v>70</v>
      </c>
      <c r="F28" s="37"/>
      <c r="G28" s="37">
        <v>2250000000</v>
      </c>
      <c r="H28" s="23">
        <f>H27+Table1[[#This Row],[مبلغ ورود]]-Table1[[#This Row],[مبلغ خروج]]</f>
        <v>-24405302383</v>
      </c>
    </row>
    <row r="29" spans="1:8" ht="21" x14ac:dyDescent="0.45">
      <c r="A29" s="3"/>
      <c r="B29" s="24" t="s">
        <v>72</v>
      </c>
      <c r="C29" s="3">
        <v>688439</v>
      </c>
      <c r="D29" s="20" t="s">
        <v>35</v>
      </c>
      <c r="E29" s="65" t="s">
        <v>71</v>
      </c>
      <c r="F29" s="23"/>
      <c r="G29" s="23"/>
      <c r="H29" s="23">
        <f>H28+Table1[[#This Row],[مبلغ ورود]]-Table1[[#This Row],[مبلغ خروج]]</f>
        <v>-24405302383</v>
      </c>
    </row>
    <row r="30" spans="1:8" ht="30" x14ac:dyDescent="0.45">
      <c r="A30" s="3"/>
      <c r="B30" s="24" t="s">
        <v>72</v>
      </c>
      <c r="C30" s="3">
        <v>688440</v>
      </c>
      <c r="D30" s="20" t="s">
        <v>35</v>
      </c>
      <c r="E30" s="65" t="s">
        <v>74</v>
      </c>
      <c r="F30" s="23"/>
      <c r="G30" s="32">
        <v>64850000</v>
      </c>
      <c r="H30" s="23">
        <f>H29+Table1[[#This Row],[مبلغ ورود]]-Table1[[#This Row],[مبلغ خروج]]</f>
        <v>-24470152383</v>
      </c>
    </row>
    <row r="31" spans="1:8" ht="30" x14ac:dyDescent="0.45">
      <c r="A31" s="3"/>
      <c r="B31" s="24" t="s">
        <v>75</v>
      </c>
      <c r="C31" s="3">
        <v>688441</v>
      </c>
      <c r="D31" s="20" t="s">
        <v>35</v>
      </c>
      <c r="E31" s="65" t="s">
        <v>73</v>
      </c>
      <c r="F31" s="23"/>
      <c r="G31" s="23">
        <v>435150000</v>
      </c>
      <c r="H31" s="23">
        <f>H30+Table1[[#This Row],[مبلغ ورود]]-Table1[[#This Row],[مبلغ خروج]]</f>
        <v>-24905302383</v>
      </c>
    </row>
    <row r="32" spans="1:8" ht="37.5" x14ac:dyDescent="0.45">
      <c r="A32" s="3"/>
      <c r="B32" s="24" t="s">
        <v>77</v>
      </c>
      <c r="C32" s="3">
        <v>688444</v>
      </c>
      <c r="D32" s="20" t="s">
        <v>35</v>
      </c>
      <c r="E32" s="63" t="s">
        <v>76</v>
      </c>
      <c r="F32" s="23"/>
      <c r="G32" s="34">
        <v>1500000000</v>
      </c>
      <c r="H32" s="23">
        <f>H31+Table1[[#This Row],[مبلغ ورود]]-Table1[[#This Row],[مبلغ خروج]]</f>
        <v>-26405302383</v>
      </c>
    </row>
    <row r="33" spans="1:8" ht="21" x14ac:dyDescent="0.45">
      <c r="A33" s="3"/>
      <c r="B33" s="24"/>
      <c r="C33" s="3">
        <v>688442</v>
      </c>
      <c r="D33" s="20" t="s">
        <v>35</v>
      </c>
      <c r="E33" s="33" t="s">
        <v>71</v>
      </c>
      <c r="F33" s="30"/>
      <c r="G33" s="23"/>
      <c r="H33" s="23">
        <f>H32+Table1[[#This Row],[مبلغ ورود]]-Table1[[#This Row],[مبلغ خروج]]</f>
        <v>-26405302383</v>
      </c>
    </row>
    <row r="34" spans="1:8" ht="21" x14ac:dyDescent="0.45">
      <c r="A34" s="3"/>
      <c r="B34" s="24"/>
      <c r="C34" s="3">
        <v>688443</v>
      </c>
      <c r="D34" s="20" t="s">
        <v>35</v>
      </c>
      <c r="E34" s="21" t="s">
        <v>71</v>
      </c>
      <c r="F34" s="30"/>
      <c r="G34" s="23"/>
      <c r="H34" s="23">
        <f>H33+Table1[[#This Row],[مبلغ ورود]]-Table1[[#This Row],[مبلغ خروج]]</f>
        <v>-26405302383</v>
      </c>
    </row>
    <row r="35" spans="1:8" ht="37.5" x14ac:dyDescent="0.45">
      <c r="A35" s="3"/>
      <c r="B35" s="24" t="s">
        <v>78</v>
      </c>
      <c r="C35" s="3">
        <v>688445</v>
      </c>
      <c r="D35" s="20" t="s">
        <v>35</v>
      </c>
      <c r="E35" s="63" t="s">
        <v>79</v>
      </c>
      <c r="F35" s="23"/>
      <c r="G35" s="23">
        <v>1000000000</v>
      </c>
      <c r="H35" s="23">
        <f>H34+Table1[[#This Row],[مبلغ ورود]]-Table1[[#This Row],[مبلغ خروج]]</f>
        <v>-27405302383</v>
      </c>
    </row>
    <row r="36" spans="1:8" ht="39.75" x14ac:dyDescent="0.45">
      <c r="A36" s="3"/>
      <c r="B36" s="24" t="s">
        <v>80</v>
      </c>
      <c r="C36" s="3">
        <v>688446</v>
      </c>
      <c r="D36" s="20" t="s">
        <v>35</v>
      </c>
      <c r="E36" s="63" t="s">
        <v>84</v>
      </c>
      <c r="F36" s="30"/>
      <c r="G36" s="23">
        <v>0</v>
      </c>
      <c r="H36" s="23">
        <f>H35+Table1[[#This Row],[مبلغ ورود]]-Table1[[#This Row],[مبلغ خروج]]</f>
        <v>-27405302383</v>
      </c>
    </row>
    <row r="37" spans="1:8" ht="37.5" x14ac:dyDescent="0.45">
      <c r="A37" s="3"/>
      <c r="B37" s="24" t="s">
        <v>83</v>
      </c>
      <c r="C37" s="3">
        <v>688447</v>
      </c>
      <c r="D37" s="20" t="s">
        <v>35</v>
      </c>
      <c r="E37" s="63" t="s">
        <v>82</v>
      </c>
      <c r="F37" s="30"/>
      <c r="G37" s="23">
        <v>1000000000</v>
      </c>
      <c r="H37" s="23">
        <f>H36+Table1[[#This Row],[مبلغ ورود]]-Table1[[#This Row],[مبلغ خروج]]</f>
        <v>-28405302383</v>
      </c>
    </row>
    <row r="38" spans="1:8" ht="37.5" x14ac:dyDescent="0.45">
      <c r="A38" s="3"/>
      <c r="B38" s="24" t="s">
        <v>86</v>
      </c>
      <c r="C38" s="3">
        <v>688448</v>
      </c>
      <c r="D38" s="20" t="s">
        <v>35</v>
      </c>
      <c r="E38" s="63" t="s">
        <v>85</v>
      </c>
      <c r="F38" s="30"/>
      <c r="G38" s="23">
        <v>500000000</v>
      </c>
      <c r="H38" s="23">
        <f>H37+Table1[[#This Row],[مبلغ ورود]]-Table1[[#This Row],[مبلغ خروج]]</f>
        <v>-28905302383</v>
      </c>
    </row>
    <row r="39" spans="1:8" ht="21" x14ac:dyDescent="0.45">
      <c r="A39" s="3"/>
      <c r="B39" s="24" t="s">
        <v>88</v>
      </c>
      <c r="C39" s="3">
        <v>688449</v>
      </c>
      <c r="D39" s="20" t="s">
        <v>35</v>
      </c>
      <c r="E39" s="21" t="s">
        <v>87</v>
      </c>
      <c r="F39" s="30"/>
      <c r="G39" s="23">
        <v>8500000000000</v>
      </c>
      <c r="H39" s="23">
        <f>H38+Table1[[#This Row],[مبلغ ورود]]-Table1[[#This Row],[مبلغ خروج]]</f>
        <v>-8528905302383</v>
      </c>
    </row>
    <row r="40" spans="1:8" ht="37.5" x14ac:dyDescent="0.45">
      <c r="A40" s="3"/>
      <c r="B40" s="24" t="s">
        <v>89</v>
      </c>
      <c r="C40" s="3">
        <v>688450</v>
      </c>
      <c r="D40" s="20" t="s">
        <v>35</v>
      </c>
      <c r="E40" s="63" t="s">
        <v>90</v>
      </c>
      <c r="F40" s="23"/>
      <c r="G40" s="23">
        <v>3600000000</v>
      </c>
      <c r="H40" s="23">
        <f>H39+Table1[[#This Row],[مبلغ ورود]]-Table1[[#This Row],[مبلغ خروج]]</f>
        <v>-8532505302383</v>
      </c>
    </row>
    <row r="41" spans="1:8" ht="21" x14ac:dyDescent="0.45">
      <c r="A41" s="3"/>
      <c r="B41" s="24"/>
      <c r="C41" s="3"/>
      <c r="D41" s="20"/>
      <c r="E41" s="21"/>
      <c r="F41" s="23"/>
      <c r="G41" s="23"/>
      <c r="H41" s="23">
        <f>H40+Table1[[#This Row],[مبلغ ورود]]-Table1[[#This Row],[مبلغ خروج]]</f>
        <v>-8532505302383</v>
      </c>
    </row>
    <row r="42" spans="1:8" ht="21" x14ac:dyDescent="0.45">
      <c r="A42" s="3"/>
      <c r="B42" s="24"/>
      <c r="C42" s="3"/>
      <c r="D42" s="67"/>
      <c r="E42" s="21"/>
      <c r="F42" s="27"/>
      <c r="G42" s="68"/>
      <c r="H42" s="23">
        <f>H41+Table1[[#This Row],[مبلغ ورود]]-Table1[[#This Row],[مبلغ خروج]]</f>
        <v>-8532505302383</v>
      </c>
    </row>
    <row r="43" spans="1:8" ht="21" x14ac:dyDescent="0.45">
      <c r="A43" s="3"/>
      <c r="B43" s="24"/>
      <c r="C43" s="3"/>
      <c r="D43" s="67"/>
      <c r="E43" s="21"/>
      <c r="F43" s="27"/>
      <c r="G43" s="68"/>
      <c r="H43" s="23">
        <f>H42+Table1[[#This Row],[مبلغ ورود]]-Table1[[#This Row],[مبلغ خروج]]</f>
        <v>-8532505302383</v>
      </c>
    </row>
    <row r="44" spans="1:8" ht="21" x14ac:dyDescent="0.45">
      <c r="A44" s="3"/>
      <c r="B44" s="24"/>
      <c r="C44" s="3"/>
      <c r="D44" s="67"/>
      <c r="E44" s="21"/>
      <c r="F44" s="27"/>
      <c r="G44" s="68"/>
      <c r="H44" s="23">
        <f>H43+Table1[[#This Row],[مبلغ ورود]]-Table1[[#This Row],[مبلغ خروج]]</f>
        <v>-8532505302383</v>
      </c>
    </row>
    <row r="45" spans="1:8" ht="21" x14ac:dyDescent="0.45">
      <c r="A45" s="3"/>
      <c r="B45" s="24"/>
      <c r="C45" s="3"/>
      <c r="D45" s="67"/>
      <c r="E45" s="21"/>
      <c r="F45" s="27"/>
      <c r="G45" s="68"/>
      <c r="H45" s="23">
        <f>H44+Table1[[#This Row],[مبلغ ورود]]-Table1[[#This Row],[مبلغ خروج]]</f>
        <v>-8532505302383</v>
      </c>
    </row>
    <row r="46" spans="1:8" ht="21" x14ac:dyDescent="0.45">
      <c r="A46" s="3"/>
      <c r="B46" s="24"/>
      <c r="C46" s="3"/>
      <c r="D46" s="67"/>
      <c r="E46" s="21"/>
      <c r="F46" s="27"/>
      <c r="G46" s="68"/>
      <c r="H46" s="23">
        <f>H45+Table1[[#This Row],[مبلغ ورود]]-Table1[[#This Row],[مبلغ خروج]]</f>
        <v>-8532505302383</v>
      </c>
    </row>
    <row r="47" spans="1:8" ht="21" x14ac:dyDescent="0.45">
      <c r="A47" s="3"/>
      <c r="B47" s="24"/>
      <c r="C47" s="3"/>
      <c r="D47" s="67"/>
      <c r="E47" s="21"/>
      <c r="F47" s="27"/>
      <c r="G47" s="68"/>
      <c r="H47" s="23">
        <f>H46+Table1[[#This Row],[مبلغ ورود]]-Table1[[#This Row],[مبلغ خروج]]</f>
        <v>-8532505302383</v>
      </c>
    </row>
    <row r="48" spans="1:8" ht="21" x14ac:dyDescent="0.45">
      <c r="A48" s="3"/>
      <c r="B48" s="24"/>
      <c r="C48" s="3"/>
      <c r="D48" s="20"/>
      <c r="E48" s="21"/>
      <c r="F48" s="23"/>
      <c r="G48" s="23"/>
      <c r="H48" s="23">
        <f>H47+Table1[[#This Row],[مبلغ ورود]]-Table1[[#This Row],[مبلغ خروج]]</f>
        <v>-8532505302383</v>
      </c>
    </row>
    <row r="49" spans="1:8" ht="21" x14ac:dyDescent="0.45">
      <c r="A49" s="3"/>
      <c r="B49" s="24"/>
      <c r="C49" s="3"/>
      <c r="D49" s="20"/>
      <c r="E49" s="21"/>
      <c r="F49" s="23"/>
      <c r="G49" s="23"/>
      <c r="H49" s="23">
        <f>H48+Table1[[#This Row],[مبلغ ورود]]-Table1[[#This Row],[مبلغ خروج]]</f>
        <v>-8532505302383</v>
      </c>
    </row>
    <row r="50" spans="1:8" ht="21" x14ac:dyDescent="0.45">
      <c r="A50" s="3"/>
      <c r="B50" s="24"/>
      <c r="C50" s="3"/>
      <c r="D50" s="20"/>
      <c r="E50" s="21"/>
      <c r="F50" s="27"/>
      <c r="G50" s="23"/>
      <c r="H50" s="23">
        <f>H49+Table1[[#This Row],[مبلغ ورود]]-Table1[[#This Row],[مبلغ خروج]]</f>
        <v>-8532505302383</v>
      </c>
    </row>
    <row r="51" spans="1:8" x14ac:dyDescent="0.45">
      <c r="A51" s="19"/>
      <c r="B51" s="19"/>
      <c r="C51" s="19"/>
      <c r="D51" s="42"/>
      <c r="E51" s="19"/>
      <c r="F51" s="30"/>
      <c r="G51" s="43"/>
      <c r="H51" s="23">
        <f>H50+Table1[[#This Row],[مبلغ ورود]]-Table1[[#This Row],[مبلغ خروج]]</f>
        <v>-8532505302383</v>
      </c>
    </row>
    <row r="52" spans="1:8" x14ac:dyDescent="0.45">
      <c r="A52" s="38"/>
      <c r="B52" s="38"/>
      <c r="C52" s="38"/>
      <c r="D52" s="38"/>
      <c r="E52" s="38"/>
      <c r="F52" s="39">
        <f>SUBTOTAL(109,Table1[مبلغ ورود])</f>
        <v>990000</v>
      </c>
      <c r="G52" s="41">
        <f>SUBTOTAL(109,Table1[مبلغ خروج])</f>
        <v>8532506292383</v>
      </c>
      <c r="H52" s="40">
        <f>Table1[[#Totals],[مبلغ ورود]]-Table1[[#Totals],[مبلغ خروج]]</f>
        <v>-8532505302383</v>
      </c>
    </row>
  </sheetData>
  <mergeCells count="2">
    <mergeCell ref="A1:H1"/>
    <mergeCell ref="A2:H2"/>
  </mergeCells>
  <phoneticPr fontId="24" type="noConversion"/>
  <printOptions horizontalCentered="1"/>
  <pageMargins left="0.7" right="0.7" top="0.75" bottom="0.75" header="0.3" footer="0.3"/>
  <pageSetup paperSize="9" scale="44" orientation="portrait" r:id="rId1"/>
  <headerFooter>
    <oddFooter>&amp;L&amp;P of&amp;N&amp;C&amp;"B Nazanin,Bold"&amp;10زینب امین زاده&amp;R&amp;D</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759DC-9E8F-499E-9D57-8746954DDCC0}">
  <sheetPr>
    <pageSetUpPr fitToPage="1"/>
  </sheetPr>
  <dimension ref="A1:H22"/>
  <sheetViews>
    <sheetView rightToLeft="1" view="pageBreakPreview" topLeftCell="A4" zoomScaleNormal="100" zoomScaleSheetLayoutView="100" workbookViewId="0">
      <selection activeCell="H15" sqref="H15"/>
    </sheetView>
  </sheetViews>
  <sheetFormatPr defaultColWidth="9.140625" defaultRowHeight="18.75" x14ac:dyDescent="0.45"/>
  <cols>
    <col min="1" max="1" width="5.42578125" style="1" customWidth="1"/>
    <col min="2" max="2" width="22.5703125" style="1" customWidth="1"/>
    <col min="3" max="3" width="10" style="1" customWidth="1"/>
    <col min="4" max="4" width="13.85546875" style="1" customWidth="1"/>
    <col min="5" max="5" width="91.42578125" style="1" customWidth="1"/>
    <col min="6" max="6" width="17.140625" style="29" bestFit="1" customWidth="1"/>
    <col min="7" max="7" width="23.7109375" style="2" customWidth="1"/>
    <col min="8" max="8" width="21.7109375" style="2" customWidth="1"/>
    <col min="9" max="16384" width="9.140625" style="1"/>
  </cols>
  <sheetData>
    <row r="1" spans="1:8" ht="21" x14ac:dyDescent="0.55000000000000004">
      <c r="A1" s="69" t="s">
        <v>6</v>
      </c>
      <c r="B1" s="69"/>
      <c r="C1" s="69"/>
      <c r="D1" s="69"/>
      <c r="E1" s="69"/>
      <c r="F1" s="69"/>
      <c r="G1" s="69"/>
      <c r="H1" s="69"/>
    </row>
    <row r="2" spans="1:8" ht="21" x14ac:dyDescent="0.55000000000000004">
      <c r="A2" s="69" t="s">
        <v>31</v>
      </c>
      <c r="B2" s="69"/>
      <c r="C2" s="69"/>
      <c r="D2" s="69"/>
      <c r="E2" s="69"/>
      <c r="F2" s="69"/>
      <c r="G2" s="69"/>
      <c r="H2" s="69"/>
    </row>
    <row r="3" spans="1:8" ht="21" x14ac:dyDescent="0.45">
      <c r="A3" s="3" t="s">
        <v>0</v>
      </c>
      <c r="B3" s="3" t="s">
        <v>1</v>
      </c>
      <c r="C3" s="3" t="s">
        <v>2</v>
      </c>
      <c r="D3" s="3" t="s">
        <v>18</v>
      </c>
      <c r="E3" s="3" t="s">
        <v>19</v>
      </c>
      <c r="F3" s="4" t="s">
        <v>3</v>
      </c>
      <c r="G3" s="4" t="s">
        <v>4</v>
      </c>
      <c r="H3" s="4" t="s">
        <v>5</v>
      </c>
    </row>
    <row r="4" spans="1:8" ht="21" x14ac:dyDescent="0.45">
      <c r="A4" s="3">
        <v>1</v>
      </c>
      <c r="B4" s="3"/>
      <c r="C4" s="3"/>
      <c r="D4" s="20"/>
      <c r="E4" s="20" t="s">
        <v>26</v>
      </c>
      <c r="F4" s="23">
        <v>990000</v>
      </c>
      <c r="G4" s="23"/>
      <c r="H4" s="23">
        <f>Table13[[#This Row],[مبلغ ورود]]-Table13[[#This Row],[مبلغ خروج]]</f>
        <v>990000</v>
      </c>
    </row>
    <row r="5" spans="1:8" ht="21" x14ac:dyDescent="0.45">
      <c r="A5" s="3">
        <v>2</v>
      </c>
      <c r="B5" s="36" t="s">
        <v>91</v>
      </c>
      <c r="C5" s="35">
        <v>688451</v>
      </c>
      <c r="D5" s="20" t="s">
        <v>35</v>
      </c>
      <c r="E5" s="63" t="s">
        <v>93</v>
      </c>
      <c r="F5" s="37"/>
      <c r="G5" s="68"/>
      <c r="H5" s="23">
        <f>H4+Table13[[#This Row],[مبلغ ورود]]-Table13[[#This Row],[مبلغ خروج]]</f>
        <v>990000</v>
      </c>
    </row>
    <row r="6" spans="1:8" ht="37.5" x14ac:dyDescent="0.45">
      <c r="A6" s="3">
        <v>3</v>
      </c>
      <c r="B6" s="24" t="s">
        <v>92</v>
      </c>
      <c r="C6" s="3">
        <v>688452</v>
      </c>
      <c r="D6" s="20" t="s">
        <v>35</v>
      </c>
      <c r="E6" s="63" t="s">
        <v>96</v>
      </c>
      <c r="F6" s="23"/>
      <c r="G6" s="23">
        <v>2250000000</v>
      </c>
      <c r="H6" s="23">
        <f>H5+Table13[[#This Row],[مبلغ ورود]]-Table13[[#This Row],[مبلغ خروج]]</f>
        <v>-2249010000</v>
      </c>
    </row>
    <row r="7" spans="1:8" ht="37.5" x14ac:dyDescent="0.45">
      <c r="A7" s="3">
        <v>4</v>
      </c>
      <c r="B7" s="24" t="s">
        <v>94</v>
      </c>
      <c r="C7" s="3">
        <v>688453</v>
      </c>
      <c r="D7" s="20" t="s">
        <v>35</v>
      </c>
      <c r="E7" s="63" t="s">
        <v>95</v>
      </c>
      <c r="F7" s="27"/>
      <c r="G7" s="37">
        <v>1750000000</v>
      </c>
      <c r="H7" s="23">
        <f>H6+Table13[[#This Row],[مبلغ ورود]]-Table13[[#This Row],[مبلغ خروج]]</f>
        <v>-3999010000</v>
      </c>
    </row>
    <row r="8" spans="1:8" ht="37.5" x14ac:dyDescent="0.45">
      <c r="A8" s="3">
        <v>5</v>
      </c>
      <c r="B8" s="24" t="s">
        <v>98</v>
      </c>
      <c r="C8" s="3">
        <v>688454</v>
      </c>
      <c r="D8" s="20" t="s">
        <v>35</v>
      </c>
      <c r="E8" s="63" t="s">
        <v>97</v>
      </c>
      <c r="F8" s="27"/>
      <c r="G8" s="68">
        <v>1500000000</v>
      </c>
      <c r="H8" s="23">
        <f>H7+Table13[[#This Row],[مبلغ ورود]]-Table13[[#This Row],[مبلغ خروج]]</f>
        <v>-5499010000</v>
      </c>
    </row>
    <row r="9" spans="1:8" ht="37.5" x14ac:dyDescent="0.45">
      <c r="A9" s="3">
        <v>6</v>
      </c>
      <c r="B9" s="24" t="s">
        <v>100</v>
      </c>
      <c r="C9" s="3">
        <v>688455</v>
      </c>
      <c r="D9" s="20" t="s">
        <v>35</v>
      </c>
      <c r="E9" s="63" t="s">
        <v>99</v>
      </c>
      <c r="F9" s="27"/>
      <c r="G9" s="68">
        <v>500000000</v>
      </c>
      <c r="H9" s="23">
        <f>H8+Table13[[#This Row],[مبلغ ورود]]-Table13[[#This Row],[مبلغ خروج]]</f>
        <v>-5999010000</v>
      </c>
    </row>
    <row r="10" spans="1:8" ht="37.5" x14ac:dyDescent="0.45">
      <c r="A10" s="3">
        <v>7</v>
      </c>
      <c r="B10" s="24" t="s">
        <v>101</v>
      </c>
      <c r="C10" s="3">
        <v>688456</v>
      </c>
      <c r="D10" s="20" t="s">
        <v>35</v>
      </c>
      <c r="E10" s="63" t="s">
        <v>102</v>
      </c>
      <c r="F10" s="27"/>
      <c r="G10" s="68">
        <v>1000000000</v>
      </c>
      <c r="H10" s="23">
        <f>H9+Table13[[#This Row],[مبلغ ورود]]-Table13[[#This Row],[مبلغ خروج]]</f>
        <v>-6999010000</v>
      </c>
    </row>
    <row r="11" spans="1:8" ht="37.5" x14ac:dyDescent="0.45">
      <c r="A11" s="3">
        <v>8</v>
      </c>
      <c r="B11" s="24" t="s">
        <v>103</v>
      </c>
      <c r="C11" s="3">
        <v>688457</v>
      </c>
      <c r="D11" s="20" t="s">
        <v>35</v>
      </c>
      <c r="E11" s="63" t="s">
        <v>104</v>
      </c>
      <c r="F11" s="27"/>
      <c r="G11" s="23">
        <v>6159576000</v>
      </c>
      <c r="H11" s="23">
        <f>H10+Table13[[#This Row],[مبلغ ورود]]-Table13[[#This Row],[مبلغ خروج]]</f>
        <v>-13158586000</v>
      </c>
    </row>
    <row r="12" spans="1:8" ht="37.5" x14ac:dyDescent="0.45">
      <c r="A12" s="3">
        <v>9</v>
      </c>
      <c r="B12" s="24" t="s">
        <v>105</v>
      </c>
      <c r="C12" s="3">
        <v>688458</v>
      </c>
      <c r="D12" s="20" t="s">
        <v>35</v>
      </c>
      <c r="E12" s="63" t="s">
        <v>106</v>
      </c>
      <c r="F12" s="27"/>
      <c r="G12" s="23">
        <v>750000000</v>
      </c>
      <c r="H12" s="23">
        <f>H11+Table13[[#This Row],[مبلغ ورود]]-Table13[[#This Row],[مبلغ خروج]]</f>
        <v>-13908586000</v>
      </c>
    </row>
    <row r="13" spans="1:8" ht="37.5" x14ac:dyDescent="0.45">
      <c r="A13" s="3">
        <v>10</v>
      </c>
      <c r="B13" s="24" t="s">
        <v>105</v>
      </c>
      <c r="C13" s="3">
        <v>688459</v>
      </c>
      <c r="D13" s="20" t="s">
        <v>35</v>
      </c>
      <c r="E13" s="63" t="s">
        <v>107</v>
      </c>
      <c r="F13" s="27"/>
      <c r="G13" s="23">
        <v>2500000000</v>
      </c>
      <c r="H13" s="23">
        <f>H12+Table13[[#This Row],[مبلغ ورود]]-Table13[[#This Row],[مبلغ خروج]]</f>
        <v>-16408586000</v>
      </c>
    </row>
    <row r="14" spans="1:8" ht="37.5" x14ac:dyDescent="0.45">
      <c r="A14" s="3">
        <v>11</v>
      </c>
      <c r="B14" s="24" t="s">
        <v>109</v>
      </c>
      <c r="C14" s="3">
        <v>688460</v>
      </c>
      <c r="D14" s="20" t="s">
        <v>35</v>
      </c>
      <c r="E14" s="63" t="s">
        <v>108</v>
      </c>
      <c r="F14" s="27"/>
      <c r="G14" s="23">
        <v>3892240000</v>
      </c>
      <c r="H14" s="23">
        <f>H13+Table13[[#This Row],[مبلغ ورود]]-Table13[[#This Row],[مبلغ خروج]]</f>
        <v>-20300826000</v>
      </c>
    </row>
    <row r="15" spans="1:8" ht="37.5" x14ac:dyDescent="0.45">
      <c r="A15" s="3">
        <v>12</v>
      </c>
      <c r="B15" s="24" t="s">
        <v>110</v>
      </c>
      <c r="C15" s="3">
        <v>688461</v>
      </c>
      <c r="D15" s="20" t="s">
        <v>35</v>
      </c>
      <c r="E15" s="63" t="s">
        <v>111</v>
      </c>
      <c r="F15" s="27"/>
      <c r="G15" s="23">
        <v>21796808000</v>
      </c>
      <c r="H15" s="23">
        <f>H14+Table13[[#This Row],[مبلغ ورود]]-Table13[[#This Row],[مبلغ خروج]]</f>
        <v>-42097634000</v>
      </c>
    </row>
    <row r="16" spans="1:8" ht="21" x14ac:dyDescent="0.45">
      <c r="A16" s="3"/>
      <c r="B16" s="24"/>
      <c r="C16" s="3"/>
      <c r="D16" s="67"/>
      <c r="E16" s="63"/>
      <c r="F16" s="27"/>
      <c r="G16" s="68"/>
      <c r="H16" s="23">
        <f>H15+Table13[[#This Row],[مبلغ ورود]]-Table13[[#This Row],[مبلغ خروج]]</f>
        <v>-42097634000</v>
      </c>
    </row>
    <row r="17" spans="1:8" ht="21" x14ac:dyDescent="0.45">
      <c r="A17" s="3"/>
      <c r="B17" s="24"/>
      <c r="C17" s="3"/>
      <c r="D17" s="67"/>
      <c r="E17" s="21"/>
      <c r="F17" s="27"/>
      <c r="G17" s="68"/>
      <c r="H17" s="23">
        <f>H16+Table13[[#This Row],[مبلغ ورود]]-Table13[[#This Row],[مبلغ خروج]]</f>
        <v>-42097634000</v>
      </c>
    </row>
    <row r="18" spans="1:8" ht="21" x14ac:dyDescent="0.45">
      <c r="A18" s="3"/>
      <c r="B18" s="24"/>
      <c r="C18" s="3"/>
      <c r="D18" s="20"/>
      <c r="E18" s="21"/>
      <c r="F18" s="23"/>
      <c r="G18" s="23"/>
      <c r="H18" s="23">
        <f>H17+Table13[[#This Row],[مبلغ ورود]]-Table13[[#This Row],[مبلغ خروج]]</f>
        <v>-42097634000</v>
      </c>
    </row>
    <row r="19" spans="1:8" ht="21" x14ac:dyDescent="0.45">
      <c r="A19" s="3"/>
      <c r="B19" s="24"/>
      <c r="C19" s="3"/>
      <c r="D19" s="20"/>
      <c r="E19" s="21"/>
      <c r="F19" s="23"/>
      <c r="G19" s="23"/>
      <c r="H19" s="23">
        <f>H18+Table13[[#This Row],[مبلغ ورود]]-Table13[[#This Row],[مبلغ خروج]]</f>
        <v>-42097634000</v>
      </c>
    </row>
    <row r="20" spans="1:8" ht="21" x14ac:dyDescent="0.45">
      <c r="A20" s="3"/>
      <c r="B20" s="24"/>
      <c r="C20" s="3"/>
      <c r="D20" s="20"/>
      <c r="E20" s="21"/>
      <c r="F20" s="27"/>
      <c r="G20" s="23"/>
      <c r="H20" s="23">
        <f>H19+Table13[[#This Row],[مبلغ ورود]]-Table13[[#This Row],[مبلغ خروج]]</f>
        <v>-42097634000</v>
      </c>
    </row>
    <row r="21" spans="1:8" x14ac:dyDescent="0.45">
      <c r="A21" s="19"/>
      <c r="B21" s="19"/>
      <c r="C21" s="19"/>
      <c r="D21" s="42"/>
      <c r="E21" s="19"/>
      <c r="F21" s="30"/>
      <c r="G21" s="43"/>
      <c r="H21" s="23">
        <f>H20+Table13[[#This Row],[مبلغ ورود]]-Table13[[#This Row],[مبلغ خروج]]</f>
        <v>-42097634000</v>
      </c>
    </row>
    <row r="22" spans="1:8" x14ac:dyDescent="0.45">
      <c r="A22" s="38"/>
      <c r="B22" s="38"/>
      <c r="C22" s="38"/>
      <c r="D22" s="38"/>
      <c r="E22" s="38"/>
      <c r="F22" s="39">
        <f>SUBTOTAL(109,Table13[مبلغ ورود])</f>
        <v>990000</v>
      </c>
      <c r="G22" s="41">
        <f>SUBTOTAL(109,Table13[مبلغ خروج])</f>
        <v>42098624000</v>
      </c>
      <c r="H22" s="40">
        <f>Table13[[#Totals],[مبلغ ورود]]-Table13[[#Totals],[مبلغ خروج]]</f>
        <v>-42097634000</v>
      </c>
    </row>
  </sheetData>
  <mergeCells count="2">
    <mergeCell ref="A1:H1"/>
    <mergeCell ref="A2:H2"/>
  </mergeCells>
  <printOptions horizontalCentered="1"/>
  <pageMargins left="0.7" right="0.7" top="0.75" bottom="0.75" header="0.3" footer="0.3"/>
  <pageSetup paperSize="9" scale="42" orientation="portrait" r:id="rId1"/>
  <headerFooter>
    <oddFooter>&amp;L&amp;P of&amp;N&amp;C&amp;"B Nazanin,Bold"&amp;10زینب امین زاده&amp;R&amp;D</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3E4FB-7121-47CF-9AE9-F0DBA81E07E1}">
  <sheetPr>
    <pageSetUpPr fitToPage="1"/>
  </sheetPr>
  <dimension ref="A1:H22"/>
  <sheetViews>
    <sheetView rightToLeft="1" tabSelected="1" view="pageBreakPreview" zoomScaleNormal="100" zoomScaleSheetLayoutView="100" workbookViewId="0">
      <selection activeCell="G7" sqref="G7"/>
    </sheetView>
  </sheetViews>
  <sheetFormatPr defaultColWidth="9.140625" defaultRowHeight="18.75" x14ac:dyDescent="0.45"/>
  <cols>
    <col min="1" max="1" width="5.42578125" style="1" customWidth="1"/>
    <col min="2" max="2" width="22.5703125" style="1" customWidth="1"/>
    <col min="3" max="3" width="10" style="1" customWidth="1"/>
    <col min="4" max="4" width="13.85546875" style="1" customWidth="1"/>
    <col min="5" max="5" width="91.42578125" style="1" customWidth="1"/>
    <col min="6" max="6" width="17.140625" style="29" bestFit="1" customWidth="1"/>
    <col min="7" max="7" width="23.7109375" style="2" customWidth="1"/>
    <col min="8" max="8" width="21.7109375" style="2" customWidth="1"/>
    <col min="9" max="16384" width="9.140625" style="1"/>
  </cols>
  <sheetData>
    <row r="1" spans="1:8" ht="21" x14ac:dyDescent="0.55000000000000004">
      <c r="A1" s="69" t="s">
        <v>6</v>
      </c>
      <c r="B1" s="69"/>
      <c r="C1" s="69"/>
      <c r="D1" s="69"/>
      <c r="E1" s="69"/>
      <c r="F1" s="69"/>
      <c r="G1" s="69"/>
      <c r="H1" s="69"/>
    </row>
    <row r="2" spans="1:8" ht="21" x14ac:dyDescent="0.55000000000000004">
      <c r="A2" s="69" t="s">
        <v>31</v>
      </c>
      <c r="B2" s="69"/>
      <c r="C2" s="69"/>
      <c r="D2" s="69"/>
      <c r="E2" s="69"/>
      <c r="F2" s="69"/>
      <c r="G2" s="69"/>
      <c r="H2" s="69"/>
    </row>
    <row r="3" spans="1:8" ht="21" x14ac:dyDescent="0.45">
      <c r="A3" s="3" t="s">
        <v>0</v>
      </c>
      <c r="B3" s="3" t="s">
        <v>1</v>
      </c>
      <c r="C3" s="3" t="s">
        <v>2</v>
      </c>
      <c r="D3" s="3" t="s">
        <v>18</v>
      </c>
      <c r="E3" s="3" t="s">
        <v>19</v>
      </c>
      <c r="F3" s="4" t="s">
        <v>3</v>
      </c>
      <c r="G3" s="4" t="s">
        <v>4</v>
      </c>
      <c r="H3" s="4" t="s">
        <v>5</v>
      </c>
    </row>
    <row r="4" spans="1:8" ht="21" x14ac:dyDescent="0.45">
      <c r="A4" s="3">
        <v>1</v>
      </c>
      <c r="B4" s="3"/>
      <c r="C4" s="3"/>
      <c r="D4" s="20"/>
      <c r="E4" s="20" t="s">
        <v>26</v>
      </c>
      <c r="F4" s="23"/>
      <c r="G4" s="23"/>
      <c r="H4" s="23">
        <f>Table134[[#This Row],[مبلغ ورود]]-Table134[[#This Row],[مبلغ خروج]]</f>
        <v>0</v>
      </c>
    </row>
    <row r="5" spans="1:8" ht="37.5" x14ac:dyDescent="0.45">
      <c r="A5" s="3">
        <v>2</v>
      </c>
      <c r="B5" s="36" t="s">
        <v>112</v>
      </c>
      <c r="C5" s="35">
        <v>688462</v>
      </c>
      <c r="D5" s="20" t="s">
        <v>35</v>
      </c>
      <c r="E5" s="63" t="s">
        <v>113</v>
      </c>
      <c r="F5" s="37"/>
      <c r="G5" s="68">
        <v>941136000</v>
      </c>
      <c r="H5" s="23">
        <f>H4+Table134[[#This Row],[مبلغ ورود]]-Table134[[#This Row],[مبلغ خروج]]</f>
        <v>-941136000</v>
      </c>
    </row>
    <row r="6" spans="1:8" ht="21" x14ac:dyDescent="0.45">
      <c r="A6" s="3">
        <v>3</v>
      </c>
      <c r="B6" s="24" t="s">
        <v>114</v>
      </c>
      <c r="C6" s="3">
        <v>688463</v>
      </c>
      <c r="D6" s="20" t="s">
        <v>35</v>
      </c>
      <c r="E6" s="63" t="s">
        <v>115</v>
      </c>
      <c r="F6" s="23"/>
      <c r="G6" s="23">
        <v>4800000000</v>
      </c>
      <c r="H6" s="23">
        <f>H5+Table134[[#This Row],[مبلغ ورود]]-Table134[[#This Row],[مبلغ خروج]]</f>
        <v>-5741136000</v>
      </c>
    </row>
    <row r="7" spans="1:8" ht="37.5" x14ac:dyDescent="0.45">
      <c r="A7" s="3">
        <v>4</v>
      </c>
      <c r="B7" s="24" t="s">
        <v>117</v>
      </c>
      <c r="C7" s="3">
        <v>688465</v>
      </c>
      <c r="D7" s="20" t="s">
        <v>35</v>
      </c>
      <c r="E7" s="63" t="s">
        <v>116</v>
      </c>
      <c r="F7" s="27"/>
      <c r="G7" s="37">
        <v>750000000</v>
      </c>
      <c r="H7" s="23">
        <f>H6+Table134[[#This Row],[مبلغ ورود]]-Table134[[#This Row],[مبلغ خروج]]</f>
        <v>-6491136000</v>
      </c>
    </row>
    <row r="8" spans="1:8" ht="21" x14ac:dyDescent="0.45">
      <c r="A8" s="3"/>
      <c r="B8" s="24"/>
      <c r="C8" s="3"/>
      <c r="D8" s="20"/>
      <c r="E8" s="63"/>
      <c r="F8" s="27"/>
      <c r="G8" s="68"/>
      <c r="H8" s="23">
        <f>H7+Table134[[#This Row],[مبلغ ورود]]-Table134[[#This Row],[مبلغ خروج]]</f>
        <v>-6491136000</v>
      </c>
    </row>
    <row r="9" spans="1:8" ht="21" x14ac:dyDescent="0.45">
      <c r="A9" s="3"/>
      <c r="B9" s="24"/>
      <c r="C9" s="3"/>
      <c r="D9" s="20"/>
      <c r="E9" s="63"/>
      <c r="F9" s="27"/>
      <c r="G9" s="68"/>
      <c r="H9" s="23">
        <f>H8+Table134[[#This Row],[مبلغ ورود]]-Table134[[#This Row],[مبلغ خروج]]</f>
        <v>-6491136000</v>
      </c>
    </row>
    <row r="10" spans="1:8" ht="21" x14ac:dyDescent="0.45">
      <c r="A10" s="3"/>
      <c r="B10" s="24"/>
      <c r="C10" s="3"/>
      <c r="D10" s="20"/>
      <c r="E10" s="63"/>
      <c r="F10" s="27"/>
      <c r="G10" s="68"/>
      <c r="H10" s="23">
        <f>H9+Table134[[#This Row],[مبلغ ورود]]-Table134[[#This Row],[مبلغ خروج]]</f>
        <v>-6491136000</v>
      </c>
    </row>
    <row r="11" spans="1:8" ht="21" x14ac:dyDescent="0.45">
      <c r="A11" s="3"/>
      <c r="B11" s="24"/>
      <c r="C11" s="3"/>
      <c r="D11" s="20"/>
      <c r="E11" s="63"/>
      <c r="F11" s="27"/>
      <c r="G11" s="23"/>
      <c r="H11" s="23">
        <f>H10+Table134[[#This Row],[مبلغ ورود]]-Table134[[#This Row],[مبلغ خروج]]</f>
        <v>-6491136000</v>
      </c>
    </row>
    <row r="12" spans="1:8" ht="21" x14ac:dyDescent="0.45">
      <c r="A12" s="3"/>
      <c r="B12" s="24"/>
      <c r="C12" s="3"/>
      <c r="D12" s="20"/>
      <c r="E12" s="63"/>
      <c r="F12" s="27"/>
      <c r="G12" s="23"/>
      <c r="H12" s="23">
        <f>H11+Table134[[#This Row],[مبلغ ورود]]-Table134[[#This Row],[مبلغ خروج]]</f>
        <v>-6491136000</v>
      </c>
    </row>
    <row r="13" spans="1:8" ht="21" x14ac:dyDescent="0.45">
      <c r="A13" s="3"/>
      <c r="B13" s="24"/>
      <c r="C13" s="3"/>
      <c r="D13" s="20"/>
      <c r="E13" s="63"/>
      <c r="F13" s="27"/>
      <c r="G13" s="23"/>
      <c r="H13" s="23">
        <f>H12+Table134[[#This Row],[مبلغ ورود]]-Table134[[#This Row],[مبلغ خروج]]</f>
        <v>-6491136000</v>
      </c>
    </row>
    <row r="14" spans="1:8" ht="21" x14ac:dyDescent="0.45">
      <c r="A14" s="3"/>
      <c r="B14" s="24"/>
      <c r="C14" s="3"/>
      <c r="D14" s="20"/>
      <c r="E14" s="63"/>
      <c r="F14" s="27"/>
      <c r="G14" s="23"/>
      <c r="H14" s="23">
        <f>H13+Table134[[#This Row],[مبلغ ورود]]-Table134[[#This Row],[مبلغ خروج]]</f>
        <v>-6491136000</v>
      </c>
    </row>
    <row r="15" spans="1:8" ht="21" x14ac:dyDescent="0.45">
      <c r="A15" s="3"/>
      <c r="B15" s="24"/>
      <c r="C15" s="3"/>
      <c r="D15" s="20"/>
      <c r="E15" s="63"/>
      <c r="F15" s="27"/>
      <c r="G15" s="23"/>
      <c r="H15" s="23">
        <f>H14+Table134[[#This Row],[مبلغ ورود]]-Table134[[#This Row],[مبلغ خروج]]</f>
        <v>-6491136000</v>
      </c>
    </row>
    <row r="16" spans="1:8" ht="21" x14ac:dyDescent="0.45">
      <c r="A16" s="3"/>
      <c r="B16" s="24"/>
      <c r="C16" s="3"/>
      <c r="D16" s="67"/>
      <c r="E16" s="63"/>
      <c r="F16" s="27"/>
      <c r="G16" s="68"/>
      <c r="H16" s="23">
        <f>H15+Table134[[#This Row],[مبلغ ورود]]-Table134[[#This Row],[مبلغ خروج]]</f>
        <v>-6491136000</v>
      </c>
    </row>
    <row r="17" spans="1:8" ht="21" x14ac:dyDescent="0.45">
      <c r="A17" s="3"/>
      <c r="B17" s="24"/>
      <c r="C17" s="3"/>
      <c r="D17" s="67"/>
      <c r="E17" s="21"/>
      <c r="F17" s="27"/>
      <c r="G17" s="68"/>
      <c r="H17" s="23">
        <f>H16+Table134[[#This Row],[مبلغ ورود]]-Table134[[#This Row],[مبلغ خروج]]</f>
        <v>-6491136000</v>
      </c>
    </row>
    <row r="18" spans="1:8" ht="21" x14ac:dyDescent="0.45">
      <c r="A18" s="3"/>
      <c r="B18" s="24"/>
      <c r="C18" s="3"/>
      <c r="D18" s="20"/>
      <c r="E18" s="21"/>
      <c r="F18" s="23"/>
      <c r="G18" s="23"/>
      <c r="H18" s="23">
        <f>H17+Table134[[#This Row],[مبلغ ورود]]-Table134[[#This Row],[مبلغ خروج]]</f>
        <v>-6491136000</v>
      </c>
    </row>
    <row r="19" spans="1:8" ht="21" x14ac:dyDescent="0.45">
      <c r="A19" s="3"/>
      <c r="B19" s="24"/>
      <c r="C19" s="3"/>
      <c r="D19" s="20"/>
      <c r="E19" s="21"/>
      <c r="F19" s="23"/>
      <c r="G19" s="23"/>
      <c r="H19" s="23">
        <f>H18+Table134[[#This Row],[مبلغ ورود]]-Table134[[#This Row],[مبلغ خروج]]</f>
        <v>-6491136000</v>
      </c>
    </row>
    <row r="20" spans="1:8" ht="21" x14ac:dyDescent="0.45">
      <c r="A20" s="3"/>
      <c r="B20" s="24"/>
      <c r="C20" s="3"/>
      <c r="D20" s="20"/>
      <c r="E20" s="21"/>
      <c r="F20" s="27"/>
      <c r="G20" s="23"/>
      <c r="H20" s="23">
        <f>H19+Table134[[#This Row],[مبلغ ورود]]-Table134[[#This Row],[مبلغ خروج]]</f>
        <v>-6491136000</v>
      </c>
    </row>
    <row r="21" spans="1:8" x14ac:dyDescent="0.45">
      <c r="A21" s="19"/>
      <c r="B21" s="19"/>
      <c r="C21" s="19"/>
      <c r="D21" s="42"/>
      <c r="E21" s="19"/>
      <c r="F21" s="30"/>
      <c r="G21" s="43"/>
      <c r="H21" s="23">
        <f>H20+Table134[[#This Row],[مبلغ ورود]]-Table134[[#This Row],[مبلغ خروج]]</f>
        <v>-6491136000</v>
      </c>
    </row>
    <row r="22" spans="1:8" x14ac:dyDescent="0.45">
      <c r="A22" s="38"/>
      <c r="B22" s="38"/>
      <c r="C22" s="38"/>
      <c r="D22" s="38"/>
      <c r="E22" s="38"/>
      <c r="F22" s="39">
        <f>SUBTOTAL(109,Table134[مبلغ ورود])</f>
        <v>0</v>
      </c>
      <c r="G22" s="41">
        <f>SUBTOTAL(109,Table134[مبلغ خروج])</f>
        <v>6491136000</v>
      </c>
      <c r="H22" s="40">
        <f>Table134[[#Totals],[مبلغ ورود]]-Table134[[#Totals],[مبلغ خروج]]</f>
        <v>-6491136000</v>
      </c>
    </row>
  </sheetData>
  <mergeCells count="2">
    <mergeCell ref="A1:H1"/>
    <mergeCell ref="A2:H2"/>
  </mergeCells>
  <printOptions horizontalCentered="1"/>
  <pageMargins left="0.7" right="0.7" top="0.75" bottom="0.75" header="0.3" footer="0.3"/>
  <pageSetup paperSize="9" scale="42" orientation="portrait" r:id="rId1"/>
  <headerFooter>
    <oddFooter>&amp;L&amp;P of&amp;N&amp;C&amp;"B Nazanin,Bold"&amp;10زینب امین زاده&amp;R&amp;D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9"/>
  <sheetViews>
    <sheetView rightToLeft="1" view="pageBreakPreview" zoomScaleNormal="100" zoomScaleSheetLayoutView="100" workbookViewId="0">
      <selection activeCell="B9" sqref="B9"/>
    </sheetView>
  </sheetViews>
  <sheetFormatPr defaultColWidth="9.140625" defaultRowHeight="18" x14ac:dyDescent="0.45"/>
  <cols>
    <col min="1" max="1" width="9.42578125" style="5" customWidth="1"/>
    <col min="2" max="2" width="31.7109375" style="5" customWidth="1"/>
    <col min="3" max="3" width="8.5703125" style="5" bestFit="1" customWidth="1"/>
    <col min="4" max="4" width="18.5703125" style="5" bestFit="1" customWidth="1"/>
    <col min="5" max="5" width="15.140625" style="5" customWidth="1"/>
    <col min="6" max="6" width="19.42578125" style="5" customWidth="1"/>
    <col min="7" max="7" width="18.140625" style="5" customWidth="1"/>
    <col min="8" max="16384" width="9.140625" style="5"/>
  </cols>
  <sheetData>
    <row r="1" spans="1:7" ht="18.75" x14ac:dyDescent="0.45">
      <c r="A1" s="89" t="s">
        <v>7</v>
      </c>
      <c r="B1" s="90"/>
      <c r="C1" s="90"/>
      <c r="D1" s="90"/>
      <c r="E1" s="90"/>
      <c r="F1" s="90"/>
      <c r="G1" s="91"/>
    </row>
    <row r="2" spans="1:7" ht="18.75" x14ac:dyDescent="0.45">
      <c r="A2" s="92" t="s">
        <v>27</v>
      </c>
      <c r="B2" s="93"/>
      <c r="C2" s="93"/>
      <c r="D2" s="93"/>
      <c r="E2" s="93"/>
      <c r="F2" s="93"/>
      <c r="G2" s="94"/>
    </row>
    <row r="3" spans="1:7" ht="15.75" customHeight="1" x14ac:dyDescent="0.45">
      <c r="A3" s="92"/>
      <c r="B3" s="93"/>
      <c r="C3" s="93"/>
      <c r="D3" s="93"/>
      <c r="E3" s="93"/>
      <c r="F3" s="93"/>
      <c r="G3" s="94"/>
    </row>
    <row r="4" spans="1:7" ht="13.5" customHeight="1" x14ac:dyDescent="0.45">
      <c r="A4" s="18"/>
      <c r="B4" s="44"/>
      <c r="C4" s="44"/>
      <c r="D4" s="44"/>
      <c r="E4" s="45" t="s">
        <v>8</v>
      </c>
      <c r="F4" s="95" t="str">
        <f>'1401'!B7</f>
        <v>1401/03/01</v>
      </c>
      <c r="G4" s="95"/>
    </row>
    <row r="5" spans="1:7" ht="18.75" x14ac:dyDescent="0.45">
      <c r="A5" s="18"/>
      <c r="B5" s="44"/>
      <c r="C5" s="44"/>
      <c r="D5" s="44"/>
      <c r="E5" s="45" t="s">
        <v>9</v>
      </c>
      <c r="F5" s="96"/>
      <c r="G5" s="96"/>
    </row>
    <row r="6" spans="1:7" ht="15" customHeight="1" thickBot="1" x14ac:dyDescent="0.5">
      <c r="A6" s="46" t="s">
        <v>10</v>
      </c>
      <c r="B6" s="47"/>
      <c r="C6" s="47"/>
      <c r="D6" s="47"/>
      <c r="E6" s="47"/>
      <c r="F6" s="47"/>
      <c r="G6" s="48"/>
    </row>
    <row r="7" spans="1:7" ht="3.75" customHeight="1" thickBot="1" x14ac:dyDescent="0.5">
      <c r="A7" s="81"/>
      <c r="B7" s="81"/>
      <c r="C7" s="81"/>
      <c r="D7" s="81"/>
      <c r="E7" s="81"/>
      <c r="F7" s="81"/>
      <c r="G7" s="81"/>
    </row>
    <row r="8" spans="1:7" ht="6" customHeight="1" thickBot="1" x14ac:dyDescent="0.5">
      <c r="A8" s="82"/>
      <c r="B8" s="83"/>
      <c r="C8" s="83"/>
      <c r="D8" s="83"/>
      <c r="E8" s="83"/>
      <c r="F8" s="83"/>
      <c r="G8" s="84"/>
    </row>
    <row r="9" spans="1:7" ht="54.75" customHeight="1" thickBot="1" x14ac:dyDescent="0.5">
      <c r="A9" s="49" t="s">
        <v>53</v>
      </c>
      <c r="B9" s="50">
        <f>'1401'!G7</f>
        <v>750000000</v>
      </c>
      <c r="C9" s="51" t="s">
        <v>11</v>
      </c>
      <c r="D9" s="52" t="s">
        <v>54</v>
      </c>
      <c r="E9" s="85" t="str">
        <f>[1]!abh(B9)</f>
        <v>هفتصد و پنجاه میلیون</v>
      </c>
      <c r="F9" s="86"/>
      <c r="G9" s="53" t="s">
        <v>11</v>
      </c>
    </row>
    <row r="10" spans="1:7" ht="87" customHeight="1" x14ac:dyDescent="0.45">
      <c r="A10" s="54" t="s">
        <v>12</v>
      </c>
      <c r="B10" s="87" t="str">
        <f>'1401'!E7</f>
        <v>شرکت آدیش جنوبی بابت تضمین برگشت سالم و حق توقف کانتینر بنام شرکت حمل و نقل بین المللی آذرخش آوای باختر بابت سپرده حق توقف بارنامه CT22031054 محموله هایتان فیتینگ 2 کانتینری اینویس 154</v>
      </c>
      <c r="C10" s="87"/>
      <c r="D10" s="87"/>
      <c r="E10" s="87"/>
      <c r="F10" s="87"/>
      <c r="G10" s="88"/>
    </row>
    <row r="11" spans="1:7" ht="20.25" thickBot="1" x14ac:dyDescent="0.5">
      <c r="A11" s="55" t="s">
        <v>13</v>
      </c>
      <c r="B11" s="56" t="str">
        <f>'1400'!D5</f>
        <v>بانک سامان</v>
      </c>
      <c r="C11" s="56"/>
      <c r="D11" s="57" t="s">
        <v>14</v>
      </c>
      <c r="E11" s="56"/>
      <c r="F11" s="72"/>
      <c r="G11" s="73"/>
    </row>
    <row r="12" spans="1:7" ht="3.75" customHeight="1" thickBot="1" x14ac:dyDescent="0.5"/>
    <row r="13" spans="1:7" ht="32.25" thickBot="1" x14ac:dyDescent="0.5">
      <c r="A13" s="58" t="s">
        <v>15</v>
      </c>
      <c r="B13" s="59">
        <f>'1401'!C7</f>
        <v>688465</v>
      </c>
      <c r="C13" s="60" t="s">
        <v>16</v>
      </c>
      <c r="D13" s="61" t="s">
        <v>61</v>
      </c>
      <c r="E13" s="60" t="s">
        <v>17</v>
      </c>
      <c r="F13" s="74" t="s">
        <v>55</v>
      </c>
      <c r="G13" s="75"/>
    </row>
    <row r="14" spans="1:7" ht="3" customHeight="1" thickBot="1" x14ac:dyDescent="0.5"/>
    <row r="15" spans="1:7" ht="19.5" x14ac:dyDescent="0.5">
      <c r="A15" s="66" t="s">
        <v>20</v>
      </c>
      <c r="B15" s="14" t="s">
        <v>81</v>
      </c>
      <c r="C15" s="13"/>
      <c r="D15" s="14" t="s">
        <v>21</v>
      </c>
      <c r="E15" s="14"/>
      <c r="F15" s="76" t="s">
        <v>22</v>
      </c>
      <c r="G15" s="77"/>
    </row>
    <row r="16" spans="1:7" x14ac:dyDescent="0.45">
      <c r="A16" s="6"/>
      <c r="F16" s="78"/>
      <c r="G16" s="78"/>
    </row>
    <row r="17" spans="1:7" ht="18.75" thickBot="1" x14ac:dyDescent="0.5">
      <c r="A17" s="7"/>
      <c r="B17" s="8"/>
      <c r="C17" s="8"/>
      <c r="D17" s="8"/>
      <c r="E17" s="8"/>
      <c r="F17" s="79"/>
      <c r="G17" s="80"/>
    </row>
    <row r="18" spans="1:7" ht="3.75" customHeight="1" thickBot="1" x14ac:dyDescent="0.5"/>
    <row r="19" spans="1:7" ht="60.75" customHeight="1" thickBot="1" x14ac:dyDescent="0.6">
      <c r="A19" s="17" t="s">
        <v>23</v>
      </c>
      <c r="B19" s="16"/>
      <c r="C19" s="9"/>
      <c r="D19" s="15" t="s">
        <v>24</v>
      </c>
      <c r="E19" s="12"/>
      <c r="F19" s="70" t="s">
        <v>25</v>
      </c>
      <c r="G19" s="71"/>
    </row>
  </sheetData>
  <mergeCells count="15">
    <mergeCell ref="A7:G7"/>
    <mergeCell ref="A8:G8"/>
    <mergeCell ref="E9:F9"/>
    <mergeCell ref="B10:G10"/>
    <mergeCell ref="A1:G1"/>
    <mergeCell ref="A2:G2"/>
    <mergeCell ref="A3:G3"/>
    <mergeCell ref="F4:G4"/>
    <mergeCell ref="F5:G5"/>
    <mergeCell ref="F19:G19"/>
    <mergeCell ref="F11:G11"/>
    <mergeCell ref="F13:G13"/>
    <mergeCell ref="F15:G15"/>
    <mergeCell ref="F16:G16"/>
    <mergeCell ref="F17:G17"/>
  </mergeCells>
  <printOptions horizontalCentered="1"/>
  <pageMargins left="0.51181102362204722" right="0.51181102362204722" top="0.59055118110236227" bottom="0.59055118110236227" header="0.31496062992125984" footer="0.31496062992125984"/>
  <pageSetup paperSize="11"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9"/>
  <sheetViews>
    <sheetView rightToLeft="1" view="pageBreakPreview" zoomScaleNormal="100" zoomScaleSheetLayoutView="100" workbookViewId="0">
      <selection activeCell="E9" sqref="E9:F9"/>
    </sheetView>
  </sheetViews>
  <sheetFormatPr defaultColWidth="9.140625" defaultRowHeight="18" x14ac:dyDescent="0.45"/>
  <cols>
    <col min="1" max="1" width="9.42578125" style="5" customWidth="1"/>
    <col min="2" max="2" width="31.7109375" style="5" customWidth="1"/>
    <col min="3" max="3" width="8.5703125" style="5" bestFit="1" customWidth="1"/>
    <col min="4" max="4" width="18.5703125" style="5" bestFit="1" customWidth="1"/>
    <col min="5" max="5" width="15.140625" style="5" customWidth="1"/>
    <col min="6" max="6" width="19.42578125" style="5" customWidth="1"/>
    <col min="7" max="16384" width="9.140625" style="5"/>
  </cols>
  <sheetData>
    <row r="1" spans="1:7" ht="18.75" x14ac:dyDescent="0.45">
      <c r="A1" s="89" t="s">
        <v>7</v>
      </c>
      <c r="B1" s="90"/>
      <c r="C1" s="90"/>
      <c r="D1" s="90"/>
      <c r="E1" s="90"/>
      <c r="F1" s="90"/>
      <c r="G1" s="91"/>
    </row>
    <row r="2" spans="1:7" ht="18.75" x14ac:dyDescent="0.45">
      <c r="A2" s="92" t="s">
        <v>27</v>
      </c>
      <c r="B2" s="93"/>
      <c r="C2" s="93"/>
      <c r="D2" s="93"/>
      <c r="E2" s="93"/>
      <c r="F2" s="93"/>
      <c r="G2" s="94"/>
    </row>
    <row r="3" spans="1:7" ht="15.75" customHeight="1" x14ac:dyDescent="0.45">
      <c r="A3" s="92"/>
      <c r="B3" s="93"/>
      <c r="C3" s="93"/>
      <c r="D3" s="93"/>
      <c r="E3" s="93"/>
      <c r="F3" s="93"/>
      <c r="G3" s="94"/>
    </row>
    <row r="4" spans="1:7" ht="13.5" customHeight="1" x14ac:dyDescent="0.45">
      <c r="A4" s="18"/>
      <c r="B4" s="44"/>
      <c r="C4" s="44"/>
      <c r="D4" s="44"/>
      <c r="E4" s="45" t="s">
        <v>8</v>
      </c>
      <c r="F4" s="95" t="str">
        <f>'گردش بانک'!B30</f>
        <v>1399/07/28</v>
      </c>
      <c r="G4" s="95"/>
    </row>
    <row r="5" spans="1:7" ht="18.75" x14ac:dyDescent="0.45">
      <c r="A5" s="18"/>
      <c r="B5" s="44"/>
      <c r="C5" s="44"/>
      <c r="D5" s="44"/>
      <c r="E5" s="45" t="s">
        <v>9</v>
      </c>
      <c r="F5" s="96"/>
      <c r="G5" s="96"/>
    </row>
    <row r="6" spans="1:7" ht="15" customHeight="1" thickBot="1" x14ac:dyDescent="0.5">
      <c r="A6" s="46" t="s">
        <v>10</v>
      </c>
      <c r="B6" s="47"/>
      <c r="C6" s="47"/>
      <c r="D6" s="47"/>
      <c r="E6" s="47"/>
      <c r="F6" s="47"/>
      <c r="G6" s="48"/>
    </row>
    <row r="7" spans="1:7" ht="3.75" customHeight="1" thickBot="1" x14ac:dyDescent="0.5">
      <c r="A7" s="81"/>
      <c r="B7" s="81"/>
      <c r="C7" s="81"/>
      <c r="D7" s="81"/>
      <c r="E7" s="81"/>
      <c r="F7" s="81"/>
      <c r="G7" s="81"/>
    </row>
    <row r="8" spans="1:7" ht="6" customHeight="1" thickBot="1" x14ac:dyDescent="0.5">
      <c r="A8" s="82"/>
      <c r="B8" s="83"/>
      <c r="C8" s="83"/>
      <c r="D8" s="83"/>
      <c r="E8" s="83"/>
      <c r="F8" s="83"/>
      <c r="G8" s="84"/>
    </row>
    <row r="9" spans="1:7" ht="54.75" customHeight="1" thickBot="1" x14ac:dyDescent="0.5">
      <c r="A9" s="49" t="s">
        <v>53</v>
      </c>
      <c r="B9" s="50">
        <f>'گردش بانک'!G30</f>
        <v>64850000</v>
      </c>
      <c r="C9" s="51" t="s">
        <v>11</v>
      </c>
      <c r="D9" s="52" t="s">
        <v>54</v>
      </c>
      <c r="E9" s="85" t="str">
        <f>[2]!abh(B9)</f>
        <v>شصت و چهار میلیون و هشتصد و پنجاه هزار</v>
      </c>
      <c r="F9" s="86"/>
      <c r="G9" s="53" t="s">
        <v>11</v>
      </c>
    </row>
    <row r="10" spans="1:7" ht="87" customHeight="1" x14ac:dyDescent="0.45">
      <c r="A10" s="54" t="s">
        <v>12</v>
      </c>
      <c r="B10" s="87" t="str">
        <f>'گردش بانک'!E30</f>
        <v>شرکت حمل و نقل بین المللی توشه بر بابت هزینه صدور ترخیصیه و ... بارنامه ش SMTGLG20070722A بابت اسناد پارت 48 فاتح صنعت ق SHELL TUBE EXCHANGER -FORGET ITEA PART 1</v>
      </c>
      <c r="C10" s="87"/>
      <c r="D10" s="87"/>
      <c r="E10" s="87"/>
      <c r="F10" s="87"/>
      <c r="G10" s="88"/>
    </row>
    <row r="11" spans="1:7" ht="20.25" thickBot="1" x14ac:dyDescent="0.5">
      <c r="A11" s="55" t="s">
        <v>13</v>
      </c>
      <c r="B11" s="56" t="str">
        <f>'گردش بانک'!D20</f>
        <v>بانک سامان</v>
      </c>
      <c r="C11" s="56"/>
      <c r="D11" s="57" t="s">
        <v>14</v>
      </c>
      <c r="E11" s="56"/>
      <c r="F11" s="72"/>
      <c r="G11" s="73"/>
    </row>
    <row r="12" spans="1:7" ht="3.75" customHeight="1" thickBot="1" x14ac:dyDescent="0.5"/>
    <row r="13" spans="1:7" ht="32.25" thickBot="1" x14ac:dyDescent="0.5">
      <c r="A13" s="58" t="s">
        <v>15</v>
      </c>
      <c r="B13" s="59">
        <f>'گردش بانک'!C30</f>
        <v>688440</v>
      </c>
      <c r="C13" s="60" t="s">
        <v>16</v>
      </c>
      <c r="D13" s="61" t="str">
        <f>'1'!D13</f>
        <v>تضمین</v>
      </c>
      <c r="E13" s="60" t="s">
        <v>17</v>
      </c>
      <c r="F13" s="74" t="s">
        <v>55</v>
      </c>
      <c r="G13" s="75"/>
    </row>
    <row r="14" spans="1:7" ht="3" customHeight="1" thickBot="1" x14ac:dyDescent="0.5"/>
    <row r="15" spans="1:7" ht="19.5" x14ac:dyDescent="0.5">
      <c r="A15" s="10"/>
      <c r="B15" s="13" t="s">
        <v>20</v>
      </c>
      <c r="C15" s="13" t="s">
        <v>21</v>
      </c>
      <c r="D15" s="11"/>
      <c r="E15" s="14" t="s">
        <v>22</v>
      </c>
      <c r="F15" s="83"/>
      <c r="G15" s="84"/>
    </row>
    <row r="16" spans="1:7" x14ac:dyDescent="0.45">
      <c r="A16" s="6"/>
      <c r="F16" s="78"/>
      <c r="G16" s="78"/>
    </row>
    <row r="17" spans="1:7" ht="18.75" thickBot="1" x14ac:dyDescent="0.5">
      <c r="A17" s="7"/>
      <c r="B17" s="8"/>
      <c r="C17" s="8"/>
      <c r="D17" s="8"/>
      <c r="E17" s="8"/>
      <c r="F17" s="79"/>
      <c r="G17" s="80"/>
    </row>
    <row r="18" spans="1:7" ht="3.75" customHeight="1" thickBot="1" x14ac:dyDescent="0.5"/>
    <row r="19" spans="1:7" ht="60.75" customHeight="1" thickBot="1" x14ac:dyDescent="0.6">
      <c r="A19" s="17" t="s">
        <v>23</v>
      </c>
      <c r="B19" s="16"/>
      <c r="C19" s="9"/>
      <c r="D19" s="15" t="s">
        <v>24</v>
      </c>
      <c r="E19" s="12"/>
      <c r="F19" s="70" t="s">
        <v>25</v>
      </c>
      <c r="G19" s="71"/>
    </row>
  </sheetData>
  <mergeCells count="15">
    <mergeCell ref="A7:G7"/>
    <mergeCell ref="A1:G1"/>
    <mergeCell ref="A2:G2"/>
    <mergeCell ref="A3:G3"/>
    <mergeCell ref="F4:G4"/>
    <mergeCell ref="F5:G5"/>
    <mergeCell ref="F16:G16"/>
    <mergeCell ref="F17:G17"/>
    <mergeCell ref="F19:G19"/>
    <mergeCell ref="A8:G8"/>
    <mergeCell ref="E9:F9"/>
    <mergeCell ref="B10:G10"/>
    <mergeCell ref="F11:G11"/>
    <mergeCell ref="F13:G13"/>
    <mergeCell ref="F15:G15"/>
  </mergeCells>
  <printOptions horizontalCentered="1"/>
  <pageMargins left="0.51181102362204722" right="0.51181102362204722" top="0.59055118110236227" bottom="0.59055118110236227" header="0.31496062992125984" footer="0.31496062992125984"/>
  <pageSetup paperSize="11"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گردش بانک</vt:lpstr>
      <vt:lpstr>1400</vt:lpstr>
      <vt:lpstr>1401</vt:lpstr>
      <vt:lpstr>1</vt:lpstr>
      <vt:lpstr>2</vt:lpstr>
      <vt:lpstr>'1400'!Print_Titles</vt:lpstr>
      <vt:lpstr>'1401'!Print_Titles</vt:lpstr>
      <vt:lpstr>'گردش بانک'!Print_Titles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aminzadeh@adishrefinery.com</dc:creator>
  <cp:lastModifiedBy>Sepideh Japalaghi</cp:lastModifiedBy>
  <cp:lastPrinted>2022-05-22T13:16:29Z</cp:lastPrinted>
  <dcterms:created xsi:type="dcterms:W3CDTF">2015-08-25T07:31:20Z</dcterms:created>
  <dcterms:modified xsi:type="dcterms:W3CDTF">2022-05-22T13:17:25Z</dcterms:modified>
</cp:coreProperties>
</file>