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ماشین سازی شمال پیروز\085\"/>
    </mc:Choice>
  </mc:AlternateContent>
  <xr:revisionPtr revIDLastSave="0" documentId="13_ncr:1_{EE138DA5-3577-4A01-8BB0-C18D114B5D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ف 1 (تاریخ روز پرداخت)" sheetId="5" r:id="rId1"/>
    <sheet name="ف 1 (تاریخ تحویل کالا)" sheetId="4" r:id="rId2"/>
    <sheet name="(تاریخ تحویل قرارداد) ف 1" sheetId="3" r:id="rId3"/>
    <sheet name="INV 01" sheetId="2" r:id="rId4"/>
    <sheet name="Packing List Items" sheetId="1" r:id="rId5"/>
  </sheets>
  <definedNames>
    <definedName name="_xlnm._FilterDatabase" localSheetId="4" hidden="1">'Packing List Items'!$A$1:$W$31</definedName>
    <definedName name="_xlnm.Print_Area" localSheetId="2">'(تاریخ تحویل قرارداد) ف 1'!$A$1:$M$27</definedName>
    <definedName name="_xlnm.Print_Area" localSheetId="3">'INV 01'!$B$1:$O$18</definedName>
    <definedName name="_xlnm.Print_Area" localSheetId="1">'ف 1 (تاریخ تحویل کالا)'!$A$1:$M$27</definedName>
    <definedName name="_xlnm.Print_Area" localSheetId="0">'ف 1 (تاریخ روز پرداخت)'!$A$1:$M$28</definedName>
  </definedNames>
  <calcPr calcId="191029" forceFullCalc="1"/>
</workbook>
</file>

<file path=xl/calcChain.xml><?xml version="1.0" encoding="utf-8"?>
<calcChain xmlns="http://schemas.openxmlformats.org/spreadsheetml/2006/main">
  <c r="I10" i="2" l="1"/>
  <c r="L10" i="2" s="1"/>
  <c r="N10" i="2" s="1"/>
  <c r="I9" i="2"/>
  <c r="L9" i="2" s="1"/>
  <c r="M9" i="2" s="1"/>
  <c r="N9" i="2" s="1"/>
  <c r="H8" i="2"/>
  <c r="H7" i="2"/>
  <c r="I7" i="2" s="1"/>
  <c r="L7" i="2" s="1"/>
  <c r="M7" i="2" s="1"/>
  <c r="N7" i="2" s="1"/>
  <c r="H6" i="2"/>
  <c r="I6" i="2" s="1"/>
  <c r="L6" i="2" s="1"/>
  <c r="M6" i="2" s="1"/>
  <c r="N6" i="2" s="1"/>
  <c r="H5" i="2"/>
  <c r="I8" i="2"/>
  <c r="L8" i="2" s="1"/>
  <c r="M8" i="2" s="1"/>
  <c r="N8" i="2" s="1"/>
  <c r="L16" i="5"/>
  <c r="N50" i="2"/>
  <c r="M50" i="2"/>
  <c r="L50" i="2"/>
  <c r="I50" i="2"/>
  <c r="K15" i="2"/>
  <c r="J15" i="2"/>
  <c r="I5" i="2" l="1"/>
  <c r="L5" i="2" s="1"/>
  <c r="M5" i="2" l="1"/>
  <c r="N5" i="2" s="1"/>
  <c r="N15" i="2" s="1"/>
  <c r="L15" i="2"/>
  <c r="I15" i="2"/>
  <c r="M15" i="2" l="1"/>
  <c r="H8" i="4"/>
  <c r="H11" i="4"/>
  <c r="H12" i="4"/>
  <c r="L12" i="4" s="1"/>
  <c r="H11" i="5" l="1"/>
  <c r="H8" i="5"/>
  <c r="N9" i="5" s="1"/>
  <c r="H12" i="5"/>
  <c r="L12" i="5" s="1"/>
  <c r="H12" i="3"/>
  <c r="L12" i="3" s="1"/>
  <c r="H8" i="3"/>
  <c r="N9" i="3" s="1"/>
  <c r="H11" i="3"/>
  <c r="N9" i="4"/>
  <c r="H24" i="4"/>
  <c r="L24" i="4" s="1"/>
  <c r="L11" i="4"/>
  <c r="P15" i="4"/>
  <c r="H23" i="4"/>
  <c r="H13" i="4"/>
  <c r="H15" i="4" s="1"/>
  <c r="L15" i="4" s="1"/>
  <c r="H13" i="3" l="1"/>
  <c r="H15" i="3" s="1"/>
  <c r="L15" i="3" s="1"/>
  <c r="H23" i="3"/>
  <c r="P15" i="3"/>
  <c r="H24" i="3"/>
  <c r="L24" i="3" s="1"/>
  <c r="L11" i="3"/>
  <c r="H25" i="5"/>
  <c r="L25" i="5" s="1"/>
  <c r="H24" i="5"/>
  <c r="P15" i="5"/>
  <c r="L11" i="5"/>
  <c r="L13" i="5" s="1"/>
  <c r="H13" i="5"/>
  <c r="H15" i="5" s="1"/>
  <c r="L8" i="4"/>
  <c r="N10" i="4" s="1"/>
  <c r="L13" i="4"/>
  <c r="L23" i="4"/>
  <c r="L25" i="4" s="1"/>
  <c r="H25" i="4"/>
  <c r="L15" i="5" l="1"/>
  <c r="H17" i="5"/>
  <c r="L17" i="5" s="1"/>
  <c r="H25" i="3"/>
  <c r="L23" i="3"/>
  <c r="L25" i="3" s="1"/>
  <c r="H26" i="5"/>
  <c r="L24" i="5"/>
  <c r="L26" i="5" s="1"/>
  <c r="L8" i="3"/>
  <c r="L13" i="3"/>
  <c r="L6" i="4"/>
  <c r="L7" i="4" s="1"/>
  <c r="N7" i="4"/>
  <c r="L8" i="5" l="1"/>
  <c r="N10" i="5" s="1"/>
  <c r="N17" i="5"/>
  <c r="N10" i="3"/>
  <c r="L6" i="3"/>
  <c r="L7" i="3" s="1"/>
  <c r="N7" i="3"/>
  <c r="N7" i="5"/>
  <c r="Q16" i="2"/>
  <c r="L6" i="5"/>
  <c r="L7" i="5" s="1"/>
</calcChain>
</file>

<file path=xl/sharedStrings.xml><?xml version="1.0" encoding="utf-8"?>
<sst xmlns="http://schemas.openxmlformats.org/spreadsheetml/2006/main" count="499" uniqueCount="144">
  <si>
    <t>#</t>
  </si>
  <si>
    <t>Opi No.</t>
  </si>
  <si>
    <t>Date</t>
  </si>
  <si>
    <t>Packing List No.</t>
  </si>
  <si>
    <t>Purchase Order</t>
  </si>
  <si>
    <t>Vendor</t>
  </si>
  <si>
    <t>Destination</t>
  </si>
  <si>
    <t>Shipment No.</t>
  </si>
  <si>
    <t>Material Description</t>
  </si>
  <si>
    <t>Category</t>
  </si>
  <si>
    <t>Main Material</t>
  </si>
  <si>
    <t>Mark No.</t>
  </si>
  <si>
    <t>Description</t>
  </si>
  <si>
    <t>Pl Quantity</t>
  </si>
  <si>
    <t>Shortage</t>
  </si>
  <si>
    <t>Overage</t>
  </si>
  <si>
    <t>Damage</t>
  </si>
  <si>
    <t>Incorrect</t>
  </si>
  <si>
    <t>Accepted</t>
  </si>
  <si>
    <t>Unit</t>
  </si>
  <si>
    <t>Weight/Unit</t>
  </si>
  <si>
    <t>Action Code</t>
  </si>
  <si>
    <t>Remark</t>
  </si>
  <si>
    <t>OPI-SEMC-085-001</t>
  </si>
  <si>
    <t>SACR-PL-SEMC-085-001</t>
  </si>
  <si>
    <t>ADSH-P-PO-GE-085</t>
  </si>
  <si>
    <t>MACHINE  SAZI SHOMAL</t>
  </si>
  <si>
    <t>DDB</t>
  </si>
  <si>
    <t>1</t>
  </si>
  <si>
    <t>Main Item</t>
  </si>
  <si>
    <t>NLP-501-001</t>
  </si>
  <si>
    <t>Lighting Panel, 400/230VAC, 50Hz, 3PH+N+PE, 10kA, 1 sec, Outdoor Type, EX d IIB T3 Type with Gland Plate, IP55, Surface/Support Mounted</t>
  </si>
  <si>
    <t>Set</t>
  </si>
  <si>
    <t>ELP-501-001</t>
  </si>
  <si>
    <t>NLP-517-001</t>
  </si>
  <si>
    <t>ELP-517-001</t>
  </si>
  <si>
    <t>Sub Item</t>
  </si>
  <si>
    <t>SEMC Ex CABLE  GLAND : VBL453 - F - 75mm C/WITH: Sealing Washer ,  Earth tag , Shroud</t>
  </si>
  <si>
    <t>Piece</t>
  </si>
  <si>
    <t>2</t>
  </si>
  <si>
    <t>SEMC Ex CABLE  GLAND : VBL453 - C - 32mm C/WITH: Sealing Washer ,  Earth tag , Shroud</t>
  </si>
  <si>
    <t>3</t>
  </si>
  <si>
    <t>SEMC Ex CABLE  GLAND : VBL453 - B - 25mm C/WITH: Sealing Washer ,  Earth tag , Shroud</t>
  </si>
  <si>
    <t>4</t>
  </si>
  <si>
    <t>SEMC Ex CABLE  GLAND : 453 - C - 32mm C/WITH: Sealing Washer ,  Earth tag , Shroud</t>
  </si>
  <si>
    <t>5</t>
  </si>
  <si>
    <t>SEMC Ex CABLE  GLAND : 453 - B - 25mm C/WITH: Sealing Washer ,  Earth tag , Shroud</t>
  </si>
  <si>
    <t>6</t>
  </si>
  <si>
    <t>SEMC Ex CABLE  GLAND : 453 - A - 20mm C/WITH: Sealing Washer ,  Earth tag , Shroud</t>
  </si>
  <si>
    <t>7</t>
  </si>
  <si>
    <t>SEMC Ex CABLE  GLAND : VBL453 - D - 50mm C/WITH: Sealing Washer ,  Earth tag , Shroud</t>
  </si>
  <si>
    <t>8</t>
  </si>
  <si>
    <t>9</t>
  </si>
  <si>
    <t>10</t>
  </si>
  <si>
    <t>11</t>
  </si>
  <si>
    <t>SEMC Ex CABLE  GLAND : 453 - O - 20mm C/WITH: Sealing Washer ,  Earth tag , Shroud</t>
  </si>
  <si>
    <t>12</t>
  </si>
  <si>
    <t>SEMC Ex CABLE  GLAND : VBL453 - E - 63mm C/WITH: Sealing Washer ,  Earth tag , Shroud</t>
  </si>
  <si>
    <t>13</t>
  </si>
  <si>
    <t>SEMC Ex CABLE  GLAND : VBL453 - C2 - 40mm C/WITH: Sealing Washer ,  Earth tag , Shroud</t>
  </si>
  <si>
    <t>14</t>
  </si>
  <si>
    <t>15</t>
  </si>
  <si>
    <t>16</t>
  </si>
  <si>
    <t>SEMC Ex CABLE  GLAND : VBL453 - A - 20mm C/WITH: Sealing Washer ,  Earth tag , Shroud</t>
  </si>
  <si>
    <t>17</t>
  </si>
  <si>
    <t>18</t>
  </si>
  <si>
    <t>19</t>
  </si>
  <si>
    <t>20</t>
  </si>
  <si>
    <t>21</t>
  </si>
  <si>
    <t>22</t>
  </si>
  <si>
    <t>23</t>
  </si>
  <si>
    <t>Rol Bolt M16 x 200 mm</t>
  </si>
  <si>
    <t>Advise Vendor of Overage/Shortage</t>
  </si>
  <si>
    <t>24</t>
  </si>
  <si>
    <t>25</t>
  </si>
  <si>
    <t>26</t>
  </si>
  <si>
    <t>مشخصات کالا و خدمات مورد معامله</t>
  </si>
  <si>
    <t>ردیف</t>
  </si>
  <si>
    <t>کد کالا</t>
  </si>
  <si>
    <t>شرح کالا و خدمات</t>
  </si>
  <si>
    <t>تعداد/
مقدار</t>
  </si>
  <si>
    <t>واحد
اندازه گیری</t>
  </si>
  <si>
    <t>مبلغ واحد 
(یورو)</t>
  </si>
  <si>
    <t>مبلغ کل 
(یورو)</t>
  </si>
  <si>
    <t>خدمات</t>
  </si>
  <si>
    <t>مبلغ تخفیف</t>
  </si>
  <si>
    <t>مبلغ کل 
پس از تخفیف
(یورو)</t>
  </si>
  <si>
    <t>جمع مالیات و عوارض
(یورو)</t>
  </si>
  <si>
    <t>مبلغ جمع کل بعلاوه جمع مالیات و عوارض (یورو)</t>
  </si>
  <si>
    <t>نحوه محاسبه بر اساس شماره ستون</t>
  </si>
  <si>
    <r>
      <t>( 6</t>
    </r>
    <r>
      <rPr>
        <sz val="10"/>
        <rFont val="Arial Narrow"/>
        <family val="2"/>
      </rPr>
      <t>x</t>
    </r>
    <r>
      <rPr>
        <b/>
        <sz val="10"/>
        <rFont val="B Traffic"/>
        <charset val="178"/>
      </rPr>
      <t>4 )</t>
    </r>
  </si>
  <si>
    <t>( 7+8-9 )</t>
  </si>
  <si>
    <t>نرخ مالیات و عوارض</t>
  </si>
  <si>
    <t>( 10+11 )</t>
  </si>
  <si>
    <t>SEMC Ex. Junction Box 6 x FCP 241</t>
  </si>
  <si>
    <t>عدد</t>
  </si>
  <si>
    <t>SEMC Ex. Junction Box 3 x FCP 241</t>
  </si>
  <si>
    <t>SEMC Ex. Junction Box 5 x FCP 241</t>
  </si>
  <si>
    <t>SEMC Ex. Junction Box 3 x FCP 241 + 1 x FCP 120</t>
  </si>
  <si>
    <t>F-21(MKT-P-01)03</t>
  </si>
  <si>
    <t>PACKAGING</t>
  </si>
  <si>
    <t>SHIPPING</t>
  </si>
  <si>
    <t>جمع کل :</t>
  </si>
  <si>
    <t xml:space="preserve"> شرایط و نحوه فروش نقدی ( * )    </t>
  </si>
  <si>
    <r>
      <t xml:space="preserve">  غیر نقدی   </t>
    </r>
    <r>
      <rPr>
        <b/>
        <sz val="11"/>
        <rFont val="B Traffic"/>
        <charset val="178"/>
      </rPr>
      <t>(     )</t>
    </r>
  </si>
  <si>
    <r>
      <t xml:space="preserve"> توضیحات  : </t>
    </r>
    <r>
      <rPr>
        <b/>
        <sz val="8"/>
        <rFont val="B Traffic"/>
        <charset val="178"/>
      </rPr>
      <t xml:space="preserve"> .............................................................................................................................................................................................................</t>
    </r>
  </si>
  <si>
    <t xml:space="preserve"> مهر و امضاء فروشنده  :</t>
  </si>
  <si>
    <t xml:space="preserve"> مهر و امضاء خریدار  :</t>
  </si>
  <si>
    <t>خلاصه مالی خرید روشنایی</t>
  </si>
  <si>
    <t>خریدار: شرکت پالایشگاه میعانات گازی آدیش جنوبی</t>
  </si>
  <si>
    <t>1401/08/12</t>
  </si>
  <si>
    <t>فروشنده: ماشین سازی شمال</t>
  </si>
  <si>
    <t>یورو</t>
  </si>
  <si>
    <t>نرخ تسعیر
(ریال)</t>
  </si>
  <si>
    <t>معادل ریالی</t>
  </si>
  <si>
    <t>جمع کالای دریافتی</t>
  </si>
  <si>
    <t>مالیات و عوارض بر ارزش افزوده</t>
  </si>
  <si>
    <t>جمع صورتحساب</t>
  </si>
  <si>
    <t>کسور:</t>
  </si>
  <si>
    <t>پیش پرداخت (25%)</t>
  </si>
  <si>
    <t> 25,548,068,864</t>
  </si>
  <si>
    <t>1401/05/26</t>
  </si>
  <si>
    <t>خالص قابل پرداخت</t>
  </si>
  <si>
    <t>توضیحات در خصوص نرخ های تسعیر:</t>
  </si>
  <si>
    <t>3- در محاسبه نرخ تسعیر جهت استهلاک پیش پرداخت، عینا از نرخ تسعیر پیش پرداخت ریالی استفاده شده است. پیش پرداخت به شرح ذیل پرداخت شده است:</t>
  </si>
  <si>
    <t>تاریخ</t>
  </si>
  <si>
    <t>مبلغ ارزی</t>
  </si>
  <si>
    <t>نرخ تسعیر</t>
  </si>
  <si>
    <t>پیش پرداخت</t>
  </si>
  <si>
    <t>1401/06/13</t>
  </si>
  <si>
    <t>استهلاک پیش پرداخت کسر شده پارت 1</t>
  </si>
  <si>
    <t>باقیمانده پیش پرداخت</t>
  </si>
  <si>
    <t>شماره قرارداد: ADSH-P-PO-GE-085</t>
  </si>
  <si>
    <t>تاریخ قرارداد: 1401/05/01</t>
  </si>
  <si>
    <t>تاریخ تهیه گزارش: 1402/02/25</t>
  </si>
  <si>
    <t>جرائم تاخیر (4 ماه)-معادل 10% اصل مبلغ قرارداد</t>
  </si>
  <si>
    <t>2- با توجه به تاریخ پیش پرداخت مورخ 1401/05/10 و توافق قرارداد مبنی بر تحویل کالا در 16 تا 18 هفته تقویمی فروشنده  4 ماه تقویمی تاخیر در تحویل کالا دارد و معادل 10% اصل کالا جرائم تاخیر قابل کسر می باشد.</t>
  </si>
  <si>
    <t>تاریخ تهیه گزارش: 1402/03/11</t>
  </si>
  <si>
    <r>
      <t xml:space="preserve">1- محاسبه مبلغ خالص قابل پرداخت، با استفاده از نرخ تسعیر فروش اسکناس در سامانه سنا </t>
    </r>
    <r>
      <rPr>
        <b/>
        <u/>
        <sz val="12"/>
        <color theme="1"/>
        <rFont val="B Lotus"/>
        <charset val="178"/>
      </rPr>
      <t>در تاریخ 1401/09/30  انجام شده است(مطابق با  تاریخ تحویل نرخ 1402/01/30 به ارزش 463.358 ریال بود که بدلیل تاخیرات تحویل نرخ روز پرداخت با ارزش کمتر محاسبه شد)</t>
    </r>
    <r>
      <rPr>
        <sz val="12"/>
        <color theme="1"/>
        <rFont val="B Lotus"/>
        <charset val="178"/>
      </rPr>
      <t>.</t>
    </r>
  </si>
  <si>
    <r>
      <t>2- با توجه به</t>
    </r>
    <r>
      <rPr>
        <b/>
        <u/>
        <sz val="12"/>
        <color theme="1"/>
        <rFont val="B Lotus"/>
        <charset val="178"/>
      </rPr>
      <t xml:space="preserve"> تاریخ پیش پرداخت مورخ 1401/05/10 و توافق قرارداد مبنی بر تحویل کالا در 16 تا 18 هفته تقویمی فروشنده  4 ماه تقویمی تاخیر در تحویل کالا دارد و معادل 10% اصل کالا جرائم تاخیر </t>
    </r>
    <r>
      <rPr>
        <sz val="12"/>
        <color theme="1"/>
        <rFont val="B Lotus"/>
        <charset val="178"/>
      </rPr>
      <t>قابل کسر می باشد.</t>
    </r>
  </si>
  <si>
    <r>
      <t xml:space="preserve">1- محاسبه مبلغ خالص قابل پرداخت، با استفاده از نرخ تسعیر فروش اسکناس در سامانه سنا در </t>
    </r>
    <r>
      <rPr>
        <b/>
        <u/>
        <sz val="12"/>
        <color theme="1"/>
        <rFont val="B Lotus"/>
        <charset val="178"/>
      </rPr>
      <t>تاریخ 1402/01/30  انجام شده است(مطابق با  تاریخ تحویل نرخ 1402/01/30 به ارزش 463.358 ریال بود که بدلیل تاخیرات تحویل نرخ روز پرداخت با ارزش کمتر محاسبه شد)</t>
    </r>
    <r>
      <rPr>
        <sz val="12"/>
        <color theme="1"/>
        <rFont val="B Lotus"/>
        <charset val="178"/>
      </rPr>
      <t>.</t>
    </r>
  </si>
  <si>
    <r>
      <t xml:space="preserve">1- محاسبه مبلغ خالص قابل پرداخت، با استفاده از نرخ تسعیر فروش اسکناس در سامانه سنا در </t>
    </r>
    <r>
      <rPr>
        <b/>
        <u/>
        <sz val="12"/>
        <color theme="1"/>
        <rFont val="B Lotus"/>
        <charset val="178"/>
      </rPr>
      <t>تاریخ 1402/03/11  انجام شده است(مطابق با  تاریخ تحویل نرخ 1402/01/30 به ارزش 463.358 ریال بود که بدلیل تاخیرات تحویل نرخ روز پرداخت با ارزش کمتر محاسبه شد)</t>
    </r>
    <r>
      <rPr>
        <sz val="12"/>
        <color theme="1"/>
        <rFont val="B Lotus"/>
        <charset val="178"/>
      </rPr>
      <t>.</t>
    </r>
  </si>
  <si>
    <t>1402/01/30</t>
  </si>
  <si>
    <t>بخشودگی جرائم تاخیر طبق دستور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</si>
</sst>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)_ ;_ * \(#,##0\)_ ;_ * &quot;-&quot;_)_ ;_ @_ "/>
    <numFmt numFmtId="164" formatCode="yyyy\-mm\-dd"/>
    <numFmt numFmtId="168" formatCode="_(* #,##0.00_);_(* \(#,##0.00\);_(* &quot;-&quot;??_);_(@_)"/>
    <numFmt numFmtId="169" formatCode="_ * #,##0.00_)_ر_ي_ا_ل_ ;_ * \(#,##0.00\)_ر_ي_ا_ل_ ;_ * &quot;-&quot;??_)_ر_ي_ا_ل_ ;_ @_ "/>
    <numFmt numFmtId="170" formatCode="_(* #,##0_);_(* \(#,##0\);_(* &quot;-&quot;??_);_(@_)"/>
    <numFmt numFmtId="171" formatCode="_ * #,##0.00_)\ [$€-1]_ ;_ * \(#,##0.00\)\ [$€-1]_ ;_ * &quot;-&quot;??_)\ [$€-1]_ ;_ @_ "/>
  </numFmts>
  <fonts count="26" x14ac:knownFonts="1">
    <font>
      <sz val="11"/>
      <color rgb="FF000000"/>
      <name val="Calibri"/>
    </font>
    <font>
      <b/>
      <sz val="11"/>
      <color rgb="FF000000"/>
      <name val="Calibri"/>
    </font>
    <font>
      <sz val="10"/>
      <name val="Arial"/>
    </font>
    <font>
      <b/>
      <sz val="10"/>
      <name val="B Traffic"/>
      <charset val="178"/>
    </font>
    <font>
      <b/>
      <sz val="11"/>
      <name val="B Traffic"/>
      <charset val="178"/>
    </font>
    <font>
      <sz val="10"/>
      <name val="Arial Narrow"/>
      <family val="2"/>
    </font>
    <font>
      <sz val="12"/>
      <name val="B Traffic"/>
      <charset val="178"/>
    </font>
    <font>
      <b/>
      <sz val="10"/>
      <color theme="9" tint="-0.249977111117893"/>
      <name val="B Traffic"/>
      <charset val="178"/>
    </font>
    <font>
      <sz val="9"/>
      <name val="Calibri"/>
      <family val="2"/>
      <scheme val="minor"/>
    </font>
    <font>
      <sz val="10"/>
      <name val="B Traffic"/>
      <charset val="178"/>
    </font>
    <font>
      <sz val="10"/>
      <name val="Arial"/>
      <family val="2"/>
    </font>
    <font>
      <sz val="11"/>
      <name val="B Traffic"/>
      <charset val="178"/>
    </font>
    <font>
      <sz val="7"/>
      <name val="Calibri"/>
      <family val="2"/>
      <scheme val="minor"/>
    </font>
    <font>
      <b/>
      <sz val="12"/>
      <name val="B Traffic"/>
      <charset val="178"/>
    </font>
    <font>
      <b/>
      <sz val="8"/>
      <name val="B Traffic"/>
      <charset val="178"/>
    </font>
    <font>
      <sz val="11"/>
      <color theme="1"/>
      <name val="Calibri"/>
      <family val="2"/>
      <scheme val="minor"/>
    </font>
    <font>
      <b/>
      <sz val="14"/>
      <color theme="1"/>
      <name val="B Lotus"/>
      <charset val="178"/>
    </font>
    <font>
      <sz val="11"/>
      <color theme="1"/>
      <name val="B Lotus"/>
      <charset val="178"/>
    </font>
    <font>
      <sz val="13"/>
      <color theme="1"/>
      <name val="B Lotus"/>
      <charset val="178"/>
    </font>
    <font>
      <b/>
      <sz val="13"/>
      <color theme="1"/>
      <name val="B Lotus"/>
      <charset val="178"/>
    </font>
    <font>
      <sz val="8"/>
      <color rgb="FF333333"/>
      <name val="Tahoma"/>
      <family val="2"/>
      <charset val="178"/>
    </font>
    <font>
      <b/>
      <sz val="12"/>
      <color theme="1"/>
      <name val="B Lotus"/>
      <charset val="178"/>
    </font>
    <font>
      <sz val="12"/>
      <color theme="1"/>
      <name val="Calibri"/>
      <family val="2"/>
    </font>
    <font>
      <sz val="12"/>
      <color theme="1"/>
      <name val="B Lotus"/>
      <charset val="178"/>
    </font>
    <font>
      <b/>
      <u/>
      <sz val="12"/>
      <color theme="1"/>
      <name val="B Lotus"/>
      <charset val="178"/>
    </font>
    <font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41" fontId="25" fillId="0" borderId="0" applyFont="0" applyFill="0" applyBorder="0" applyAlignment="0" applyProtection="0"/>
  </cellStyleXfs>
  <cellXfs count="158">
    <xf numFmtId="0" fontId="0" fillId="0" borderId="0" xfId="0"/>
    <xf numFmtId="1" fontId="0" fillId="0" borderId="0" xfId="0" applyNumberFormat="1"/>
    <xf numFmtId="49" fontId="0" fillId="0" borderId="0" xfId="0" applyNumberFormat="1"/>
    <xf numFmtId="164" fontId="0" fillId="0" borderId="0" xfId="0" applyNumberFormat="1"/>
    <xf numFmtId="4" fontId="0" fillId="0" borderId="0" xfId="0" applyNumberFormat="1"/>
    <xf numFmtId="1" fontId="1" fillId="2" borderId="0" xfId="0" applyNumberFormat="1" applyFont="1" applyFill="1"/>
    <xf numFmtId="49" fontId="1" fillId="2" borderId="0" xfId="0" applyNumberFormat="1" applyFont="1" applyFill="1"/>
    <xf numFmtId="164" fontId="1" fillId="2" borderId="0" xfId="0" applyNumberFormat="1" applyFont="1" applyFill="1"/>
    <xf numFmtId="4" fontId="1" fillId="2" borderId="0" xfId="0" applyNumberFormat="1" applyFont="1" applyFill="1"/>
    <xf numFmtId="49" fontId="1" fillId="2" borderId="0" xfId="0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0" fillId="3" borderId="0" xfId="0" applyNumberFormat="1" applyFill="1"/>
    <xf numFmtId="49" fontId="0" fillId="4" borderId="0" xfId="0" applyNumberFormat="1" applyFill="1"/>
    <xf numFmtId="49" fontId="0" fillId="5" borderId="0" xfId="0" applyNumberFormat="1" applyFill="1"/>
    <xf numFmtId="49" fontId="0" fillId="6" borderId="0" xfId="0" applyNumberFormat="1" applyFill="1"/>
    <xf numFmtId="0" fontId="3" fillId="7" borderId="0" xfId="1" applyFont="1" applyFill="1" applyAlignment="1">
      <alignment horizontal="left" vertical="center"/>
    </xf>
    <xf numFmtId="0" fontId="3" fillId="7" borderId="0" xfId="1" applyFont="1" applyFill="1" applyAlignment="1">
      <alignment horizontal="center" vertical="center"/>
    </xf>
    <xf numFmtId="0" fontId="3" fillId="8" borderId="4" xfId="1" applyFont="1" applyFill="1" applyBorder="1" applyAlignment="1">
      <alignment horizontal="center" vertical="top"/>
    </xf>
    <xf numFmtId="0" fontId="3" fillId="8" borderId="5" xfId="1" applyFont="1" applyFill="1" applyBorder="1" applyAlignment="1">
      <alignment horizontal="center" vertical="top"/>
    </xf>
    <xf numFmtId="0" fontId="3" fillId="8" borderId="9" xfId="1" applyFont="1" applyFill="1" applyBorder="1" applyAlignment="1">
      <alignment horizontal="center" vertical="center"/>
    </xf>
    <xf numFmtId="0" fontId="3" fillId="8" borderId="10" xfId="1" applyFont="1" applyFill="1" applyBorder="1" applyAlignment="1">
      <alignment horizontal="center" vertical="center"/>
    </xf>
    <xf numFmtId="0" fontId="3" fillId="8" borderId="10" xfId="1" applyFont="1" applyFill="1" applyBorder="1" applyAlignment="1" applyProtection="1">
      <alignment horizontal="center" vertical="center"/>
      <protection hidden="1"/>
    </xf>
    <xf numFmtId="0" fontId="3" fillId="8" borderId="10" xfId="1" applyFont="1" applyFill="1" applyBorder="1" applyAlignment="1">
      <alignment horizontal="center" vertical="center" wrapText="1"/>
    </xf>
    <xf numFmtId="3" fontId="2" fillId="0" borderId="14" xfId="1" applyNumberFormat="1" applyBorder="1" applyAlignment="1">
      <alignment horizontal="left"/>
    </xf>
    <xf numFmtId="49" fontId="6" fillId="0" borderId="15" xfId="1" applyNumberFormat="1" applyFont="1" applyBorder="1" applyAlignment="1">
      <alignment horizontal="center" vertical="center" readingOrder="1"/>
    </xf>
    <xf numFmtId="0" fontId="7" fillId="7" borderId="16" xfId="1" applyFont="1" applyFill="1" applyBorder="1" applyAlignment="1">
      <alignment horizontal="center" vertical="center"/>
    </xf>
    <xf numFmtId="0" fontId="8" fillId="0" borderId="16" xfId="1" applyFont="1" applyBorder="1" applyAlignment="1">
      <alignment horizontal="center" vertical="center" wrapText="1" readingOrder="1"/>
    </xf>
    <xf numFmtId="1" fontId="9" fillId="0" borderId="17" xfId="1" applyNumberFormat="1" applyFont="1" applyBorder="1" applyAlignment="1">
      <alignment horizontal="center" vertical="center" readingOrder="1"/>
    </xf>
    <xf numFmtId="0" fontId="9" fillId="7" borderId="17" xfId="1" applyFont="1" applyFill="1" applyBorder="1" applyAlignment="1">
      <alignment horizontal="center" vertical="center"/>
    </xf>
    <xf numFmtId="0" fontId="3" fillId="7" borderId="20" xfId="1" applyFont="1" applyFill="1" applyBorder="1" applyAlignment="1">
      <alignment horizontal="center" vertical="center"/>
    </xf>
    <xf numFmtId="0" fontId="3" fillId="7" borderId="14" xfId="1" applyFont="1" applyFill="1" applyBorder="1" applyAlignment="1">
      <alignment horizontal="left" vertical="center"/>
    </xf>
    <xf numFmtId="0" fontId="3" fillId="7" borderId="21" xfId="1" applyFont="1" applyFill="1" applyBorder="1" applyAlignment="1">
      <alignment horizontal="center" vertical="center"/>
    </xf>
    <xf numFmtId="0" fontId="3" fillId="7" borderId="22" xfId="1" applyFont="1" applyFill="1" applyBorder="1" applyAlignment="1">
      <alignment horizontal="center" vertical="center"/>
    </xf>
    <xf numFmtId="1" fontId="11" fillId="0" borderId="17" xfId="1" applyNumberFormat="1" applyFont="1" applyBorder="1" applyAlignment="1">
      <alignment horizontal="center" vertical="center" readingOrder="1"/>
    </xf>
    <xf numFmtId="0" fontId="12" fillId="0" borderId="16" xfId="1" applyFont="1" applyBorder="1" applyAlignment="1">
      <alignment horizontal="center" vertical="center" wrapText="1" readingOrder="1"/>
    </xf>
    <xf numFmtId="0" fontId="3" fillId="7" borderId="17" xfId="1" applyFont="1" applyFill="1" applyBorder="1" applyAlignment="1">
      <alignment horizontal="center" vertical="center"/>
    </xf>
    <xf numFmtId="1" fontId="11" fillId="9" borderId="17" xfId="1" applyNumberFormat="1" applyFont="1" applyFill="1" applyBorder="1" applyAlignment="1">
      <alignment horizontal="center" vertical="center" readingOrder="1"/>
    </xf>
    <xf numFmtId="0" fontId="16" fillId="0" borderId="0" xfId="2" applyFont="1" applyAlignment="1">
      <alignment vertical="center"/>
    </xf>
    <xf numFmtId="0" fontId="17" fillId="0" borderId="0" xfId="2" applyFont="1"/>
    <xf numFmtId="168" fontId="17" fillId="0" borderId="0" xfId="3" applyFont="1" applyFill="1"/>
    <xf numFmtId="40" fontId="17" fillId="0" borderId="0" xfId="3" applyNumberFormat="1" applyFont="1" applyFill="1" applyAlignment="1">
      <alignment horizontal="center" vertical="center"/>
    </xf>
    <xf numFmtId="40" fontId="17" fillId="0" borderId="0" xfId="2" applyNumberFormat="1" applyFont="1" applyAlignment="1">
      <alignment horizontal="center" vertical="center"/>
    </xf>
    <xf numFmtId="40" fontId="16" fillId="0" borderId="0" xfId="2" applyNumberFormat="1" applyFont="1" applyAlignment="1">
      <alignment horizontal="left" vertical="center"/>
    </xf>
    <xf numFmtId="168" fontId="17" fillId="0" borderId="0" xfId="3" applyFont="1"/>
    <xf numFmtId="0" fontId="16" fillId="0" borderId="32" xfId="2" applyFont="1" applyBorder="1" applyAlignment="1">
      <alignment vertical="center"/>
    </xf>
    <xf numFmtId="0" fontId="17" fillId="0" borderId="32" xfId="2" applyFont="1" applyBorder="1"/>
    <xf numFmtId="168" fontId="17" fillId="0" borderId="32" xfId="3" applyFont="1" applyFill="1" applyBorder="1"/>
    <xf numFmtId="40" fontId="17" fillId="0" borderId="32" xfId="3" applyNumberFormat="1" applyFont="1" applyFill="1" applyBorder="1" applyAlignment="1">
      <alignment horizontal="center" vertical="center"/>
    </xf>
    <xf numFmtId="40" fontId="17" fillId="0" borderId="32" xfId="2" applyNumberFormat="1" applyFont="1" applyBorder="1" applyAlignment="1">
      <alignment horizontal="center" vertical="center"/>
    </xf>
    <xf numFmtId="40" fontId="16" fillId="0" borderId="32" xfId="2" applyNumberFormat="1" applyFont="1" applyBorder="1" applyAlignment="1">
      <alignment horizontal="left" vertical="center"/>
    </xf>
    <xf numFmtId="0" fontId="18" fillId="0" borderId="0" xfId="2" applyFont="1" applyAlignment="1">
      <alignment horizontal="center" vertical="center"/>
    </xf>
    <xf numFmtId="168" fontId="18" fillId="0" borderId="0" xfId="3" applyFont="1" applyFill="1" applyAlignment="1">
      <alignment horizontal="center" vertical="center"/>
    </xf>
    <xf numFmtId="40" fontId="18" fillId="0" borderId="32" xfId="3" applyNumberFormat="1" applyFont="1" applyFill="1" applyBorder="1" applyAlignment="1">
      <alignment horizontal="center" vertical="center"/>
    </xf>
    <xf numFmtId="40" fontId="18" fillId="0" borderId="0" xfId="2" applyNumberFormat="1" applyFont="1" applyAlignment="1">
      <alignment horizontal="center" vertical="center"/>
    </xf>
    <xf numFmtId="40" fontId="18" fillId="0" borderId="32" xfId="3" applyNumberFormat="1" applyFont="1" applyFill="1" applyBorder="1" applyAlignment="1">
      <alignment horizontal="center" vertical="center" wrapText="1"/>
    </xf>
    <xf numFmtId="168" fontId="18" fillId="0" borderId="0" xfId="3" applyFont="1" applyAlignment="1">
      <alignment horizontal="center" vertical="center"/>
    </xf>
    <xf numFmtId="0" fontId="18" fillId="0" borderId="0" xfId="2" applyFont="1"/>
    <xf numFmtId="168" fontId="18" fillId="0" borderId="0" xfId="3" applyFont="1" applyFill="1"/>
    <xf numFmtId="40" fontId="18" fillId="0" borderId="0" xfId="3" applyNumberFormat="1" applyFont="1" applyFill="1" applyAlignment="1">
      <alignment horizontal="center" vertical="center"/>
    </xf>
    <xf numFmtId="38" fontId="18" fillId="0" borderId="0" xfId="3" applyNumberFormat="1" applyFont="1" applyFill="1" applyAlignment="1">
      <alignment horizontal="center" vertical="center"/>
    </xf>
    <xf numFmtId="168" fontId="18" fillId="0" borderId="0" xfId="3" applyFont="1"/>
    <xf numFmtId="40" fontId="18" fillId="0" borderId="32" xfId="2" applyNumberFormat="1" applyFont="1" applyBorder="1" applyAlignment="1">
      <alignment horizontal="center" vertical="center"/>
    </xf>
    <xf numFmtId="38" fontId="18" fillId="0" borderId="32" xfId="3" applyNumberFormat="1" applyFont="1" applyFill="1" applyBorder="1" applyAlignment="1">
      <alignment horizontal="center" vertical="center"/>
    </xf>
    <xf numFmtId="169" fontId="18" fillId="0" borderId="0" xfId="2" applyNumberFormat="1" applyFont="1"/>
    <xf numFmtId="168" fontId="18" fillId="0" borderId="0" xfId="2" applyNumberFormat="1" applyFont="1"/>
    <xf numFmtId="0" fontId="19" fillId="0" borderId="0" xfId="2" applyFont="1"/>
    <xf numFmtId="168" fontId="19" fillId="0" borderId="0" xfId="3" applyFont="1" applyFill="1"/>
    <xf numFmtId="40" fontId="19" fillId="0" borderId="0" xfId="3" applyNumberFormat="1" applyFont="1" applyFill="1" applyAlignment="1">
      <alignment horizontal="center" vertical="center"/>
    </xf>
    <xf numFmtId="40" fontId="19" fillId="0" borderId="0" xfId="2" applyNumberFormat="1" applyFont="1" applyAlignment="1">
      <alignment horizontal="center" vertical="center"/>
    </xf>
    <xf numFmtId="38" fontId="19" fillId="0" borderId="0" xfId="3" applyNumberFormat="1" applyFont="1" applyFill="1" applyAlignment="1">
      <alignment horizontal="center" vertical="center"/>
    </xf>
    <xf numFmtId="1" fontId="19" fillId="0" borderId="0" xfId="2" applyNumberFormat="1" applyFont="1"/>
    <xf numFmtId="168" fontId="19" fillId="0" borderId="0" xfId="3" applyFont="1"/>
    <xf numFmtId="168" fontId="19" fillId="0" borderId="0" xfId="2" applyNumberFormat="1" applyFont="1"/>
    <xf numFmtId="0" fontId="20" fillId="0" borderId="0" xfId="2" applyFont="1"/>
    <xf numFmtId="0" fontId="18" fillId="0" borderId="0" xfId="2" applyFont="1" applyAlignment="1">
      <alignment horizontal="center"/>
    </xf>
    <xf numFmtId="40" fontId="19" fillId="0" borderId="0" xfId="3" applyNumberFormat="1" applyFont="1" applyFill="1" applyBorder="1" applyAlignment="1">
      <alignment horizontal="center" vertical="center"/>
    </xf>
    <xf numFmtId="170" fontId="19" fillId="0" borderId="0" xfId="2" applyNumberFormat="1" applyFont="1"/>
    <xf numFmtId="170" fontId="19" fillId="0" borderId="0" xfId="3" applyNumberFormat="1" applyFont="1"/>
    <xf numFmtId="40" fontId="19" fillId="0" borderId="33" xfId="3" applyNumberFormat="1" applyFont="1" applyFill="1" applyBorder="1" applyAlignment="1">
      <alignment horizontal="center" vertical="center"/>
    </xf>
    <xf numFmtId="38" fontId="19" fillId="0" borderId="33" xfId="3" applyNumberFormat="1" applyFont="1" applyFill="1" applyBorder="1" applyAlignment="1">
      <alignment horizontal="center" vertical="center"/>
    </xf>
    <xf numFmtId="0" fontId="21" fillId="0" borderId="0" xfId="2" applyFont="1"/>
    <xf numFmtId="168" fontId="21" fillId="0" borderId="0" xfId="3" applyFont="1" applyFill="1"/>
    <xf numFmtId="40" fontId="21" fillId="0" borderId="0" xfId="3" applyNumberFormat="1" applyFont="1" applyFill="1" applyAlignment="1">
      <alignment horizontal="center" vertical="center"/>
    </xf>
    <xf numFmtId="40" fontId="21" fillId="0" borderId="0" xfId="2" applyNumberFormat="1" applyFont="1" applyAlignment="1">
      <alignment horizontal="center" vertical="center"/>
    </xf>
    <xf numFmtId="168" fontId="21" fillId="0" borderId="0" xfId="3" applyFont="1"/>
    <xf numFmtId="0" fontId="22" fillId="0" borderId="0" xfId="2" applyFont="1" applyAlignment="1">
      <alignment horizontal="left" vertical="center"/>
    </xf>
    <xf numFmtId="0" fontId="23" fillId="0" borderId="0" xfId="2" applyFont="1"/>
    <xf numFmtId="168" fontId="23" fillId="0" borderId="0" xfId="3" applyFont="1"/>
    <xf numFmtId="0" fontId="22" fillId="0" borderId="0" xfId="2" applyFont="1" applyAlignment="1">
      <alignment horizontal="right" vertical="center"/>
    </xf>
    <xf numFmtId="0" fontId="23" fillId="0" borderId="0" xfId="2" applyFont="1" applyAlignment="1">
      <alignment horizontal="right"/>
    </xf>
    <xf numFmtId="168" fontId="23" fillId="0" borderId="0" xfId="3" applyFont="1" applyAlignment="1">
      <alignment horizontal="right"/>
    </xf>
    <xf numFmtId="0" fontId="23" fillId="0" borderId="0" xfId="2" applyFont="1" applyAlignment="1">
      <alignment horizontal="center"/>
    </xf>
    <xf numFmtId="40" fontId="23" fillId="0" borderId="0" xfId="2" applyNumberFormat="1" applyFont="1" applyAlignment="1">
      <alignment horizontal="center" vertical="center"/>
    </xf>
    <xf numFmtId="168" fontId="23" fillId="0" borderId="0" xfId="3" applyFont="1" applyAlignment="1">
      <alignment horizontal="center"/>
    </xf>
    <xf numFmtId="0" fontId="23" fillId="0" borderId="0" xfId="2" applyFont="1" applyAlignment="1">
      <alignment horizontal="center" vertical="center"/>
    </xf>
    <xf numFmtId="40" fontId="23" fillId="0" borderId="0" xfId="3" applyNumberFormat="1" applyFont="1" applyAlignment="1">
      <alignment horizontal="center" vertical="center"/>
    </xf>
    <xf numFmtId="40" fontId="23" fillId="0" borderId="0" xfId="3" applyNumberFormat="1" applyFont="1" applyFill="1" applyAlignment="1">
      <alignment horizontal="center" vertical="center"/>
    </xf>
    <xf numFmtId="38" fontId="23" fillId="0" borderId="0" xfId="3" applyNumberFormat="1" applyFont="1" applyAlignment="1">
      <alignment horizontal="center" vertical="center"/>
    </xf>
    <xf numFmtId="40" fontId="23" fillId="0" borderId="33" xfId="3" applyNumberFormat="1" applyFont="1" applyBorder="1" applyAlignment="1">
      <alignment horizontal="center" vertical="center"/>
    </xf>
    <xf numFmtId="38" fontId="23" fillId="0" borderId="33" xfId="2" applyNumberFormat="1" applyFont="1" applyBorder="1" applyAlignment="1">
      <alignment horizontal="center" vertical="center"/>
    </xf>
    <xf numFmtId="38" fontId="19" fillId="0" borderId="0" xfId="3" applyNumberFormat="1" applyFont="1" applyFill="1" applyBorder="1" applyAlignment="1">
      <alignment horizontal="center" vertical="center"/>
    </xf>
    <xf numFmtId="49" fontId="23" fillId="0" borderId="0" xfId="2" applyNumberFormat="1" applyFont="1" applyAlignment="1">
      <alignment horizontal="right" vertical="top" wrapText="1" readingOrder="2"/>
    </xf>
    <xf numFmtId="0" fontId="3" fillId="7" borderId="25" xfId="1" applyFont="1" applyFill="1" applyBorder="1" applyAlignment="1">
      <alignment horizontal="right" vertical="top"/>
    </xf>
    <xf numFmtId="0" fontId="3" fillId="8" borderId="23" xfId="1" applyFont="1" applyFill="1" applyBorder="1" applyAlignment="1">
      <alignment horizontal="center" vertical="center"/>
    </xf>
    <xf numFmtId="0" fontId="3" fillId="8" borderId="2" xfId="1" applyFont="1" applyFill="1" applyBorder="1" applyAlignment="1">
      <alignment horizontal="center" vertical="center"/>
    </xf>
    <xf numFmtId="0" fontId="3" fillId="7" borderId="23" xfId="1" applyFont="1" applyFill="1" applyBorder="1" applyAlignment="1">
      <alignment horizontal="right" vertical="center"/>
    </xf>
    <xf numFmtId="0" fontId="3" fillId="7" borderId="2" xfId="1" applyFont="1" applyFill="1" applyBorder="1" applyAlignment="1">
      <alignment horizontal="right" vertical="center"/>
    </xf>
    <xf numFmtId="0" fontId="3" fillId="7" borderId="3" xfId="1" applyFont="1" applyFill="1" applyBorder="1" applyAlignment="1">
      <alignment horizontal="right" vertical="center"/>
    </xf>
    <xf numFmtId="0" fontId="3" fillId="7" borderId="25" xfId="1" applyFont="1" applyFill="1" applyBorder="1" applyAlignment="1">
      <alignment horizontal="right" vertical="center"/>
    </xf>
    <xf numFmtId="3" fontId="10" fillId="0" borderId="14" xfId="1" applyNumberFormat="1" applyFont="1" applyBorder="1" applyAlignment="1">
      <alignment horizontal="center" vertical="center" textRotation="90"/>
    </xf>
    <xf numFmtId="3" fontId="2" fillId="0" borderId="14" xfId="1" applyNumberFormat="1" applyBorder="1" applyAlignment="1">
      <alignment horizontal="center" vertical="center" textRotation="90"/>
    </xf>
    <xf numFmtId="0" fontId="4" fillId="8" borderId="1" xfId="1" applyFont="1" applyFill="1" applyBorder="1" applyAlignment="1">
      <alignment horizontal="center" vertical="center"/>
    </xf>
    <xf numFmtId="0" fontId="4" fillId="8" borderId="2" xfId="1" applyFont="1" applyFill="1" applyBorder="1" applyAlignment="1">
      <alignment horizontal="center" vertical="center"/>
    </xf>
    <xf numFmtId="0" fontId="4" fillId="8" borderId="3" xfId="1" applyFont="1" applyFill="1" applyBorder="1" applyAlignment="1">
      <alignment horizontal="center" vertical="center"/>
    </xf>
    <xf numFmtId="0" fontId="3" fillId="8" borderId="9" xfId="1" applyFont="1" applyFill="1" applyBorder="1" applyAlignment="1">
      <alignment horizontal="center" vertical="center"/>
    </xf>
    <xf numFmtId="0" fontId="3" fillId="8" borderId="10" xfId="1" applyFont="1" applyFill="1" applyBorder="1" applyAlignment="1">
      <alignment horizontal="center" vertical="center"/>
    </xf>
    <xf numFmtId="0" fontId="3" fillId="8" borderId="11" xfId="1" applyFont="1" applyFill="1" applyBorder="1" applyAlignment="1">
      <alignment horizontal="center" vertical="center"/>
    </xf>
    <xf numFmtId="171" fontId="3" fillId="7" borderId="0" xfId="1" applyNumberFormat="1" applyFont="1" applyFill="1" applyAlignment="1">
      <alignment horizontal="center" vertical="center"/>
    </xf>
    <xf numFmtId="41" fontId="3" fillId="8" borderId="6" xfId="4" applyFont="1" applyFill="1" applyBorder="1" applyAlignment="1">
      <alignment horizontal="center" vertical="top"/>
    </xf>
    <xf numFmtId="41" fontId="3" fillId="8" borderId="11" xfId="4" applyFont="1" applyFill="1" applyBorder="1" applyAlignment="1">
      <alignment horizontal="center" vertical="center" wrapText="1"/>
    </xf>
    <xf numFmtId="41" fontId="9" fillId="7" borderId="18" xfId="4" applyFont="1" applyFill="1" applyBorder="1" applyAlignment="1">
      <alignment horizontal="center" vertical="center"/>
    </xf>
    <xf numFmtId="41" fontId="9" fillId="9" borderId="18" xfId="4" applyFont="1" applyFill="1" applyBorder="1" applyAlignment="1">
      <alignment horizontal="center" vertical="center"/>
    </xf>
    <xf numFmtId="41" fontId="3" fillId="7" borderId="0" xfId="4" applyFont="1" applyFill="1" applyAlignment="1">
      <alignment horizontal="center" vertical="center"/>
    </xf>
    <xf numFmtId="41" fontId="3" fillId="7" borderId="20" xfId="4" applyFont="1" applyFill="1" applyBorder="1" applyAlignment="1">
      <alignment horizontal="center" vertical="center"/>
    </xf>
    <xf numFmtId="41" fontId="3" fillId="7" borderId="21" xfId="4" applyFont="1" applyFill="1" applyBorder="1" applyAlignment="1">
      <alignment horizontal="center" vertical="center"/>
    </xf>
    <xf numFmtId="41" fontId="3" fillId="7" borderId="22" xfId="4" applyFont="1" applyFill="1" applyBorder="1" applyAlignment="1">
      <alignment horizontal="center" vertical="center"/>
    </xf>
    <xf numFmtId="41" fontId="3" fillId="8" borderId="4" xfId="4" applyFont="1" applyFill="1" applyBorder="1" applyAlignment="1">
      <alignment horizontal="center" vertical="top"/>
    </xf>
    <xf numFmtId="41" fontId="3" fillId="8" borderId="9" xfId="4" applyFont="1" applyFill="1" applyBorder="1" applyAlignment="1">
      <alignment horizontal="center" vertical="center" wrapText="1"/>
    </xf>
    <xf numFmtId="41" fontId="3" fillId="8" borderId="9" xfId="4" applyFont="1" applyFill="1" applyBorder="1" applyAlignment="1">
      <alignment horizontal="center" vertical="center"/>
    </xf>
    <xf numFmtId="41" fontId="9" fillId="7" borderId="19" xfId="4" applyFont="1" applyFill="1" applyBorder="1" applyAlignment="1">
      <alignment horizontal="center" vertical="center"/>
    </xf>
    <xf numFmtId="41" fontId="3" fillId="8" borderId="24" xfId="4" applyFont="1" applyFill="1" applyBorder="1" applyAlignment="1">
      <alignment horizontal="center" vertical="center"/>
    </xf>
    <xf numFmtId="41" fontId="3" fillId="8" borderId="7" xfId="4" applyFont="1" applyFill="1" applyBorder="1" applyAlignment="1">
      <alignment horizontal="center" vertical="top"/>
    </xf>
    <xf numFmtId="41" fontId="3" fillId="8" borderId="5" xfId="4" applyFont="1" applyFill="1" applyBorder="1" applyAlignment="1">
      <alignment horizontal="center" vertical="top"/>
    </xf>
    <xf numFmtId="41" fontId="3" fillId="8" borderId="6" xfId="4" applyFont="1" applyFill="1" applyBorder="1" applyAlignment="1">
      <alignment horizontal="center" vertical="top"/>
    </xf>
    <xf numFmtId="41" fontId="3" fillId="8" borderId="8" xfId="4" applyFont="1" applyFill="1" applyBorder="1" applyAlignment="1">
      <alignment horizontal="center" vertical="top"/>
    </xf>
    <xf numFmtId="41" fontId="3" fillId="8" borderId="12" xfId="4" applyFont="1" applyFill="1" applyBorder="1" applyAlignment="1">
      <alignment horizontal="center" vertical="center" wrapText="1"/>
    </xf>
    <xf numFmtId="41" fontId="3" fillId="8" borderId="10" xfId="4" applyFont="1" applyFill="1" applyBorder="1" applyAlignment="1">
      <alignment horizontal="center" vertical="center"/>
    </xf>
    <xf numFmtId="41" fontId="3" fillId="8" borderId="10" xfId="4" applyFont="1" applyFill="1" applyBorder="1" applyAlignment="1">
      <alignment horizontal="center" vertical="center" wrapText="1"/>
    </xf>
    <xf numFmtId="41" fontId="3" fillId="8" borderId="11" xfId="4" applyFont="1" applyFill="1" applyBorder="1" applyAlignment="1">
      <alignment horizontal="center" vertical="center" wrapText="1"/>
    </xf>
    <xf numFmtId="41" fontId="3" fillId="8" borderId="13" xfId="4" applyFont="1" applyFill="1" applyBorder="1" applyAlignment="1">
      <alignment horizontal="center" vertical="center" wrapText="1"/>
    </xf>
    <xf numFmtId="41" fontId="3" fillId="8" borderId="12" xfId="4" applyFont="1" applyFill="1" applyBorder="1" applyAlignment="1">
      <alignment horizontal="center" vertical="center"/>
    </xf>
    <xf numFmtId="41" fontId="3" fillId="8" borderId="11" xfId="4" applyFont="1" applyFill="1" applyBorder="1" applyAlignment="1">
      <alignment horizontal="center" vertical="center"/>
    </xf>
    <xf numFmtId="41" fontId="3" fillId="8" borderId="13" xfId="4" applyFont="1" applyFill="1" applyBorder="1" applyAlignment="1">
      <alignment horizontal="center" vertical="center"/>
    </xf>
    <xf numFmtId="41" fontId="9" fillId="7" borderId="17" xfId="4" applyFont="1" applyFill="1" applyBorder="1" applyAlignment="1">
      <alignment horizontal="center" vertical="center"/>
    </xf>
    <xf numFmtId="41" fontId="9" fillId="7" borderId="17" xfId="4" applyFont="1" applyFill="1" applyBorder="1" applyAlignment="1">
      <alignment horizontal="center" vertical="center"/>
    </xf>
    <xf numFmtId="41" fontId="9" fillId="7" borderId="18" xfId="4" applyFont="1" applyFill="1" applyBorder="1" applyAlignment="1">
      <alignment horizontal="center" vertical="center"/>
    </xf>
    <xf numFmtId="41" fontId="3" fillId="8" borderId="23" xfId="4" applyFont="1" applyFill="1" applyBorder="1" applyAlignment="1">
      <alignment horizontal="center" vertical="center"/>
    </xf>
    <xf numFmtId="41" fontId="3" fillId="8" borderId="3" xfId="4" applyFont="1" applyFill="1" applyBorder="1" applyAlignment="1">
      <alignment horizontal="center" vertical="center"/>
    </xf>
    <xf numFmtId="41" fontId="3" fillId="7" borderId="0" xfId="4" applyFont="1" applyFill="1" applyAlignment="1">
      <alignment horizontal="center" vertical="center"/>
    </xf>
    <xf numFmtId="41" fontId="13" fillId="7" borderId="26" xfId="4" applyFont="1" applyFill="1" applyBorder="1" applyAlignment="1">
      <alignment horizontal="center" vertical="center" readingOrder="2"/>
    </xf>
    <xf numFmtId="41" fontId="13" fillId="7" borderId="27" xfId="4" applyFont="1" applyFill="1" applyBorder="1" applyAlignment="1">
      <alignment horizontal="center" vertical="center" readingOrder="2"/>
    </xf>
    <xf numFmtId="41" fontId="13" fillId="7" borderId="28" xfId="4" applyFont="1" applyFill="1" applyBorder="1" applyAlignment="1">
      <alignment horizontal="center" vertical="center" readingOrder="2"/>
    </xf>
    <xf numFmtId="41" fontId="13" fillId="7" borderId="29" xfId="4" applyFont="1" applyFill="1" applyBorder="1" applyAlignment="1">
      <alignment horizontal="center" vertical="center" readingOrder="2"/>
    </xf>
    <xf numFmtId="41" fontId="13" fillId="7" borderId="30" xfId="4" applyFont="1" applyFill="1" applyBorder="1" applyAlignment="1">
      <alignment horizontal="center" vertical="center" readingOrder="2"/>
    </xf>
    <xf numFmtId="41" fontId="13" fillId="7" borderId="31" xfId="4" applyFont="1" applyFill="1" applyBorder="1" applyAlignment="1">
      <alignment horizontal="center" vertical="center" readingOrder="2"/>
    </xf>
    <xf numFmtId="41" fontId="3" fillId="7" borderId="25" xfId="4" applyFont="1" applyFill="1" applyBorder="1" applyAlignment="1">
      <alignment horizontal="right" vertical="top"/>
    </xf>
    <xf numFmtId="38" fontId="17" fillId="0" borderId="0" xfId="2" applyNumberFormat="1" applyFont="1"/>
  </cellXfs>
  <cellStyles count="5">
    <cellStyle name="Comma [0]" xfId="4" builtinId="6"/>
    <cellStyle name="Comma 2" xfId="3" xr:uid="{C3873EAD-3550-436F-9735-C95F9CCE22B4}"/>
    <cellStyle name="Normal" xfId="0" builtinId="0"/>
    <cellStyle name="Normal 2" xfId="1" xr:uid="{02268A9C-AB55-4A0A-A0CD-0079D4D8DCCF}"/>
    <cellStyle name="Normal 3" xfId="2" xr:uid="{66F03E55-9FFE-4CB0-9643-D9527F6BBC53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2BAEC-4E01-422E-B5EB-7DE42934BEE4}">
  <sheetPr>
    <pageSetUpPr fitToPage="1"/>
  </sheetPr>
  <dimension ref="A1:T27"/>
  <sheetViews>
    <sheetView rightToLeft="1" tabSelected="1" view="pageBreakPreview" zoomScaleNormal="100" zoomScaleSheetLayoutView="100" workbookViewId="0">
      <selection activeCell="N18" sqref="N18"/>
    </sheetView>
  </sheetViews>
  <sheetFormatPr defaultRowHeight="19.5" x14ac:dyDescent="0.55000000000000004"/>
  <cols>
    <col min="1" max="1" width="1.7109375" style="39" customWidth="1"/>
    <col min="2" max="3" width="9.140625" style="39"/>
    <col min="4" max="4" width="9" style="39" bestFit="1" customWidth="1"/>
    <col min="5" max="5" width="10.140625" style="39" bestFit="1" customWidth="1"/>
    <col min="6" max="6" width="15.42578125" style="39" bestFit="1" customWidth="1"/>
    <col min="7" max="7" width="13.28515625" style="40" bestFit="1" customWidth="1"/>
    <col min="8" max="8" width="15.28515625" style="41" bestFit="1" customWidth="1"/>
    <col min="9" max="9" width="1.7109375" style="42" customWidth="1"/>
    <col min="10" max="10" width="18.85546875" style="41" bestFit="1" customWidth="1"/>
    <col min="11" max="11" width="1.7109375" style="42" customWidth="1"/>
    <col min="12" max="12" width="20.28515625" style="42" customWidth="1"/>
    <col min="13" max="13" width="1.7109375" style="39" customWidth="1"/>
    <col min="14" max="14" width="22.5703125" style="39" bestFit="1" customWidth="1"/>
    <col min="15" max="15" width="12.5703125" style="39" hidden="1" customWidth="1"/>
    <col min="16" max="16" width="11" style="39" bestFit="1" customWidth="1"/>
    <col min="17" max="17" width="12.85546875" style="44" bestFit="1" customWidth="1"/>
    <col min="18" max="18" width="9.140625" style="39"/>
    <col min="19" max="19" width="11.7109375" style="39" bestFit="1" customWidth="1"/>
    <col min="20" max="20" width="12.85546875" style="39" bestFit="1" customWidth="1"/>
    <col min="21" max="16384" width="9.140625" style="39"/>
  </cols>
  <sheetData>
    <row r="1" spans="2:20" ht="27" x14ac:dyDescent="0.55000000000000004">
      <c r="B1" s="38" t="s">
        <v>108</v>
      </c>
      <c r="L1" s="43" t="s">
        <v>132</v>
      </c>
    </row>
    <row r="2" spans="2:20" ht="27" x14ac:dyDescent="0.55000000000000004">
      <c r="B2" s="38" t="s">
        <v>109</v>
      </c>
      <c r="L2" s="43" t="s">
        <v>133</v>
      </c>
      <c r="N2" s="39" t="s">
        <v>110</v>
      </c>
    </row>
    <row r="3" spans="2:20" ht="27" x14ac:dyDescent="0.55000000000000004">
      <c r="B3" s="45" t="s">
        <v>111</v>
      </c>
      <c r="C3" s="46"/>
      <c r="D3" s="46"/>
      <c r="E3" s="46"/>
      <c r="F3" s="46"/>
      <c r="G3" s="47"/>
      <c r="H3" s="48"/>
      <c r="I3" s="49"/>
      <c r="J3" s="48"/>
      <c r="K3" s="49"/>
      <c r="L3" s="50" t="s">
        <v>134</v>
      </c>
      <c r="N3" s="39">
        <v>50</v>
      </c>
    </row>
    <row r="4" spans="2:20" ht="5.0999999999999996" customHeight="1" x14ac:dyDescent="0.55000000000000004"/>
    <row r="5" spans="2:20" s="51" customFormat="1" ht="43.5" x14ac:dyDescent="0.25">
      <c r="G5" s="52"/>
      <c r="H5" s="53" t="s">
        <v>112</v>
      </c>
      <c r="I5" s="54"/>
      <c r="J5" s="55" t="s">
        <v>113</v>
      </c>
      <c r="K5" s="54"/>
      <c r="L5" s="53" t="s">
        <v>114</v>
      </c>
      <c r="Q5" s="56"/>
    </row>
    <row r="6" spans="2:20" s="57" customFormat="1" ht="21.75" x14ac:dyDescent="0.6">
      <c r="B6" s="57" t="s">
        <v>115</v>
      </c>
      <c r="G6" s="58"/>
      <c r="H6" s="59">
        <v>43000</v>
      </c>
      <c r="I6" s="54"/>
      <c r="J6" s="59"/>
      <c r="K6" s="54"/>
      <c r="L6" s="60">
        <f>L8/109%</f>
        <v>17576196673.394493</v>
      </c>
      <c r="Q6" s="61"/>
    </row>
    <row r="7" spans="2:20" s="57" customFormat="1" ht="21.75" x14ac:dyDescent="0.6">
      <c r="B7" s="57" t="s">
        <v>116</v>
      </c>
      <c r="G7" s="58"/>
      <c r="H7" s="62">
        <v>3708</v>
      </c>
      <c r="I7" s="54"/>
      <c r="J7" s="59"/>
      <c r="K7" s="54"/>
      <c r="L7" s="63">
        <f>L6*9/100</f>
        <v>1581857700.6055045</v>
      </c>
      <c r="N7" s="64">
        <f>L8/H8</f>
        <v>410166.44630470156</v>
      </c>
      <c r="Q7" s="61"/>
      <c r="S7" s="65"/>
    </row>
    <row r="8" spans="2:20" s="66" customFormat="1" ht="24" x14ac:dyDescent="0.7">
      <c r="B8" s="66" t="s">
        <v>117</v>
      </c>
      <c r="G8" s="67"/>
      <c r="H8" s="68">
        <f>SUM(H6:H7)</f>
        <v>46708</v>
      </c>
      <c r="I8" s="69"/>
      <c r="J8" s="68"/>
      <c r="K8" s="69"/>
      <c r="L8" s="70">
        <f>-(L11-L17)</f>
        <v>19158054374</v>
      </c>
      <c r="N8" s="71">
        <v>396767</v>
      </c>
      <c r="Q8" s="72"/>
      <c r="S8" s="73"/>
    </row>
    <row r="9" spans="2:20" s="57" customFormat="1" ht="24" x14ac:dyDescent="0.6">
      <c r="G9" s="58"/>
      <c r="H9" s="59"/>
      <c r="I9" s="54"/>
      <c r="J9" s="59"/>
      <c r="K9" s="54"/>
      <c r="L9" s="60"/>
      <c r="N9" s="70">
        <f>H8*N8</f>
        <v>18532193036</v>
      </c>
      <c r="Q9" s="61"/>
    </row>
    <row r="10" spans="2:20" s="57" customFormat="1" ht="24" x14ac:dyDescent="0.7">
      <c r="B10" s="66" t="s">
        <v>118</v>
      </c>
      <c r="G10" s="58"/>
      <c r="H10" s="59"/>
      <c r="I10" s="54"/>
      <c r="J10" s="59"/>
      <c r="K10" s="54"/>
      <c r="L10" s="60"/>
      <c r="N10" s="70">
        <f>N9-L8</f>
        <v>-625861338</v>
      </c>
      <c r="Q10" s="61"/>
    </row>
    <row r="11" spans="2:20" s="57" customFormat="1" ht="21.75" x14ac:dyDescent="0.6">
      <c r="B11" s="57" t="s">
        <v>119</v>
      </c>
      <c r="G11" s="58"/>
      <c r="H11" s="59">
        <f>-H6*25/100</f>
        <v>-10750</v>
      </c>
      <c r="I11" s="54"/>
      <c r="J11" s="59">
        <v>280679</v>
      </c>
      <c r="K11" s="54"/>
      <c r="L11" s="60">
        <f>H11*J11</f>
        <v>-3017299250</v>
      </c>
      <c r="N11" s="74" t="s">
        <v>120</v>
      </c>
      <c r="O11" s="75"/>
      <c r="P11" s="57" t="s">
        <v>121</v>
      </c>
      <c r="Q11" s="61"/>
      <c r="T11" s="61"/>
    </row>
    <row r="12" spans="2:20" s="57" customFormat="1" ht="21.75" x14ac:dyDescent="0.6">
      <c r="B12" s="57" t="s">
        <v>135</v>
      </c>
      <c r="G12" s="58"/>
      <c r="H12" s="53">
        <f>-H6*10/100</f>
        <v>-4300</v>
      </c>
      <c r="I12" s="54"/>
      <c r="J12" s="59">
        <v>448878</v>
      </c>
      <c r="K12" s="54"/>
      <c r="L12" s="63">
        <f>H12*J12</f>
        <v>-1930175400</v>
      </c>
      <c r="N12" s="74"/>
      <c r="O12" s="75"/>
      <c r="Q12" s="61"/>
      <c r="T12" s="61"/>
    </row>
    <row r="13" spans="2:20" s="57" customFormat="1" ht="21.75" x14ac:dyDescent="0.6">
      <c r="G13" s="58"/>
      <c r="H13" s="59">
        <f>SUM(H11:H12)</f>
        <v>-15050</v>
      </c>
      <c r="I13" s="54"/>
      <c r="J13" s="59"/>
      <c r="K13" s="54"/>
      <c r="L13" s="60">
        <f>SUM(L11:L12)</f>
        <v>-4947474650</v>
      </c>
      <c r="Q13" s="61"/>
      <c r="R13" s="65"/>
      <c r="T13" s="61"/>
    </row>
    <row r="14" spans="2:20" s="57" customFormat="1" ht="21.75" x14ac:dyDescent="0.6">
      <c r="G14" s="58"/>
      <c r="H14" s="59"/>
      <c r="I14" s="54"/>
      <c r="J14" s="59"/>
      <c r="K14" s="54"/>
      <c r="L14" s="60"/>
      <c r="P14" s="57">
        <v>3017299250</v>
      </c>
      <c r="Q14" s="61"/>
      <c r="T14" s="61"/>
    </row>
    <row r="15" spans="2:20" s="66" customFormat="1" ht="24.75" thickBot="1" x14ac:dyDescent="0.75">
      <c r="B15" s="66" t="s">
        <v>122</v>
      </c>
      <c r="G15" s="67"/>
      <c r="H15" s="79">
        <f>H8+H13</f>
        <v>31658</v>
      </c>
      <c r="I15" s="69"/>
      <c r="J15" s="76">
        <v>448878</v>
      </c>
      <c r="K15" s="69"/>
      <c r="L15" s="80">
        <f>H15*J15</f>
        <v>14210579724</v>
      </c>
      <c r="M15" s="77"/>
      <c r="N15" s="78"/>
      <c r="P15" s="66">
        <f>P14/H11</f>
        <v>-280679</v>
      </c>
      <c r="Q15" s="72"/>
    </row>
    <row r="16" spans="2:20" s="66" customFormat="1" ht="24.75" thickTop="1" x14ac:dyDescent="0.7">
      <c r="B16" s="66" t="s">
        <v>143</v>
      </c>
      <c r="G16" s="67"/>
      <c r="H16" s="76">
        <v>4300</v>
      </c>
      <c r="I16" s="69"/>
      <c r="J16" s="59">
        <v>448878</v>
      </c>
      <c r="K16" s="69"/>
      <c r="L16" s="101">
        <f>H16*J16</f>
        <v>1930175400</v>
      </c>
      <c r="M16" s="77"/>
      <c r="N16" s="78"/>
      <c r="Q16" s="72"/>
    </row>
    <row r="17" spans="1:17" ht="24.75" thickBot="1" x14ac:dyDescent="0.6">
      <c r="H17" s="79">
        <f>SUM(H15:H16)</f>
        <v>35958</v>
      </c>
      <c r="J17" s="76">
        <v>448878</v>
      </c>
      <c r="L17" s="80">
        <f>H17*J17</f>
        <v>16140755124</v>
      </c>
      <c r="N17" s="157">
        <f>L17-L11</f>
        <v>19158054374</v>
      </c>
    </row>
    <row r="18" spans="1:17" s="81" customFormat="1" ht="24" thickTop="1" x14ac:dyDescent="0.7">
      <c r="B18" s="81" t="s">
        <v>123</v>
      </c>
      <c r="G18" s="82"/>
      <c r="H18" s="83"/>
      <c r="I18" s="84"/>
      <c r="J18" s="83"/>
      <c r="K18" s="84"/>
      <c r="L18" s="84"/>
      <c r="Q18" s="85"/>
    </row>
    <row r="19" spans="1:17" s="87" customFormat="1" ht="24.95" customHeight="1" x14ac:dyDescent="0.6">
      <c r="A19" s="86"/>
      <c r="B19" s="102" t="s">
        <v>141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Q19" s="88"/>
    </row>
    <row r="20" spans="1:17" s="87" customFormat="1" ht="24.95" customHeight="1" x14ac:dyDescent="0.6">
      <c r="A20" s="86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Q20" s="88"/>
    </row>
    <row r="21" spans="1:17" s="90" customFormat="1" ht="45.75" customHeight="1" x14ac:dyDescent="0.6">
      <c r="A21" s="89"/>
      <c r="B21" s="102" t="s">
        <v>136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Q21" s="91"/>
    </row>
    <row r="22" spans="1:17" s="90" customFormat="1" ht="24.95" customHeight="1" x14ac:dyDescent="0.6">
      <c r="A22" s="89"/>
      <c r="B22" s="102" t="s">
        <v>124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Q22" s="91"/>
    </row>
    <row r="23" spans="1:17" s="92" customFormat="1" ht="21" x14ac:dyDescent="0.6">
      <c r="G23" s="92" t="s">
        <v>125</v>
      </c>
      <c r="H23" s="93" t="s">
        <v>126</v>
      </c>
      <c r="I23" s="93"/>
      <c r="J23" s="93" t="s">
        <v>127</v>
      </c>
      <c r="K23" s="93"/>
      <c r="L23" s="93" t="s">
        <v>114</v>
      </c>
      <c r="Q23" s="94"/>
    </row>
    <row r="24" spans="1:17" s="87" customFormat="1" ht="21" x14ac:dyDescent="0.6">
      <c r="B24" s="87" t="s">
        <v>128</v>
      </c>
      <c r="G24" s="95" t="s">
        <v>129</v>
      </c>
      <c r="H24" s="96">
        <f>-H11</f>
        <v>10750</v>
      </c>
      <c r="I24" s="93"/>
      <c r="J24" s="97">
        <v>291965</v>
      </c>
      <c r="K24" s="93"/>
      <c r="L24" s="98">
        <f>H24*J24</f>
        <v>3138623750</v>
      </c>
      <c r="Q24" s="88"/>
    </row>
    <row r="25" spans="1:17" s="87" customFormat="1" ht="21" x14ac:dyDescent="0.6">
      <c r="B25" s="87" t="s">
        <v>130</v>
      </c>
      <c r="G25" s="95" t="s">
        <v>142</v>
      </c>
      <c r="H25" s="96">
        <f>H11</f>
        <v>-10750</v>
      </c>
      <c r="I25" s="93"/>
      <c r="J25" s="97">
        <v>291965</v>
      </c>
      <c r="K25" s="93"/>
      <c r="L25" s="98">
        <f>H25*J25</f>
        <v>-3138623750</v>
      </c>
      <c r="Q25" s="88"/>
    </row>
    <row r="26" spans="1:17" s="87" customFormat="1" ht="21.75" thickBot="1" x14ac:dyDescent="0.65">
      <c r="B26" s="87" t="s">
        <v>131</v>
      </c>
      <c r="G26" s="95"/>
      <c r="H26" s="99">
        <f>SUM(H24:H25)</f>
        <v>0</v>
      </c>
      <c r="I26" s="93"/>
      <c r="J26" s="97"/>
      <c r="K26" s="93"/>
      <c r="L26" s="100">
        <f>SUM(L24:L25)</f>
        <v>0</v>
      </c>
      <c r="Q26" s="88"/>
    </row>
    <row r="27" spans="1:17" ht="20.25" thickTop="1" x14ac:dyDescent="0.55000000000000004">
      <c r="D27" s="44"/>
      <c r="E27" s="44"/>
    </row>
  </sheetData>
  <mergeCells count="3">
    <mergeCell ref="B19:L20"/>
    <mergeCell ref="B21:L21"/>
    <mergeCell ref="B22:L22"/>
  </mergeCells>
  <printOptions horizontalCentered="1"/>
  <pageMargins left="0.7" right="0.7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F019A-3ED4-4B03-8C1E-0586D005D444}">
  <sheetPr>
    <pageSetUpPr fitToPage="1"/>
  </sheetPr>
  <dimension ref="A1:T26"/>
  <sheetViews>
    <sheetView rightToLeft="1" view="pageBreakPreview" zoomScaleNormal="100" zoomScaleSheetLayoutView="100" workbookViewId="0">
      <selection activeCell="H8" sqref="H8"/>
    </sheetView>
  </sheetViews>
  <sheetFormatPr defaultRowHeight="19.5" x14ac:dyDescent="0.55000000000000004"/>
  <cols>
    <col min="1" max="1" width="1.7109375" style="39" customWidth="1"/>
    <col min="2" max="3" width="9.140625" style="39"/>
    <col min="4" max="4" width="9" style="39" bestFit="1" customWidth="1"/>
    <col min="5" max="5" width="10.140625" style="39" bestFit="1" customWidth="1"/>
    <col min="6" max="6" width="15.42578125" style="39" bestFit="1" customWidth="1"/>
    <col min="7" max="7" width="13.28515625" style="40" bestFit="1" customWidth="1"/>
    <col min="8" max="8" width="15.28515625" style="41" bestFit="1" customWidth="1"/>
    <col min="9" max="9" width="1.7109375" style="42" customWidth="1"/>
    <col min="10" max="10" width="18.85546875" style="41" bestFit="1" customWidth="1"/>
    <col min="11" max="11" width="1.7109375" style="42" customWidth="1"/>
    <col min="12" max="12" width="20.28515625" style="42" customWidth="1"/>
    <col min="13" max="13" width="1.7109375" style="39" customWidth="1"/>
    <col min="14" max="14" width="22.5703125" style="39" bestFit="1" customWidth="1"/>
    <col min="15" max="15" width="12.5703125" style="39" hidden="1" customWidth="1"/>
    <col min="16" max="16" width="11" style="39" bestFit="1" customWidth="1"/>
    <col min="17" max="17" width="12.85546875" style="44" bestFit="1" customWidth="1"/>
    <col min="18" max="18" width="9.140625" style="39"/>
    <col min="19" max="19" width="11.7109375" style="39" bestFit="1" customWidth="1"/>
    <col min="20" max="20" width="12.85546875" style="39" bestFit="1" customWidth="1"/>
    <col min="21" max="16384" width="9.140625" style="39"/>
  </cols>
  <sheetData>
    <row r="1" spans="2:20" ht="27" x14ac:dyDescent="0.55000000000000004">
      <c r="B1" s="38" t="s">
        <v>108</v>
      </c>
      <c r="L1" s="43" t="s">
        <v>132</v>
      </c>
    </row>
    <row r="2" spans="2:20" ht="27" x14ac:dyDescent="0.55000000000000004">
      <c r="B2" s="38" t="s">
        <v>109</v>
      </c>
      <c r="L2" s="43" t="s">
        <v>133</v>
      </c>
      <c r="N2" s="39" t="s">
        <v>110</v>
      </c>
    </row>
    <row r="3" spans="2:20" ht="27" x14ac:dyDescent="0.55000000000000004">
      <c r="B3" s="45" t="s">
        <v>111</v>
      </c>
      <c r="C3" s="46"/>
      <c r="D3" s="46"/>
      <c r="E3" s="46"/>
      <c r="F3" s="46"/>
      <c r="G3" s="47"/>
      <c r="H3" s="48"/>
      <c r="I3" s="49"/>
      <c r="J3" s="48"/>
      <c r="K3" s="49"/>
      <c r="L3" s="50" t="s">
        <v>134</v>
      </c>
      <c r="N3" s="39">
        <v>50</v>
      </c>
    </row>
    <row r="4" spans="2:20" ht="5.0999999999999996" customHeight="1" x14ac:dyDescent="0.55000000000000004"/>
    <row r="5" spans="2:20" s="51" customFormat="1" ht="43.5" x14ac:dyDescent="0.25">
      <c r="G5" s="52"/>
      <c r="H5" s="53" t="s">
        <v>112</v>
      </c>
      <c r="I5" s="54"/>
      <c r="J5" s="55" t="s">
        <v>113</v>
      </c>
      <c r="K5" s="54"/>
      <c r="L5" s="53" t="s">
        <v>114</v>
      </c>
      <c r="Q5" s="56"/>
    </row>
    <row r="6" spans="2:20" s="57" customFormat="1" ht="21.75" x14ac:dyDescent="0.6">
      <c r="B6" s="57" t="s">
        <v>115</v>
      </c>
      <c r="G6" s="58"/>
      <c r="H6" s="59">
        <v>43000</v>
      </c>
      <c r="I6" s="54"/>
      <c r="J6" s="59"/>
      <c r="K6" s="54"/>
      <c r="L6" s="60">
        <f>L8/109%</f>
        <v>16225951205.504585</v>
      </c>
      <c r="Q6" s="61"/>
    </row>
    <row r="7" spans="2:20" s="57" customFormat="1" ht="21.75" x14ac:dyDescent="0.6">
      <c r="B7" s="57" t="s">
        <v>116</v>
      </c>
      <c r="G7" s="58"/>
      <c r="H7" s="62">
        <v>3708</v>
      </c>
      <c r="I7" s="54"/>
      <c r="J7" s="59"/>
      <c r="K7" s="54"/>
      <c r="L7" s="63">
        <f>L6*9/100</f>
        <v>1460335608.4954126</v>
      </c>
      <c r="N7" s="64">
        <f>L8/H8</f>
        <v>378656.47884730669</v>
      </c>
      <c r="Q7" s="61"/>
      <c r="S7" s="65"/>
    </row>
    <row r="8" spans="2:20" s="66" customFormat="1" ht="24" x14ac:dyDescent="0.7">
      <c r="B8" s="66" t="s">
        <v>117</v>
      </c>
      <c r="G8" s="67"/>
      <c r="H8" s="68">
        <f>SUM(H6:H7)</f>
        <v>46708</v>
      </c>
      <c r="I8" s="69"/>
      <c r="J8" s="68"/>
      <c r="K8" s="69"/>
      <c r="L8" s="70">
        <f>-(L11-L15)</f>
        <v>17686286814</v>
      </c>
      <c r="N8" s="71">
        <v>396767</v>
      </c>
      <c r="Q8" s="72"/>
      <c r="S8" s="73"/>
    </row>
    <row r="9" spans="2:20" s="57" customFormat="1" ht="24" x14ac:dyDescent="0.6">
      <c r="G9" s="58"/>
      <c r="H9" s="59"/>
      <c r="I9" s="54"/>
      <c r="J9" s="59"/>
      <c r="K9" s="54"/>
      <c r="L9" s="60"/>
      <c r="N9" s="70">
        <f>H8*N8</f>
        <v>18532193036</v>
      </c>
      <c r="Q9" s="61"/>
    </row>
    <row r="10" spans="2:20" s="57" customFormat="1" ht="24" x14ac:dyDescent="0.7">
      <c r="B10" s="66" t="s">
        <v>118</v>
      </c>
      <c r="G10" s="58"/>
      <c r="H10" s="59"/>
      <c r="I10" s="54"/>
      <c r="J10" s="59"/>
      <c r="K10" s="54"/>
      <c r="L10" s="60"/>
      <c r="N10" s="70">
        <f>N9-L8</f>
        <v>845906222</v>
      </c>
      <c r="Q10" s="61"/>
    </row>
    <row r="11" spans="2:20" s="57" customFormat="1" ht="21.75" x14ac:dyDescent="0.6">
      <c r="B11" s="57" t="s">
        <v>119</v>
      </c>
      <c r="G11" s="58"/>
      <c r="H11" s="59">
        <f>-H6*25/100</f>
        <v>-10750</v>
      </c>
      <c r="I11" s="54"/>
      <c r="J11" s="59">
        <v>280679</v>
      </c>
      <c r="K11" s="54"/>
      <c r="L11" s="60">
        <f>H11*J11</f>
        <v>-3017299250</v>
      </c>
      <c r="N11" s="74" t="s">
        <v>120</v>
      </c>
      <c r="O11" s="75"/>
      <c r="P11" s="57" t="s">
        <v>121</v>
      </c>
      <c r="Q11" s="61"/>
      <c r="T11" s="61"/>
    </row>
    <row r="12" spans="2:20" s="57" customFormat="1" ht="21.75" x14ac:dyDescent="0.6">
      <c r="B12" s="57" t="s">
        <v>135</v>
      </c>
      <c r="G12" s="58"/>
      <c r="H12" s="53">
        <f>-H6*10/100</f>
        <v>-4300</v>
      </c>
      <c r="I12" s="54"/>
      <c r="J12" s="59">
        <v>463358</v>
      </c>
      <c r="K12" s="54"/>
      <c r="L12" s="63">
        <f>H12*J12</f>
        <v>-1992439400</v>
      </c>
      <c r="N12" s="74"/>
      <c r="O12" s="75"/>
      <c r="Q12" s="61"/>
      <c r="T12" s="61"/>
    </row>
    <row r="13" spans="2:20" s="57" customFormat="1" ht="21.75" x14ac:dyDescent="0.6">
      <c r="G13" s="58"/>
      <c r="H13" s="59">
        <f>SUM(H11:H12)</f>
        <v>-15050</v>
      </c>
      <c r="I13" s="54"/>
      <c r="J13" s="59"/>
      <c r="K13" s="54"/>
      <c r="L13" s="60">
        <f>SUM(L11:L12)</f>
        <v>-5009738650</v>
      </c>
      <c r="Q13" s="61"/>
      <c r="R13" s="65"/>
      <c r="T13" s="61"/>
    </row>
    <row r="14" spans="2:20" s="57" customFormat="1" ht="21.75" x14ac:dyDescent="0.6">
      <c r="G14" s="58"/>
      <c r="H14" s="59"/>
      <c r="I14" s="54"/>
      <c r="J14" s="59"/>
      <c r="K14" s="54"/>
      <c r="L14" s="60"/>
      <c r="P14" s="57">
        <v>3017299250</v>
      </c>
      <c r="Q14" s="61"/>
      <c r="T14" s="61"/>
    </row>
    <row r="15" spans="2:20" s="66" customFormat="1" ht="24.75" thickBot="1" x14ac:dyDescent="0.75">
      <c r="B15" s="66" t="s">
        <v>122</v>
      </c>
      <c r="G15" s="67"/>
      <c r="H15" s="79">
        <f>H8+H13</f>
        <v>31658</v>
      </c>
      <c r="I15" s="69"/>
      <c r="J15" s="76">
        <v>463358</v>
      </c>
      <c r="K15" s="69"/>
      <c r="L15" s="80">
        <f>H15*J15</f>
        <v>14668987564</v>
      </c>
      <c r="M15" s="77"/>
      <c r="N15" s="78"/>
      <c r="P15" s="66">
        <f>P14/H11</f>
        <v>-280679</v>
      </c>
      <c r="Q15" s="72"/>
    </row>
    <row r="16" spans="2:20" ht="20.25" thickTop="1" x14ac:dyDescent="0.55000000000000004"/>
    <row r="17" spans="1:17" s="81" customFormat="1" ht="23.25" x14ac:dyDescent="0.7">
      <c r="B17" s="81" t="s">
        <v>123</v>
      </c>
      <c r="G17" s="82"/>
      <c r="H17" s="83"/>
      <c r="I17" s="84"/>
      <c r="J17" s="83"/>
      <c r="K17" s="84"/>
      <c r="L17" s="84"/>
      <c r="Q17" s="85"/>
    </row>
    <row r="18" spans="1:17" s="87" customFormat="1" ht="24.95" customHeight="1" x14ac:dyDescent="0.6">
      <c r="A18" s="86"/>
      <c r="B18" s="102" t="s">
        <v>140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Q18" s="88"/>
    </row>
    <row r="19" spans="1:17" s="87" customFormat="1" ht="24.95" customHeight="1" x14ac:dyDescent="0.6">
      <c r="A19" s="86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Q19" s="88"/>
    </row>
    <row r="20" spans="1:17" s="90" customFormat="1" ht="45.75" customHeight="1" x14ac:dyDescent="0.6">
      <c r="A20" s="89"/>
      <c r="B20" s="102" t="s">
        <v>136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Q20" s="91"/>
    </row>
    <row r="21" spans="1:17" s="90" customFormat="1" ht="24.95" customHeight="1" x14ac:dyDescent="0.6">
      <c r="A21" s="89"/>
      <c r="B21" s="102" t="s">
        <v>124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Q21" s="91"/>
    </row>
    <row r="22" spans="1:17" s="92" customFormat="1" ht="21" x14ac:dyDescent="0.6">
      <c r="G22" s="92" t="s">
        <v>125</v>
      </c>
      <c r="H22" s="93" t="s">
        <v>126</v>
      </c>
      <c r="I22" s="93"/>
      <c r="J22" s="93" t="s">
        <v>127</v>
      </c>
      <c r="K22" s="93"/>
      <c r="L22" s="93" t="s">
        <v>114</v>
      </c>
      <c r="Q22" s="94"/>
    </row>
    <row r="23" spans="1:17" s="87" customFormat="1" ht="21" x14ac:dyDescent="0.6">
      <c r="B23" s="87" t="s">
        <v>128</v>
      </c>
      <c r="G23" s="95" t="s">
        <v>129</v>
      </c>
      <c r="H23" s="96">
        <f>-H11</f>
        <v>10750</v>
      </c>
      <c r="I23" s="93"/>
      <c r="J23" s="97">
        <v>291965</v>
      </c>
      <c r="K23" s="93"/>
      <c r="L23" s="98">
        <f>H23*J23</f>
        <v>3138623750</v>
      </c>
      <c r="Q23" s="88"/>
    </row>
    <row r="24" spans="1:17" s="87" customFormat="1" ht="21" x14ac:dyDescent="0.6">
      <c r="B24" s="87" t="s">
        <v>130</v>
      </c>
      <c r="G24" s="95" t="s">
        <v>142</v>
      </c>
      <c r="H24" s="96">
        <f>H11</f>
        <v>-10750</v>
      </c>
      <c r="I24" s="93"/>
      <c r="J24" s="97">
        <v>291965</v>
      </c>
      <c r="K24" s="93"/>
      <c r="L24" s="98">
        <f>H24*J24</f>
        <v>-3138623750</v>
      </c>
      <c r="Q24" s="88"/>
    </row>
    <row r="25" spans="1:17" s="87" customFormat="1" ht="21.75" thickBot="1" x14ac:dyDescent="0.65">
      <c r="B25" s="87" t="s">
        <v>131</v>
      </c>
      <c r="G25" s="95"/>
      <c r="H25" s="99">
        <f>SUM(H23:H24)</f>
        <v>0</v>
      </c>
      <c r="I25" s="93"/>
      <c r="J25" s="97"/>
      <c r="K25" s="93"/>
      <c r="L25" s="100">
        <f>SUM(L23:L24)</f>
        <v>0</v>
      </c>
      <c r="Q25" s="88"/>
    </row>
    <row r="26" spans="1:17" ht="20.25" thickTop="1" x14ac:dyDescent="0.55000000000000004">
      <c r="D26" s="44"/>
      <c r="E26" s="44"/>
    </row>
  </sheetData>
  <mergeCells count="3">
    <mergeCell ref="B18:L19"/>
    <mergeCell ref="B20:L20"/>
    <mergeCell ref="B21:L21"/>
  </mergeCells>
  <printOptions horizontalCentered="1"/>
  <pageMargins left="0.7" right="0.7" top="0.75" bottom="0.75" header="0.3" footer="0.3"/>
  <pageSetup paperSize="9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FF76-2981-4C32-9652-3A0D94D8BC1D}">
  <sheetPr>
    <pageSetUpPr fitToPage="1"/>
  </sheetPr>
  <dimension ref="A1:T26"/>
  <sheetViews>
    <sheetView rightToLeft="1" view="pageBreakPreview" zoomScaleNormal="100" zoomScaleSheetLayoutView="100" workbookViewId="0">
      <selection activeCell="H8" sqref="H8"/>
    </sheetView>
  </sheetViews>
  <sheetFormatPr defaultRowHeight="19.5" x14ac:dyDescent="0.55000000000000004"/>
  <cols>
    <col min="1" max="1" width="1.7109375" style="39" customWidth="1"/>
    <col min="2" max="3" width="9.140625" style="39"/>
    <col min="4" max="4" width="9" style="39" bestFit="1" customWidth="1"/>
    <col min="5" max="5" width="10.140625" style="39" bestFit="1" customWidth="1"/>
    <col min="6" max="6" width="15.42578125" style="39" bestFit="1" customWidth="1"/>
    <col min="7" max="7" width="13.28515625" style="40" bestFit="1" customWidth="1"/>
    <col min="8" max="8" width="15.28515625" style="41" bestFit="1" customWidth="1"/>
    <col min="9" max="9" width="1.7109375" style="42" customWidth="1"/>
    <col min="10" max="10" width="18.85546875" style="41" bestFit="1" customWidth="1"/>
    <col min="11" max="11" width="1.7109375" style="42" customWidth="1"/>
    <col min="12" max="12" width="20.28515625" style="42" customWidth="1"/>
    <col min="13" max="13" width="1.7109375" style="39" customWidth="1"/>
    <col min="14" max="14" width="22.5703125" style="39" bestFit="1" customWidth="1"/>
    <col min="15" max="15" width="12.5703125" style="39" hidden="1" customWidth="1"/>
    <col min="16" max="16" width="11" style="39" bestFit="1" customWidth="1"/>
    <col min="17" max="17" width="12.85546875" style="44" bestFit="1" customWidth="1"/>
    <col min="18" max="18" width="9.140625" style="39"/>
    <col min="19" max="19" width="11.7109375" style="39" bestFit="1" customWidth="1"/>
    <col min="20" max="20" width="12.85546875" style="39" bestFit="1" customWidth="1"/>
    <col min="21" max="16384" width="9.140625" style="39"/>
  </cols>
  <sheetData>
    <row r="1" spans="2:20" ht="27" x14ac:dyDescent="0.55000000000000004">
      <c r="B1" s="38" t="s">
        <v>108</v>
      </c>
      <c r="L1" s="43" t="s">
        <v>132</v>
      </c>
    </row>
    <row r="2" spans="2:20" ht="27" x14ac:dyDescent="0.55000000000000004">
      <c r="B2" s="38" t="s">
        <v>109</v>
      </c>
      <c r="L2" s="43" t="s">
        <v>133</v>
      </c>
      <c r="N2" s="39" t="s">
        <v>110</v>
      </c>
    </row>
    <row r="3" spans="2:20" ht="27" x14ac:dyDescent="0.55000000000000004">
      <c r="B3" s="45" t="s">
        <v>111</v>
      </c>
      <c r="C3" s="46"/>
      <c r="D3" s="46"/>
      <c r="E3" s="46"/>
      <c r="F3" s="46"/>
      <c r="G3" s="47"/>
      <c r="H3" s="48"/>
      <c r="I3" s="49"/>
      <c r="J3" s="48"/>
      <c r="K3" s="49"/>
      <c r="L3" s="50" t="s">
        <v>137</v>
      </c>
      <c r="N3" s="39">
        <v>50</v>
      </c>
    </row>
    <row r="4" spans="2:20" ht="5.0999999999999996" customHeight="1" x14ac:dyDescent="0.55000000000000004"/>
    <row r="5" spans="2:20" s="51" customFormat="1" ht="43.5" x14ac:dyDescent="0.25">
      <c r="G5" s="52"/>
      <c r="H5" s="53" t="s">
        <v>112</v>
      </c>
      <c r="I5" s="54"/>
      <c r="J5" s="55" t="s">
        <v>113</v>
      </c>
      <c r="K5" s="54"/>
      <c r="L5" s="53" t="s">
        <v>114</v>
      </c>
      <c r="Q5" s="56"/>
    </row>
    <row r="6" spans="2:20" s="57" customFormat="1" ht="21.75" x14ac:dyDescent="0.6">
      <c r="B6" s="57" t="s">
        <v>115</v>
      </c>
      <c r="G6" s="58"/>
      <c r="H6" s="59">
        <v>43000</v>
      </c>
      <c r="I6" s="54"/>
      <c r="J6" s="59"/>
      <c r="K6" s="54"/>
      <c r="L6" s="60">
        <f>L8/109%</f>
        <v>12139251933.944954</v>
      </c>
      <c r="Q6" s="61"/>
    </row>
    <row r="7" spans="2:20" s="57" customFormat="1" ht="21.75" x14ac:dyDescent="0.6">
      <c r="B7" s="57" t="s">
        <v>116</v>
      </c>
      <c r="G7" s="58"/>
      <c r="H7" s="62">
        <v>3708</v>
      </c>
      <c r="I7" s="54"/>
      <c r="J7" s="59"/>
      <c r="K7" s="54"/>
      <c r="L7" s="63">
        <f>L6*9/100</f>
        <v>1092532674.0550458</v>
      </c>
      <c r="N7" s="64">
        <f>L8/H8</f>
        <v>283287.32996488822</v>
      </c>
      <c r="Q7" s="61"/>
      <c r="S7" s="65"/>
    </row>
    <row r="8" spans="2:20" s="66" customFormat="1" ht="24" x14ac:dyDescent="0.7">
      <c r="B8" s="66" t="s">
        <v>117</v>
      </c>
      <c r="G8" s="67"/>
      <c r="H8" s="68">
        <f>SUM(H6:H7)</f>
        <v>46708</v>
      </c>
      <c r="I8" s="69"/>
      <c r="J8" s="68"/>
      <c r="K8" s="69"/>
      <c r="L8" s="70">
        <f>-(L11-L15)</f>
        <v>13231784608</v>
      </c>
      <c r="N8" s="71">
        <v>396767</v>
      </c>
      <c r="Q8" s="72"/>
      <c r="S8" s="73"/>
    </row>
    <row r="9" spans="2:20" s="57" customFormat="1" ht="24" x14ac:dyDescent="0.6">
      <c r="G9" s="58"/>
      <c r="H9" s="59"/>
      <c r="I9" s="54"/>
      <c r="J9" s="59"/>
      <c r="K9" s="54"/>
      <c r="L9" s="60"/>
      <c r="N9" s="70">
        <f>H8*N8</f>
        <v>18532193036</v>
      </c>
      <c r="Q9" s="61"/>
    </row>
    <row r="10" spans="2:20" s="57" customFormat="1" ht="24" x14ac:dyDescent="0.7">
      <c r="B10" s="66" t="s">
        <v>118</v>
      </c>
      <c r="G10" s="58"/>
      <c r="H10" s="59"/>
      <c r="I10" s="54"/>
      <c r="J10" s="59"/>
      <c r="K10" s="54"/>
      <c r="L10" s="60"/>
      <c r="N10" s="70">
        <f>N9-L8</f>
        <v>5300408428</v>
      </c>
      <c r="Q10" s="61"/>
    </row>
    <row r="11" spans="2:20" s="57" customFormat="1" ht="21.75" x14ac:dyDescent="0.6">
      <c r="B11" s="57" t="s">
        <v>119</v>
      </c>
      <c r="G11" s="58"/>
      <c r="H11" s="59">
        <f>-H6*25/100</f>
        <v>-10750</v>
      </c>
      <c r="I11" s="54"/>
      <c r="J11" s="59">
        <v>280679</v>
      </c>
      <c r="K11" s="54"/>
      <c r="L11" s="60">
        <f>H11*J11</f>
        <v>-3017299250</v>
      </c>
      <c r="N11" s="74" t="s">
        <v>120</v>
      </c>
      <c r="O11" s="75"/>
      <c r="P11" s="57" t="s">
        <v>121</v>
      </c>
      <c r="Q11" s="61"/>
      <c r="T11" s="61"/>
    </row>
    <row r="12" spans="2:20" s="57" customFormat="1" ht="21.75" x14ac:dyDescent="0.6">
      <c r="B12" s="57" t="s">
        <v>135</v>
      </c>
      <c r="G12" s="58"/>
      <c r="H12" s="53">
        <f>-H6*10/100</f>
        <v>-4300</v>
      </c>
      <c r="I12" s="54"/>
      <c r="J12" s="59">
        <v>322451</v>
      </c>
      <c r="K12" s="54"/>
      <c r="L12" s="63">
        <f>H12*J12</f>
        <v>-1386539300</v>
      </c>
      <c r="N12" s="74"/>
      <c r="O12" s="75"/>
      <c r="Q12" s="61"/>
      <c r="T12" s="61"/>
    </row>
    <row r="13" spans="2:20" s="57" customFormat="1" ht="21.75" x14ac:dyDescent="0.6">
      <c r="G13" s="58"/>
      <c r="H13" s="59">
        <f>SUM(H11:H12)</f>
        <v>-15050</v>
      </c>
      <c r="I13" s="54"/>
      <c r="J13" s="59"/>
      <c r="K13" s="54"/>
      <c r="L13" s="60">
        <f>SUM(L11:L12)</f>
        <v>-4403838550</v>
      </c>
      <c r="Q13" s="61"/>
      <c r="R13" s="65"/>
      <c r="T13" s="61"/>
    </row>
    <row r="14" spans="2:20" s="57" customFormat="1" ht="21.75" x14ac:dyDescent="0.6">
      <c r="G14" s="58"/>
      <c r="H14" s="59"/>
      <c r="I14" s="54"/>
      <c r="J14" s="59"/>
      <c r="K14" s="54"/>
      <c r="L14" s="60"/>
      <c r="P14" s="57">
        <v>3017299250</v>
      </c>
      <c r="Q14" s="61"/>
      <c r="T14" s="61"/>
    </row>
    <row r="15" spans="2:20" s="66" customFormat="1" ht="24.75" thickBot="1" x14ac:dyDescent="0.75">
      <c r="B15" s="66" t="s">
        <v>122</v>
      </c>
      <c r="G15" s="67"/>
      <c r="H15" s="79">
        <f>H8+H13</f>
        <v>31658</v>
      </c>
      <c r="I15" s="69"/>
      <c r="J15" s="76">
        <v>322651</v>
      </c>
      <c r="K15" s="69"/>
      <c r="L15" s="80">
        <f>H15*J15</f>
        <v>10214485358</v>
      </c>
      <c r="M15" s="77"/>
      <c r="N15" s="78"/>
      <c r="P15" s="66">
        <f>P14/H11</f>
        <v>-280679</v>
      </c>
      <c r="Q15" s="72"/>
    </row>
    <row r="16" spans="2:20" ht="20.25" thickTop="1" x14ac:dyDescent="0.55000000000000004"/>
    <row r="17" spans="1:17" s="81" customFormat="1" ht="23.25" x14ac:dyDescent="0.7">
      <c r="B17" s="81" t="s">
        <v>123</v>
      </c>
      <c r="G17" s="82"/>
      <c r="H17" s="83"/>
      <c r="I17" s="84"/>
      <c r="J17" s="83"/>
      <c r="K17" s="84"/>
      <c r="L17" s="84"/>
      <c r="Q17" s="85"/>
    </row>
    <row r="18" spans="1:17" s="87" customFormat="1" ht="24.95" customHeight="1" x14ac:dyDescent="0.6">
      <c r="A18" s="86"/>
      <c r="B18" s="102" t="s">
        <v>138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Q18" s="88"/>
    </row>
    <row r="19" spans="1:17" s="87" customFormat="1" ht="24.95" customHeight="1" x14ac:dyDescent="0.6">
      <c r="A19" s="86"/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Q19" s="88"/>
    </row>
    <row r="20" spans="1:17" s="90" customFormat="1" ht="45.75" customHeight="1" x14ac:dyDescent="0.6">
      <c r="A20" s="89"/>
      <c r="B20" s="102" t="s">
        <v>139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Q20" s="91"/>
    </row>
    <row r="21" spans="1:17" s="90" customFormat="1" ht="24.95" customHeight="1" x14ac:dyDescent="0.6">
      <c r="A21" s="89"/>
      <c r="B21" s="102" t="s">
        <v>124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Q21" s="91"/>
    </row>
    <row r="22" spans="1:17" s="92" customFormat="1" ht="21" x14ac:dyDescent="0.6">
      <c r="G22" s="92" t="s">
        <v>125</v>
      </c>
      <c r="H22" s="93" t="s">
        <v>126</v>
      </c>
      <c r="I22" s="93"/>
      <c r="J22" s="93" t="s">
        <v>127</v>
      </c>
      <c r="K22" s="93"/>
      <c r="L22" s="93" t="s">
        <v>114</v>
      </c>
      <c r="Q22" s="94"/>
    </row>
    <row r="23" spans="1:17" s="87" customFormat="1" ht="21" x14ac:dyDescent="0.6">
      <c r="B23" s="87" t="s">
        <v>128</v>
      </c>
      <c r="G23" s="95" t="s">
        <v>129</v>
      </c>
      <c r="H23" s="96">
        <f>-H11</f>
        <v>10750</v>
      </c>
      <c r="I23" s="93"/>
      <c r="J23" s="97">
        <v>291965</v>
      </c>
      <c r="K23" s="93"/>
      <c r="L23" s="98">
        <f>H23*J23</f>
        <v>3138623750</v>
      </c>
      <c r="Q23" s="88"/>
    </row>
    <row r="24" spans="1:17" s="87" customFormat="1" ht="21" x14ac:dyDescent="0.6">
      <c r="B24" s="87" t="s">
        <v>130</v>
      </c>
      <c r="G24" s="95" t="s">
        <v>142</v>
      </c>
      <c r="H24" s="96">
        <f>H11</f>
        <v>-10750</v>
      </c>
      <c r="I24" s="93"/>
      <c r="J24" s="97">
        <v>291965</v>
      </c>
      <c r="K24" s="93"/>
      <c r="L24" s="98">
        <f>H24*J24</f>
        <v>-3138623750</v>
      </c>
      <c r="Q24" s="88"/>
    </row>
    <row r="25" spans="1:17" s="87" customFormat="1" ht="21.75" thickBot="1" x14ac:dyDescent="0.65">
      <c r="B25" s="87" t="s">
        <v>131</v>
      </c>
      <c r="G25" s="95"/>
      <c r="H25" s="99">
        <f>SUM(H23:H24)</f>
        <v>0</v>
      </c>
      <c r="I25" s="93"/>
      <c r="J25" s="97"/>
      <c r="K25" s="93"/>
      <c r="L25" s="100">
        <f>SUM(L23:L24)</f>
        <v>0</v>
      </c>
      <c r="Q25" s="88"/>
    </row>
    <row r="26" spans="1:17" ht="20.25" thickTop="1" x14ac:dyDescent="0.55000000000000004">
      <c r="D26" s="44"/>
      <c r="E26" s="44"/>
    </row>
  </sheetData>
  <mergeCells count="3">
    <mergeCell ref="B18:L19"/>
    <mergeCell ref="B20:L20"/>
    <mergeCell ref="B21:L21"/>
  </mergeCells>
  <printOptions horizontalCentered="1"/>
  <pageMargins left="0.7" right="0.7" top="0.75" bottom="0.75" header="0.3" footer="0.3"/>
  <pageSetup paperSize="9" scale="6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B0CE9-4111-4AF1-BFF6-67E13D321ED0}">
  <dimension ref="A1:Q50"/>
  <sheetViews>
    <sheetView rightToLeft="1" view="pageBreakPreview" topLeftCell="E1" zoomScaleSheetLayoutView="100" workbookViewId="0">
      <selection activeCell="N10" sqref="N10:O10"/>
    </sheetView>
  </sheetViews>
  <sheetFormatPr defaultColWidth="9.140625" defaultRowHeight="20.25" customHeight="1" x14ac:dyDescent="0.25"/>
  <cols>
    <col min="1" max="1" width="9.140625" style="17"/>
    <col min="2" max="2" width="3.85546875" style="16" customWidth="1"/>
    <col min="3" max="3" width="5" style="17" customWidth="1"/>
    <col min="4" max="4" width="9.5703125" style="17" customWidth="1"/>
    <col min="5" max="5" width="31.85546875" style="17" customWidth="1"/>
    <col min="6" max="6" width="8.7109375" style="17" customWidth="1"/>
    <col min="7" max="7" width="7.5703125" style="17" customWidth="1"/>
    <col min="8" max="8" width="14" style="123" customWidth="1"/>
    <col min="9" max="9" width="13.85546875" style="123" bestFit="1" customWidth="1"/>
    <col min="10" max="11" width="9.5703125" style="123" customWidth="1"/>
    <col min="12" max="12" width="14.5703125" style="123" customWidth="1"/>
    <col min="13" max="13" width="16.5703125" style="123" customWidth="1"/>
    <col min="14" max="14" width="7" style="123" customWidth="1"/>
    <col min="15" max="15" width="10.28515625" style="123" customWidth="1"/>
    <col min="16" max="16" width="3.5703125" style="17" customWidth="1"/>
    <col min="17" max="17" width="16.28515625" style="17" bestFit="1" customWidth="1"/>
    <col min="18" max="16384" width="9.140625" style="17"/>
  </cols>
  <sheetData>
    <row r="1" spans="2:17" ht="20.25" customHeight="1" thickBot="1" x14ac:dyDescent="0.3">
      <c r="C1" s="112" t="s">
        <v>76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/>
    </row>
    <row r="2" spans="2:17" ht="15" customHeight="1" x14ac:dyDescent="0.25">
      <c r="B2" s="17"/>
      <c r="C2" s="18">
        <v>1</v>
      </c>
      <c r="D2" s="19">
        <v>2</v>
      </c>
      <c r="E2" s="19">
        <v>3</v>
      </c>
      <c r="F2" s="19">
        <v>4</v>
      </c>
      <c r="G2" s="19">
        <v>5</v>
      </c>
      <c r="H2" s="119">
        <v>6</v>
      </c>
      <c r="I2" s="127">
        <v>7</v>
      </c>
      <c r="J2" s="132">
        <v>8</v>
      </c>
      <c r="K2" s="133">
        <v>9</v>
      </c>
      <c r="L2" s="133">
        <v>10</v>
      </c>
      <c r="M2" s="133">
        <v>11</v>
      </c>
      <c r="N2" s="134">
        <v>12</v>
      </c>
      <c r="O2" s="135"/>
    </row>
    <row r="3" spans="2:17" ht="57.75" customHeight="1" x14ac:dyDescent="0.25">
      <c r="C3" s="20" t="s">
        <v>77</v>
      </c>
      <c r="D3" s="21" t="s">
        <v>78</v>
      </c>
      <c r="E3" s="22" t="s">
        <v>79</v>
      </c>
      <c r="F3" s="23" t="s">
        <v>80</v>
      </c>
      <c r="G3" s="23" t="s">
        <v>81</v>
      </c>
      <c r="H3" s="120" t="s">
        <v>82</v>
      </c>
      <c r="I3" s="128" t="s">
        <v>83</v>
      </c>
      <c r="J3" s="136" t="s">
        <v>84</v>
      </c>
      <c r="K3" s="137" t="s">
        <v>85</v>
      </c>
      <c r="L3" s="138" t="s">
        <v>86</v>
      </c>
      <c r="M3" s="138" t="s">
        <v>87</v>
      </c>
      <c r="N3" s="139" t="s">
        <v>88</v>
      </c>
      <c r="O3" s="140"/>
    </row>
    <row r="4" spans="2:17" ht="20.25" customHeight="1" x14ac:dyDescent="0.25">
      <c r="C4" s="115" t="s">
        <v>89</v>
      </c>
      <c r="D4" s="116"/>
      <c r="E4" s="116"/>
      <c r="F4" s="116"/>
      <c r="G4" s="116"/>
      <c r="H4" s="117"/>
      <c r="I4" s="129" t="s">
        <v>90</v>
      </c>
      <c r="J4" s="141"/>
      <c r="K4" s="137"/>
      <c r="L4" s="137" t="s">
        <v>91</v>
      </c>
      <c r="M4" s="137" t="s">
        <v>92</v>
      </c>
      <c r="N4" s="142" t="s">
        <v>93</v>
      </c>
      <c r="O4" s="143"/>
    </row>
    <row r="5" spans="2:17" s="30" customFormat="1" ht="24.75" customHeight="1" x14ac:dyDescent="0.2">
      <c r="B5" s="24"/>
      <c r="C5" s="25" t="s">
        <v>28</v>
      </c>
      <c r="D5" s="26"/>
      <c r="E5" s="27" t="s">
        <v>94</v>
      </c>
      <c r="F5" s="28">
        <v>1</v>
      </c>
      <c r="G5" s="29" t="s">
        <v>95</v>
      </c>
      <c r="H5" s="121">
        <f>14000*Q17</f>
        <v>5742330248.2658215</v>
      </c>
      <c r="I5" s="130">
        <f>H5*F5</f>
        <v>5742330248.2658215</v>
      </c>
      <c r="J5" s="130">
        <v>0</v>
      </c>
      <c r="K5" s="144">
        <v>0</v>
      </c>
      <c r="L5" s="144">
        <f>I5+J5-K5</f>
        <v>5742330248.2658215</v>
      </c>
      <c r="M5" s="144">
        <f>L5*9/100</f>
        <v>516809722.34392393</v>
      </c>
      <c r="N5" s="145">
        <f>M5+L5</f>
        <v>6259139970.609745</v>
      </c>
      <c r="O5" s="146"/>
      <c r="P5" s="17"/>
    </row>
    <row r="6" spans="2:17" s="32" customFormat="1" ht="24.75" customHeight="1" x14ac:dyDescent="0.25">
      <c r="B6" s="31"/>
      <c r="C6" s="25" t="s">
        <v>39</v>
      </c>
      <c r="D6" s="26"/>
      <c r="E6" s="27" t="s">
        <v>96</v>
      </c>
      <c r="F6" s="28">
        <v>1</v>
      </c>
      <c r="G6" s="29" t="s">
        <v>95</v>
      </c>
      <c r="H6" s="121">
        <f>7000*Q17</f>
        <v>2871165124.1329107</v>
      </c>
      <c r="I6" s="130">
        <f>H6*F6</f>
        <v>2871165124.1329107</v>
      </c>
      <c r="J6" s="130">
        <v>0</v>
      </c>
      <c r="K6" s="144">
        <v>0</v>
      </c>
      <c r="L6" s="144">
        <f t="shared" ref="L6:L10" si="0">I6+J6-K6</f>
        <v>2871165124.1329107</v>
      </c>
      <c r="M6" s="144">
        <f t="shared" ref="M6:M9" si="1">L6*9/100</f>
        <v>258404861.17196196</v>
      </c>
      <c r="N6" s="145">
        <f t="shared" ref="N6:N9" si="2">M6+L6</f>
        <v>3129569985.3048725</v>
      </c>
      <c r="O6" s="146"/>
      <c r="P6" s="17"/>
    </row>
    <row r="7" spans="2:17" s="33" customFormat="1" ht="24.75" customHeight="1" x14ac:dyDescent="0.25">
      <c r="B7" s="31"/>
      <c r="C7" s="25" t="s">
        <v>41</v>
      </c>
      <c r="D7" s="26"/>
      <c r="E7" s="27" t="s">
        <v>97</v>
      </c>
      <c r="F7" s="28">
        <v>1</v>
      </c>
      <c r="G7" s="29" t="s">
        <v>95</v>
      </c>
      <c r="H7" s="121">
        <f>11000*Q17</f>
        <v>4511830909.351717</v>
      </c>
      <c r="I7" s="130">
        <f t="shared" ref="I7:I8" si="3">H7*F7</f>
        <v>4511830909.351717</v>
      </c>
      <c r="J7" s="130">
        <v>0</v>
      </c>
      <c r="K7" s="144">
        <v>0</v>
      </c>
      <c r="L7" s="144">
        <f t="shared" si="0"/>
        <v>4511830909.351717</v>
      </c>
      <c r="M7" s="144">
        <f t="shared" si="1"/>
        <v>406064781.84165454</v>
      </c>
      <c r="N7" s="145">
        <f t="shared" si="2"/>
        <v>4917895691.1933718</v>
      </c>
      <c r="O7" s="146"/>
      <c r="P7" s="17"/>
    </row>
    <row r="8" spans="2:17" s="32" customFormat="1" ht="24.75" customHeight="1" x14ac:dyDescent="0.2">
      <c r="B8" s="24"/>
      <c r="C8" s="25" t="s">
        <v>43</v>
      </c>
      <c r="D8" s="26"/>
      <c r="E8" s="27" t="s">
        <v>98</v>
      </c>
      <c r="F8" s="28">
        <v>1</v>
      </c>
      <c r="G8" s="29" t="s">
        <v>95</v>
      </c>
      <c r="H8" s="121">
        <f>8000*Q17</f>
        <v>3281331570.4376125</v>
      </c>
      <c r="I8" s="130">
        <f t="shared" si="3"/>
        <v>3281331570.4376125</v>
      </c>
      <c r="J8" s="130">
        <v>0</v>
      </c>
      <c r="K8" s="144">
        <v>0</v>
      </c>
      <c r="L8" s="144">
        <f t="shared" si="0"/>
        <v>3281331570.4376125</v>
      </c>
      <c r="M8" s="144">
        <f t="shared" si="1"/>
        <v>295319841.33938515</v>
      </c>
      <c r="N8" s="145">
        <f t="shared" si="2"/>
        <v>3576651411.7769976</v>
      </c>
      <c r="O8" s="146"/>
      <c r="P8" s="17"/>
    </row>
    <row r="9" spans="2:17" s="30" customFormat="1" ht="24.75" customHeight="1" x14ac:dyDescent="0.25">
      <c r="B9" s="110" t="s">
        <v>99</v>
      </c>
      <c r="C9" s="25" t="s">
        <v>45</v>
      </c>
      <c r="D9" s="26"/>
      <c r="E9" s="27" t="s">
        <v>100</v>
      </c>
      <c r="F9" s="28"/>
      <c r="G9" s="29"/>
      <c r="H9" s="121"/>
      <c r="I9" s="130">
        <f>1200*Q17</f>
        <v>492199735.56564188</v>
      </c>
      <c r="J9" s="130">
        <v>0</v>
      </c>
      <c r="K9" s="144">
        <v>0</v>
      </c>
      <c r="L9" s="144">
        <f t="shared" si="0"/>
        <v>492199735.56564188</v>
      </c>
      <c r="M9" s="144">
        <f t="shared" si="1"/>
        <v>44297976.200907767</v>
      </c>
      <c r="N9" s="145">
        <f t="shared" si="2"/>
        <v>536497711.76654965</v>
      </c>
      <c r="O9" s="146"/>
      <c r="P9" s="17"/>
    </row>
    <row r="10" spans="2:17" s="30" customFormat="1" ht="24.75" customHeight="1" x14ac:dyDescent="0.25">
      <c r="B10" s="111"/>
      <c r="C10" s="25" t="s">
        <v>47</v>
      </c>
      <c r="D10" s="26"/>
      <c r="E10" s="27" t="s">
        <v>101</v>
      </c>
      <c r="F10" s="34"/>
      <c r="G10" s="29"/>
      <c r="H10" s="121"/>
      <c r="I10" s="130">
        <f>1800*Q17</f>
        <v>738299603.34846282</v>
      </c>
      <c r="J10" s="130">
        <v>0</v>
      </c>
      <c r="K10" s="144">
        <v>0</v>
      </c>
      <c r="L10" s="144">
        <f t="shared" si="0"/>
        <v>738299603.34846282</v>
      </c>
      <c r="M10" s="130">
        <v>0</v>
      </c>
      <c r="N10" s="145">
        <f>L10</f>
        <v>738299603.34846282</v>
      </c>
      <c r="O10" s="146"/>
      <c r="P10" s="17"/>
    </row>
    <row r="11" spans="2:17" s="30" customFormat="1" ht="24.75" customHeight="1" x14ac:dyDescent="0.25">
      <c r="B11" s="111"/>
      <c r="C11" s="25" t="s">
        <v>49</v>
      </c>
      <c r="D11" s="26"/>
      <c r="E11" s="35"/>
      <c r="F11" s="34"/>
      <c r="G11" s="29"/>
      <c r="H11" s="121"/>
      <c r="I11" s="130"/>
      <c r="J11" s="130"/>
      <c r="K11" s="144"/>
      <c r="L11" s="144"/>
      <c r="M11" s="144"/>
      <c r="N11" s="145"/>
      <c r="O11" s="146"/>
      <c r="P11" s="17"/>
    </row>
    <row r="12" spans="2:17" s="32" customFormat="1" ht="24.75" customHeight="1" x14ac:dyDescent="0.25">
      <c r="B12" s="111"/>
      <c r="C12" s="25" t="s">
        <v>51</v>
      </c>
      <c r="D12" s="26"/>
      <c r="E12" s="35"/>
      <c r="F12" s="34"/>
      <c r="G12" s="29"/>
      <c r="H12" s="121"/>
      <c r="I12" s="130"/>
      <c r="J12" s="130"/>
      <c r="K12" s="144"/>
      <c r="L12" s="144"/>
      <c r="M12" s="144"/>
      <c r="N12" s="145"/>
      <c r="O12" s="146"/>
      <c r="P12" s="17"/>
    </row>
    <row r="13" spans="2:17" s="32" customFormat="1" ht="24.75" customHeight="1" x14ac:dyDescent="0.25">
      <c r="B13" s="111"/>
      <c r="C13" s="25" t="s">
        <v>52</v>
      </c>
      <c r="D13" s="26"/>
      <c r="E13" s="35"/>
      <c r="F13" s="34"/>
      <c r="G13" s="29"/>
      <c r="H13" s="121"/>
      <c r="I13" s="130"/>
      <c r="J13" s="130"/>
      <c r="K13" s="144"/>
      <c r="L13" s="144"/>
      <c r="M13" s="144"/>
      <c r="N13" s="145"/>
      <c r="O13" s="146"/>
      <c r="P13" s="17"/>
    </row>
    <row r="14" spans="2:17" s="32" customFormat="1" ht="26.25" customHeight="1" thickBot="1" x14ac:dyDescent="0.3">
      <c r="B14" s="111"/>
      <c r="C14" s="25" t="s">
        <v>53</v>
      </c>
      <c r="D14" s="36"/>
      <c r="E14" s="35"/>
      <c r="F14" s="37"/>
      <c r="G14" s="29"/>
      <c r="H14" s="122"/>
      <c r="I14" s="130"/>
      <c r="J14" s="130"/>
      <c r="K14" s="144"/>
      <c r="L14" s="144"/>
      <c r="M14" s="144"/>
      <c r="N14" s="145"/>
      <c r="O14" s="146"/>
      <c r="P14" s="17"/>
    </row>
    <row r="15" spans="2:17" ht="21.95" customHeight="1" thickBot="1" x14ac:dyDescent="0.3">
      <c r="C15" s="104" t="s">
        <v>102</v>
      </c>
      <c r="D15" s="105"/>
      <c r="E15" s="105"/>
      <c r="F15" s="105"/>
      <c r="G15" s="105"/>
      <c r="H15" s="105"/>
      <c r="I15" s="131">
        <f>SUM(I5:I14)</f>
        <v>17637157191.102165</v>
      </c>
      <c r="J15" s="131">
        <f>SUM(J5:J14)</f>
        <v>0</v>
      </c>
      <c r="K15" s="131">
        <f>SUM(K5:K14)</f>
        <v>0</v>
      </c>
      <c r="L15" s="131">
        <f>SUM(L5:L14)</f>
        <v>17637157191.102165</v>
      </c>
      <c r="M15" s="131">
        <f>SUM(M5:M14)</f>
        <v>1520897182.8978333</v>
      </c>
      <c r="N15" s="147">
        <f>SUM(N5:O14)</f>
        <v>19158054373.999996</v>
      </c>
      <c r="O15" s="148"/>
      <c r="Q15" s="70">
        <v>19158054374</v>
      </c>
    </row>
    <row r="16" spans="2:17" ht="20.25" customHeight="1" thickBot="1" x14ac:dyDescent="0.3">
      <c r="C16" s="106" t="s">
        <v>103</v>
      </c>
      <c r="D16" s="107"/>
      <c r="E16" s="108"/>
      <c r="F16" s="109" t="s">
        <v>104</v>
      </c>
      <c r="G16" s="109"/>
      <c r="H16" s="109"/>
      <c r="I16" s="150"/>
      <c r="J16" s="151"/>
      <c r="K16" s="151"/>
      <c r="L16" s="151"/>
      <c r="M16" s="151"/>
      <c r="N16" s="151"/>
      <c r="O16" s="152"/>
      <c r="Q16" s="118">
        <f>Q15/N15</f>
        <v>1.0000000000000002</v>
      </c>
    </row>
    <row r="17" spans="2:17" ht="20.25" customHeight="1" thickBot="1" x14ac:dyDescent="0.3">
      <c r="C17" s="109" t="s">
        <v>105</v>
      </c>
      <c r="D17" s="109"/>
      <c r="E17" s="109"/>
      <c r="F17" s="109"/>
      <c r="G17" s="109"/>
      <c r="H17" s="109"/>
      <c r="I17" s="153"/>
      <c r="J17" s="154"/>
      <c r="K17" s="154"/>
      <c r="L17" s="154"/>
      <c r="M17" s="154"/>
      <c r="N17" s="154"/>
      <c r="O17" s="155"/>
      <c r="Q17" s="17">
        <v>410166.44630470156</v>
      </c>
    </row>
    <row r="18" spans="2:17" ht="39.75" customHeight="1" thickBot="1" x14ac:dyDescent="0.3">
      <c r="C18" s="103" t="s">
        <v>106</v>
      </c>
      <c r="D18" s="103"/>
      <c r="E18" s="103"/>
      <c r="F18" s="103"/>
      <c r="G18" s="103"/>
      <c r="H18" s="103"/>
      <c r="I18" s="156" t="s">
        <v>107</v>
      </c>
      <c r="J18" s="156"/>
      <c r="K18" s="156"/>
      <c r="L18" s="156"/>
      <c r="M18" s="156"/>
      <c r="N18" s="156"/>
      <c r="O18" s="156"/>
    </row>
    <row r="19" spans="2:17" ht="20.25" customHeight="1" x14ac:dyDescent="0.25">
      <c r="B19" s="17"/>
    </row>
    <row r="20" spans="2:17" ht="20.25" customHeight="1" x14ac:dyDescent="0.25">
      <c r="B20" s="17"/>
    </row>
    <row r="21" spans="2:17" ht="20.25" customHeight="1" x14ac:dyDescent="0.25">
      <c r="B21" s="17"/>
    </row>
    <row r="22" spans="2:17" ht="20.25" customHeight="1" x14ac:dyDescent="0.25">
      <c r="B22" s="17"/>
    </row>
    <row r="23" spans="2:17" ht="20.25" customHeight="1" x14ac:dyDescent="0.25">
      <c r="B23" s="17"/>
    </row>
    <row r="24" spans="2:17" ht="20.25" customHeight="1" x14ac:dyDescent="0.25">
      <c r="B24" s="17"/>
    </row>
    <row r="25" spans="2:17" ht="20.25" customHeight="1" x14ac:dyDescent="0.25">
      <c r="B25" s="17"/>
    </row>
    <row r="26" spans="2:17" ht="20.25" customHeight="1" x14ac:dyDescent="0.25">
      <c r="B26" s="17"/>
    </row>
    <row r="27" spans="2:17" ht="20.25" customHeight="1" x14ac:dyDescent="0.25">
      <c r="B27" s="17"/>
    </row>
    <row r="28" spans="2:17" ht="20.25" customHeight="1" x14ac:dyDescent="0.25">
      <c r="B28" s="17"/>
    </row>
    <row r="29" spans="2:17" ht="20.25" customHeight="1" x14ac:dyDescent="0.25">
      <c r="B29" s="17"/>
    </row>
    <row r="30" spans="2:17" ht="20.25" customHeight="1" x14ac:dyDescent="0.25">
      <c r="B30" s="17"/>
    </row>
    <row r="31" spans="2:17" ht="20.25" customHeight="1" x14ac:dyDescent="0.25">
      <c r="B31" s="17"/>
    </row>
    <row r="32" spans="2:17" ht="51" customHeight="1" x14ac:dyDescent="0.25">
      <c r="B32" s="17"/>
    </row>
    <row r="33" spans="1:15" ht="20.25" customHeight="1" x14ac:dyDescent="0.25">
      <c r="B33" s="17"/>
    </row>
    <row r="34" spans="1:15" s="30" customFormat="1" ht="24.75" customHeight="1" x14ac:dyDescent="0.25">
      <c r="A34" s="17"/>
      <c r="H34" s="124"/>
      <c r="I34" s="124"/>
      <c r="J34" s="124"/>
      <c r="K34" s="124"/>
      <c r="L34" s="124"/>
      <c r="M34" s="124"/>
      <c r="N34" s="124"/>
      <c r="O34" s="124"/>
    </row>
    <row r="35" spans="1:15" s="32" customFormat="1" ht="24.75" customHeight="1" x14ac:dyDescent="0.25">
      <c r="A35" s="17"/>
      <c r="H35" s="125"/>
      <c r="I35" s="125"/>
      <c r="J35" s="125"/>
      <c r="K35" s="125"/>
      <c r="L35" s="125"/>
      <c r="M35" s="125"/>
      <c r="N35" s="125"/>
      <c r="O35" s="125"/>
    </row>
    <row r="36" spans="1:15" s="33" customFormat="1" ht="24.75" customHeight="1" x14ac:dyDescent="0.25">
      <c r="A36" s="17"/>
      <c r="H36" s="126"/>
      <c r="I36" s="126"/>
      <c r="J36" s="126"/>
      <c r="K36" s="126"/>
      <c r="L36" s="126"/>
      <c r="M36" s="126"/>
      <c r="N36" s="126"/>
      <c r="O36" s="126"/>
    </row>
    <row r="37" spans="1:15" s="32" customFormat="1" ht="24.75" customHeight="1" x14ac:dyDescent="0.25">
      <c r="A37" s="17"/>
      <c r="H37" s="125"/>
      <c r="I37" s="125"/>
      <c r="J37" s="125"/>
      <c r="K37" s="125"/>
      <c r="L37" s="125"/>
      <c r="M37" s="125"/>
      <c r="N37" s="125"/>
      <c r="O37" s="125"/>
    </row>
    <row r="38" spans="1:15" s="30" customFormat="1" ht="24.75" customHeight="1" x14ac:dyDescent="0.25">
      <c r="A38" s="17"/>
      <c r="H38" s="124"/>
      <c r="I38" s="124"/>
      <c r="J38" s="124"/>
      <c r="K38" s="124"/>
      <c r="L38" s="124"/>
      <c r="M38" s="124"/>
      <c r="N38" s="124"/>
      <c r="O38" s="124"/>
    </row>
    <row r="39" spans="1:15" s="30" customFormat="1" ht="24.75" customHeight="1" x14ac:dyDescent="0.25">
      <c r="A39" s="17"/>
      <c r="H39" s="124"/>
      <c r="I39" s="124"/>
      <c r="J39" s="124"/>
      <c r="K39" s="124"/>
      <c r="L39" s="124"/>
      <c r="M39" s="124"/>
      <c r="N39" s="124"/>
      <c r="O39" s="124"/>
    </row>
    <row r="40" spans="1:15" s="30" customFormat="1" ht="24.75" customHeight="1" x14ac:dyDescent="0.25">
      <c r="A40" s="17"/>
      <c r="H40" s="124"/>
      <c r="I40" s="124"/>
      <c r="J40" s="124"/>
      <c r="K40" s="124"/>
      <c r="L40" s="124"/>
      <c r="M40" s="124"/>
      <c r="N40" s="124"/>
      <c r="O40" s="124"/>
    </row>
    <row r="41" spans="1:15" s="32" customFormat="1" ht="24.75" customHeight="1" x14ac:dyDescent="0.25">
      <c r="A41" s="17"/>
      <c r="H41" s="125"/>
      <c r="I41" s="125"/>
      <c r="J41" s="125"/>
      <c r="K41" s="125"/>
      <c r="L41" s="125"/>
      <c r="M41" s="125"/>
      <c r="N41" s="125"/>
      <c r="O41" s="125"/>
    </row>
    <row r="42" spans="1:15" s="32" customFormat="1" ht="24.75" customHeight="1" x14ac:dyDescent="0.25">
      <c r="A42" s="17"/>
      <c r="H42" s="125"/>
      <c r="I42" s="125"/>
      <c r="J42" s="125"/>
      <c r="K42" s="125"/>
      <c r="L42" s="125"/>
      <c r="M42" s="125"/>
      <c r="N42" s="125"/>
      <c r="O42" s="125"/>
    </row>
    <row r="43" spans="1:15" s="32" customFormat="1" ht="26.25" customHeight="1" x14ac:dyDescent="0.25">
      <c r="A43" s="17"/>
      <c r="H43" s="125"/>
      <c r="I43" s="125"/>
      <c r="J43" s="125"/>
      <c r="K43" s="125"/>
      <c r="L43" s="125"/>
      <c r="M43" s="125"/>
      <c r="N43" s="125"/>
      <c r="O43" s="125"/>
    </row>
    <row r="44" spans="1:15" ht="20.25" customHeight="1" x14ac:dyDescent="0.25">
      <c r="B44" s="17"/>
    </row>
    <row r="45" spans="1:15" ht="20.25" customHeight="1" x14ac:dyDescent="0.25">
      <c r="B45" s="17"/>
    </row>
    <row r="46" spans="1:15" ht="20.25" customHeight="1" x14ac:dyDescent="0.25">
      <c r="B46" s="17"/>
    </row>
    <row r="47" spans="1:15" ht="20.25" customHeight="1" x14ac:dyDescent="0.25">
      <c r="B47" s="17"/>
    </row>
    <row r="48" spans="1:15" ht="20.25" customHeight="1" x14ac:dyDescent="0.25">
      <c r="B48" s="17"/>
    </row>
    <row r="49" spans="2:15" ht="20.25" customHeight="1" x14ac:dyDescent="0.25">
      <c r="B49" s="17"/>
    </row>
    <row r="50" spans="2:15" ht="20.25" customHeight="1" x14ac:dyDescent="0.25">
      <c r="I50" s="123" t="e">
        <f>SUM(#REF!,I15)</f>
        <v>#REF!</v>
      </c>
      <c r="L50" s="123" t="e">
        <f>SUM(#REF!,L15)</f>
        <v>#REF!</v>
      </c>
      <c r="M50" s="123" t="e">
        <f>SUM(#REF!,M15)</f>
        <v>#REF!</v>
      </c>
      <c r="N50" s="149" t="e">
        <f>SUM(#REF!,N15)</f>
        <v>#REF!</v>
      </c>
      <c r="O50" s="149"/>
    </row>
  </sheetData>
  <sheetProtection selectLockedCells="1" selectUnlockedCells="1"/>
  <mergeCells count="25">
    <mergeCell ref="N5:O5"/>
    <mergeCell ref="C1:O1"/>
    <mergeCell ref="N2:O2"/>
    <mergeCell ref="N3:O3"/>
    <mergeCell ref="C4:H4"/>
    <mergeCell ref="N4:O4"/>
    <mergeCell ref="N6:O6"/>
    <mergeCell ref="N7:O7"/>
    <mergeCell ref="N8:O8"/>
    <mergeCell ref="B9:B14"/>
    <mergeCell ref="N9:O9"/>
    <mergeCell ref="N10:O10"/>
    <mergeCell ref="N11:O11"/>
    <mergeCell ref="N12:O12"/>
    <mergeCell ref="N13:O13"/>
    <mergeCell ref="N14:O14"/>
    <mergeCell ref="C18:H18"/>
    <mergeCell ref="I18:O18"/>
    <mergeCell ref="N50:O50"/>
    <mergeCell ref="C15:H15"/>
    <mergeCell ref="N15:O15"/>
    <mergeCell ref="C16:E16"/>
    <mergeCell ref="F16:H16"/>
    <mergeCell ref="I16:O17"/>
    <mergeCell ref="C17:H17"/>
  </mergeCells>
  <printOptions horizontalCentered="1" verticalCentered="1"/>
  <pageMargins left="0.35433070866141703" right="0.31496062992126" top="0.15748031496063" bottom="0.15748031496063" header="0.27559055118110198" footer="0.15748031496063"/>
  <pageSetup paperSize="9" scale="8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1"/>
  <sheetViews>
    <sheetView view="pageBreakPreview" zoomScaleNormal="100" zoomScaleSheetLayoutView="100" workbookViewId="0">
      <pane ySplit="1" topLeftCell="A2" activePane="bottomLeft" state="frozen"/>
      <selection pane="bottomLeft" activeCell="C30" sqref="C30"/>
    </sheetView>
  </sheetViews>
  <sheetFormatPr defaultRowHeight="15" x14ac:dyDescent="0.25"/>
  <cols>
    <col min="1" max="1" width="4" bestFit="1" customWidth="1"/>
    <col min="2" max="2" width="19" bestFit="1" customWidth="1"/>
    <col min="3" max="3" width="12" bestFit="1" customWidth="1"/>
    <col min="4" max="4" width="24" bestFit="1" customWidth="1"/>
    <col min="5" max="5" width="19" bestFit="1" customWidth="1"/>
    <col min="6" max="6" width="24" bestFit="1" customWidth="1"/>
    <col min="7" max="7" width="8.5703125" customWidth="1"/>
    <col min="8" max="8" width="3" customWidth="1"/>
    <col min="9" max="9" width="5" customWidth="1"/>
    <col min="10" max="10" width="12" bestFit="1" customWidth="1"/>
    <col min="11" max="11" width="18" bestFit="1" customWidth="1"/>
    <col min="12" max="12" width="13" bestFit="1" customWidth="1"/>
    <col min="13" max="13" width="77.7109375" style="11" customWidth="1"/>
    <col min="14" max="19" width="7.140625" customWidth="1"/>
    <col min="20" max="20" width="8" bestFit="1" customWidth="1"/>
    <col min="21" max="21" width="6.28515625" customWidth="1"/>
    <col min="22" max="22" width="9.42578125" customWidth="1"/>
    <col min="23" max="23" width="7.140625" customWidth="1"/>
  </cols>
  <sheetData>
    <row r="1" spans="1:23" x14ac:dyDescent="0.25">
      <c r="A1" s="5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9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6" t="s">
        <v>19</v>
      </c>
      <c r="U1" s="8" t="s">
        <v>20</v>
      </c>
      <c r="V1" s="6" t="s">
        <v>21</v>
      </c>
      <c r="W1" s="6" t="s">
        <v>22</v>
      </c>
    </row>
    <row r="2" spans="1:23" x14ac:dyDescent="0.25">
      <c r="A2" s="1">
        <v>1</v>
      </c>
      <c r="B2" s="2" t="s">
        <v>23</v>
      </c>
      <c r="C2" s="3">
        <v>45035</v>
      </c>
      <c r="D2" s="2" t="s">
        <v>24</v>
      </c>
      <c r="E2" s="2" t="s">
        <v>25</v>
      </c>
      <c r="F2" s="2" t="s">
        <v>26</v>
      </c>
      <c r="G2" s="2" t="s">
        <v>27</v>
      </c>
      <c r="H2" s="2" t="s">
        <v>28</v>
      </c>
      <c r="I2" s="2"/>
      <c r="J2" s="2" t="s">
        <v>29</v>
      </c>
      <c r="K2" s="14" t="s">
        <v>30</v>
      </c>
      <c r="L2" s="2" t="s">
        <v>30</v>
      </c>
      <c r="M2" s="10" t="s">
        <v>31</v>
      </c>
      <c r="N2" s="4">
        <v>1</v>
      </c>
      <c r="O2" s="4"/>
      <c r="P2" s="4"/>
      <c r="Q2" s="4"/>
      <c r="R2" s="4"/>
      <c r="S2" s="4">
        <v>1</v>
      </c>
      <c r="T2" s="2" t="s">
        <v>32</v>
      </c>
      <c r="U2" s="4"/>
      <c r="V2" s="2"/>
      <c r="W2" s="2"/>
    </row>
    <row r="3" spans="1:23" x14ac:dyDescent="0.25">
      <c r="A3" s="1">
        <v>5</v>
      </c>
      <c r="B3" s="2" t="s">
        <v>23</v>
      </c>
      <c r="C3" s="3">
        <v>45035</v>
      </c>
      <c r="D3" s="2" t="s">
        <v>24</v>
      </c>
      <c r="E3" s="2" t="s">
        <v>25</v>
      </c>
      <c r="F3" s="2" t="s">
        <v>26</v>
      </c>
      <c r="G3" s="2" t="s">
        <v>27</v>
      </c>
      <c r="H3" s="2" t="s">
        <v>28</v>
      </c>
      <c r="I3" s="2"/>
      <c r="J3" s="2" t="s">
        <v>36</v>
      </c>
      <c r="K3" s="14" t="s">
        <v>30</v>
      </c>
      <c r="L3" s="2" t="s">
        <v>28</v>
      </c>
      <c r="M3" s="10" t="s">
        <v>37</v>
      </c>
      <c r="N3" s="4">
        <v>1</v>
      </c>
      <c r="O3" s="4"/>
      <c r="P3" s="4"/>
      <c r="Q3" s="4"/>
      <c r="R3" s="4"/>
      <c r="S3" s="4">
        <v>1</v>
      </c>
      <c r="T3" s="2" t="s">
        <v>38</v>
      </c>
      <c r="U3" s="4"/>
      <c r="V3" s="2"/>
      <c r="W3" s="2"/>
    </row>
    <row r="4" spans="1:23" x14ac:dyDescent="0.25">
      <c r="A4" s="1">
        <v>6</v>
      </c>
      <c r="B4" s="2" t="s">
        <v>23</v>
      </c>
      <c r="C4" s="3">
        <v>45035</v>
      </c>
      <c r="D4" s="2" t="s">
        <v>24</v>
      </c>
      <c r="E4" s="2" t="s">
        <v>25</v>
      </c>
      <c r="F4" s="2" t="s">
        <v>26</v>
      </c>
      <c r="G4" s="2" t="s">
        <v>27</v>
      </c>
      <c r="H4" s="2" t="s">
        <v>28</v>
      </c>
      <c r="I4" s="2"/>
      <c r="J4" s="2" t="s">
        <v>36</v>
      </c>
      <c r="K4" s="14" t="s">
        <v>30</v>
      </c>
      <c r="L4" s="2" t="s">
        <v>39</v>
      </c>
      <c r="M4" s="10" t="s">
        <v>40</v>
      </c>
      <c r="N4" s="4">
        <v>3</v>
      </c>
      <c r="O4" s="4"/>
      <c r="P4" s="4"/>
      <c r="Q4" s="4"/>
      <c r="R4" s="4"/>
      <c r="S4" s="4">
        <v>3</v>
      </c>
      <c r="T4" s="2" t="s">
        <v>38</v>
      </c>
      <c r="U4" s="4"/>
      <c r="V4" s="2"/>
      <c r="W4" s="2"/>
    </row>
    <row r="5" spans="1:23" x14ac:dyDescent="0.25">
      <c r="A5" s="1">
        <v>7</v>
      </c>
      <c r="B5" s="2" t="s">
        <v>23</v>
      </c>
      <c r="C5" s="3">
        <v>45035</v>
      </c>
      <c r="D5" s="2" t="s">
        <v>24</v>
      </c>
      <c r="E5" s="2" t="s">
        <v>25</v>
      </c>
      <c r="F5" s="2" t="s">
        <v>26</v>
      </c>
      <c r="G5" s="2" t="s">
        <v>27</v>
      </c>
      <c r="H5" s="2" t="s">
        <v>28</v>
      </c>
      <c r="I5" s="2"/>
      <c r="J5" s="2" t="s">
        <v>36</v>
      </c>
      <c r="K5" s="14" t="s">
        <v>30</v>
      </c>
      <c r="L5" s="2" t="s">
        <v>41</v>
      </c>
      <c r="M5" s="10" t="s">
        <v>42</v>
      </c>
      <c r="N5" s="4">
        <v>13</v>
      </c>
      <c r="O5" s="4"/>
      <c r="P5" s="4"/>
      <c r="Q5" s="4"/>
      <c r="R5" s="4"/>
      <c r="S5" s="4">
        <v>13</v>
      </c>
      <c r="T5" s="2" t="s">
        <v>38</v>
      </c>
      <c r="U5" s="4"/>
      <c r="V5" s="2"/>
      <c r="W5" s="2"/>
    </row>
    <row r="6" spans="1:23" x14ac:dyDescent="0.25">
      <c r="A6" s="1">
        <v>8</v>
      </c>
      <c r="B6" s="2" t="s">
        <v>23</v>
      </c>
      <c r="C6" s="3">
        <v>45035</v>
      </c>
      <c r="D6" s="2" t="s">
        <v>24</v>
      </c>
      <c r="E6" s="2" t="s">
        <v>25</v>
      </c>
      <c r="F6" s="2" t="s">
        <v>26</v>
      </c>
      <c r="G6" s="2" t="s">
        <v>27</v>
      </c>
      <c r="H6" s="2" t="s">
        <v>28</v>
      </c>
      <c r="I6" s="2"/>
      <c r="J6" s="2" t="s">
        <v>36</v>
      </c>
      <c r="K6" s="14" t="s">
        <v>30</v>
      </c>
      <c r="L6" s="2" t="s">
        <v>43</v>
      </c>
      <c r="M6" s="10" t="s">
        <v>44</v>
      </c>
      <c r="N6" s="4">
        <v>2</v>
      </c>
      <c r="O6" s="4"/>
      <c r="P6" s="4"/>
      <c r="Q6" s="4"/>
      <c r="R6" s="4"/>
      <c r="S6" s="4">
        <v>2</v>
      </c>
      <c r="T6" s="2" t="s">
        <v>38</v>
      </c>
      <c r="U6" s="4"/>
      <c r="V6" s="2"/>
      <c r="W6" s="2"/>
    </row>
    <row r="7" spans="1:23" x14ac:dyDescent="0.25">
      <c r="A7" s="1">
        <v>9</v>
      </c>
      <c r="B7" s="2" t="s">
        <v>23</v>
      </c>
      <c r="C7" s="3">
        <v>45035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/>
      <c r="J7" s="2" t="s">
        <v>36</v>
      </c>
      <c r="K7" s="14" t="s">
        <v>30</v>
      </c>
      <c r="L7" s="2" t="s">
        <v>45</v>
      </c>
      <c r="M7" s="10" t="s">
        <v>46</v>
      </c>
      <c r="N7" s="4">
        <v>2</v>
      </c>
      <c r="O7" s="4"/>
      <c r="P7" s="4"/>
      <c r="Q7" s="4"/>
      <c r="R7" s="4"/>
      <c r="S7" s="4">
        <v>2</v>
      </c>
      <c r="T7" s="2" t="s">
        <v>38</v>
      </c>
      <c r="U7" s="4"/>
      <c r="V7" s="2"/>
      <c r="W7" s="2"/>
    </row>
    <row r="8" spans="1:23" x14ac:dyDescent="0.25">
      <c r="A8" s="1">
        <v>10</v>
      </c>
      <c r="B8" s="2" t="s">
        <v>23</v>
      </c>
      <c r="C8" s="3">
        <v>45035</v>
      </c>
      <c r="D8" s="2" t="s">
        <v>24</v>
      </c>
      <c r="E8" s="2" t="s">
        <v>25</v>
      </c>
      <c r="F8" s="2" t="s">
        <v>26</v>
      </c>
      <c r="G8" s="2" t="s">
        <v>27</v>
      </c>
      <c r="H8" s="2" t="s">
        <v>28</v>
      </c>
      <c r="I8" s="2"/>
      <c r="J8" s="2" t="s">
        <v>36</v>
      </c>
      <c r="K8" s="14" t="s">
        <v>30</v>
      </c>
      <c r="L8" s="2" t="s">
        <v>47</v>
      </c>
      <c r="M8" s="10" t="s">
        <v>48</v>
      </c>
      <c r="N8" s="4">
        <v>11</v>
      </c>
      <c r="O8" s="4"/>
      <c r="P8" s="4"/>
      <c r="Q8" s="4"/>
      <c r="R8" s="4"/>
      <c r="S8" s="4">
        <v>11</v>
      </c>
      <c r="T8" s="2" t="s">
        <v>38</v>
      </c>
      <c r="U8" s="4"/>
      <c r="V8" s="2"/>
      <c r="W8" s="2"/>
    </row>
    <row r="9" spans="1:23" x14ac:dyDescent="0.25">
      <c r="A9" s="1">
        <v>27</v>
      </c>
      <c r="B9" s="2" t="s">
        <v>23</v>
      </c>
      <c r="C9" s="3">
        <v>45035</v>
      </c>
      <c r="D9" s="2" t="s">
        <v>24</v>
      </c>
      <c r="E9" s="2" t="s">
        <v>25</v>
      </c>
      <c r="F9" s="2" t="s">
        <v>26</v>
      </c>
      <c r="G9" s="2" t="s">
        <v>27</v>
      </c>
      <c r="H9" s="2" t="s">
        <v>28</v>
      </c>
      <c r="I9" s="2"/>
      <c r="J9" s="2" t="s">
        <v>36</v>
      </c>
      <c r="K9" s="14" t="s">
        <v>30</v>
      </c>
      <c r="L9" s="2" t="s">
        <v>70</v>
      </c>
      <c r="M9" s="10" t="s">
        <v>71</v>
      </c>
      <c r="N9" s="4">
        <v>6</v>
      </c>
      <c r="O9" s="4">
        <v>6</v>
      </c>
      <c r="P9" s="4"/>
      <c r="Q9" s="4"/>
      <c r="R9" s="4"/>
      <c r="S9" s="4"/>
      <c r="T9" s="2" t="s">
        <v>38</v>
      </c>
      <c r="U9" s="4"/>
      <c r="V9" s="2" t="s">
        <v>72</v>
      </c>
      <c r="W9" s="2"/>
    </row>
    <row r="10" spans="1:23" x14ac:dyDescent="0.25">
      <c r="A10" s="1">
        <v>2</v>
      </c>
      <c r="B10" s="2" t="s">
        <v>23</v>
      </c>
      <c r="C10" s="3">
        <v>45035</v>
      </c>
      <c r="D10" s="2" t="s">
        <v>24</v>
      </c>
      <c r="E10" s="2" t="s">
        <v>25</v>
      </c>
      <c r="F10" s="2" t="s">
        <v>26</v>
      </c>
      <c r="G10" s="2" t="s">
        <v>27</v>
      </c>
      <c r="H10" s="2" t="s">
        <v>28</v>
      </c>
      <c r="I10" s="2"/>
      <c r="J10" s="2" t="s">
        <v>29</v>
      </c>
      <c r="K10" s="12" t="s">
        <v>33</v>
      </c>
      <c r="L10" s="2" t="s">
        <v>33</v>
      </c>
      <c r="M10" s="10" t="s">
        <v>31</v>
      </c>
      <c r="N10" s="4">
        <v>1</v>
      </c>
      <c r="O10" s="4"/>
      <c r="P10" s="4"/>
      <c r="Q10" s="4"/>
      <c r="R10" s="4"/>
      <c r="S10" s="4">
        <v>1</v>
      </c>
      <c r="T10" s="2" t="s">
        <v>32</v>
      </c>
      <c r="U10" s="4"/>
      <c r="V10" s="2"/>
      <c r="W10" s="2"/>
    </row>
    <row r="11" spans="1:23" x14ac:dyDescent="0.25">
      <c r="A11" s="1">
        <v>11</v>
      </c>
      <c r="B11" s="2" t="s">
        <v>23</v>
      </c>
      <c r="C11" s="3">
        <v>45035</v>
      </c>
      <c r="D11" s="2" t="s">
        <v>24</v>
      </c>
      <c r="E11" s="2" t="s">
        <v>25</v>
      </c>
      <c r="F11" s="2" t="s">
        <v>26</v>
      </c>
      <c r="G11" s="2" t="s">
        <v>27</v>
      </c>
      <c r="H11" s="2" t="s">
        <v>28</v>
      </c>
      <c r="I11" s="2"/>
      <c r="J11" s="2" t="s">
        <v>36</v>
      </c>
      <c r="K11" s="12" t="s">
        <v>33</v>
      </c>
      <c r="L11" s="2" t="s">
        <v>49</v>
      </c>
      <c r="M11" s="10" t="s">
        <v>50</v>
      </c>
      <c r="N11" s="4">
        <v>1</v>
      </c>
      <c r="O11" s="4"/>
      <c r="P11" s="4"/>
      <c r="Q11" s="4"/>
      <c r="R11" s="4"/>
      <c r="S11" s="4">
        <v>1</v>
      </c>
      <c r="T11" s="2" t="s">
        <v>38</v>
      </c>
      <c r="U11" s="4"/>
      <c r="V11" s="2"/>
      <c r="W11" s="2"/>
    </row>
    <row r="12" spans="1:23" x14ac:dyDescent="0.25">
      <c r="A12" s="1">
        <v>12</v>
      </c>
      <c r="B12" s="2" t="s">
        <v>23</v>
      </c>
      <c r="C12" s="3">
        <v>45035</v>
      </c>
      <c r="D12" s="2" t="s">
        <v>24</v>
      </c>
      <c r="E12" s="2" t="s">
        <v>25</v>
      </c>
      <c r="F12" s="2" t="s">
        <v>26</v>
      </c>
      <c r="G12" s="2" t="s">
        <v>27</v>
      </c>
      <c r="H12" s="2" t="s">
        <v>28</v>
      </c>
      <c r="I12" s="2"/>
      <c r="J12" s="2" t="s">
        <v>36</v>
      </c>
      <c r="K12" s="12" t="s">
        <v>33</v>
      </c>
      <c r="L12" s="2" t="s">
        <v>51</v>
      </c>
      <c r="M12" s="10" t="s">
        <v>42</v>
      </c>
      <c r="N12" s="4">
        <v>11</v>
      </c>
      <c r="O12" s="4"/>
      <c r="P12" s="4"/>
      <c r="Q12" s="4"/>
      <c r="R12" s="4"/>
      <c r="S12" s="4">
        <v>11</v>
      </c>
      <c r="T12" s="2" t="s">
        <v>38</v>
      </c>
      <c r="U12" s="4"/>
      <c r="V12" s="2"/>
      <c r="W12" s="2"/>
    </row>
    <row r="13" spans="1:23" x14ac:dyDescent="0.25">
      <c r="A13" s="1">
        <v>13</v>
      </c>
      <c r="B13" s="2" t="s">
        <v>23</v>
      </c>
      <c r="C13" s="3">
        <v>45035</v>
      </c>
      <c r="D13" s="2" t="s">
        <v>24</v>
      </c>
      <c r="E13" s="2" t="s">
        <v>25</v>
      </c>
      <c r="F13" s="2" t="s">
        <v>26</v>
      </c>
      <c r="G13" s="2" t="s">
        <v>27</v>
      </c>
      <c r="H13" s="2" t="s">
        <v>28</v>
      </c>
      <c r="I13" s="2"/>
      <c r="J13" s="2" t="s">
        <v>36</v>
      </c>
      <c r="K13" s="12" t="s">
        <v>33</v>
      </c>
      <c r="L13" s="2" t="s">
        <v>52</v>
      </c>
      <c r="M13" s="10" t="s">
        <v>46</v>
      </c>
      <c r="N13" s="4">
        <v>3</v>
      </c>
      <c r="O13" s="4"/>
      <c r="P13" s="4"/>
      <c r="Q13" s="4"/>
      <c r="R13" s="4"/>
      <c r="S13" s="4">
        <v>3</v>
      </c>
      <c r="T13" s="2" t="s">
        <v>38</v>
      </c>
      <c r="U13" s="4"/>
      <c r="V13" s="2"/>
      <c r="W13" s="2"/>
    </row>
    <row r="14" spans="1:23" x14ac:dyDescent="0.25">
      <c r="A14" s="1">
        <v>14</v>
      </c>
      <c r="B14" s="2" t="s">
        <v>23</v>
      </c>
      <c r="C14" s="3">
        <v>45035</v>
      </c>
      <c r="D14" s="2" t="s">
        <v>24</v>
      </c>
      <c r="E14" s="2" t="s">
        <v>25</v>
      </c>
      <c r="F14" s="2" t="s">
        <v>26</v>
      </c>
      <c r="G14" s="2" t="s">
        <v>27</v>
      </c>
      <c r="H14" s="2" t="s">
        <v>28</v>
      </c>
      <c r="I14" s="2"/>
      <c r="J14" s="2" t="s">
        <v>36</v>
      </c>
      <c r="K14" s="12" t="s">
        <v>33</v>
      </c>
      <c r="L14" s="2" t="s">
        <v>53</v>
      </c>
      <c r="M14" s="10" t="s">
        <v>48</v>
      </c>
      <c r="N14" s="4">
        <v>7</v>
      </c>
      <c r="O14" s="4"/>
      <c r="P14" s="4"/>
      <c r="Q14" s="4"/>
      <c r="R14" s="4"/>
      <c r="S14" s="4">
        <v>7</v>
      </c>
      <c r="T14" s="2" t="s">
        <v>38</v>
      </c>
      <c r="U14" s="4"/>
      <c r="V14" s="2"/>
      <c r="W14" s="2"/>
    </row>
    <row r="15" spans="1:23" x14ac:dyDescent="0.25">
      <c r="A15" s="1">
        <v>15</v>
      </c>
      <c r="B15" s="2" t="s">
        <v>23</v>
      </c>
      <c r="C15" s="3">
        <v>45035</v>
      </c>
      <c r="D15" s="2" t="s">
        <v>24</v>
      </c>
      <c r="E15" s="2" t="s">
        <v>25</v>
      </c>
      <c r="F15" s="2" t="s">
        <v>26</v>
      </c>
      <c r="G15" s="2" t="s">
        <v>27</v>
      </c>
      <c r="H15" s="2" t="s">
        <v>28</v>
      </c>
      <c r="I15" s="2"/>
      <c r="J15" s="2" t="s">
        <v>36</v>
      </c>
      <c r="K15" s="12" t="s">
        <v>33</v>
      </c>
      <c r="L15" s="2" t="s">
        <v>54</v>
      </c>
      <c r="M15" s="10" t="s">
        <v>55</v>
      </c>
      <c r="N15" s="4">
        <v>2</v>
      </c>
      <c r="O15" s="4"/>
      <c r="P15" s="4"/>
      <c r="Q15" s="4"/>
      <c r="R15" s="4"/>
      <c r="S15" s="4">
        <v>2</v>
      </c>
      <c r="T15" s="2" t="s">
        <v>38</v>
      </c>
      <c r="U15" s="4"/>
      <c r="V15" s="2"/>
      <c r="W15" s="2"/>
    </row>
    <row r="16" spans="1:23" x14ac:dyDescent="0.25">
      <c r="A16" s="1">
        <v>28</v>
      </c>
      <c r="B16" s="2" t="s">
        <v>23</v>
      </c>
      <c r="C16" s="3">
        <v>45035</v>
      </c>
      <c r="D16" s="2" t="s">
        <v>24</v>
      </c>
      <c r="E16" s="2" t="s">
        <v>25</v>
      </c>
      <c r="F16" s="2" t="s">
        <v>26</v>
      </c>
      <c r="G16" s="2" t="s">
        <v>27</v>
      </c>
      <c r="H16" s="2" t="s">
        <v>28</v>
      </c>
      <c r="I16" s="2"/>
      <c r="J16" s="2" t="s">
        <v>36</v>
      </c>
      <c r="K16" s="12" t="s">
        <v>33</v>
      </c>
      <c r="L16" s="2" t="s">
        <v>73</v>
      </c>
      <c r="M16" s="10" t="s">
        <v>71</v>
      </c>
      <c r="N16" s="4">
        <v>6</v>
      </c>
      <c r="O16" s="4">
        <v>6</v>
      </c>
      <c r="P16" s="4"/>
      <c r="Q16" s="4"/>
      <c r="R16" s="4"/>
      <c r="S16" s="4"/>
      <c r="T16" s="2" t="s">
        <v>38</v>
      </c>
      <c r="U16" s="4"/>
      <c r="V16" s="2" t="s">
        <v>72</v>
      </c>
      <c r="W16" s="2"/>
    </row>
    <row r="17" spans="1:23" x14ac:dyDescent="0.25">
      <c r="A17" s="1">
        <v>3</v>
      </c>
      <c r="B17" s="2" t="s">
        <v>23</v>
      </c>
      <c r="C17" s="3">
        <v>45035</v>
      </c>
      <c r="D17" s="2" t="s">
        <v>24</v>
      </c>
      <c r="E17" s="2" t="s">
        <v>25</v>
      </c>
      <c r="F17" s="2" t="s">
        <v>26</v>
      </c>
      <c r="G17" s="2" t="s">
        <v>27</v>
      </c>
      <c r="H17" s="2" t="s">
        <v>28</v>
      </c>
      <c r="I17" s="2"/>
      <c r="J17" s="2" t="s">
        <v>29</v>
      </c>
      <c r="K17" s="15" t="s">
        <v>34</v>
      </c>
      <c r="L17" s="2" t="s">
        <v>34</v>
      </c>
      <c r="M17" s="10" t="s">
        <v>31</v>
      </c>
      <c r="N17" s="4">
        <v>1</v>
      </c>
      <c r="O17" s="4"/>
      <c r="P17" s="4"/>
      <c r="Q17" s="4"/>
      <c r="R17" s="4"/>
      <c r="S17" s="4">
        <v>1</v>
      </c>
      <c r="T17" s="2" t="s">
        <v>32</v>
      </c>
      <c r="U17" s="4"/>
      <c r="V17" s="2"/>
      <c r="W17" s="2"/>
    </row>
    <row r="18" spans="1:23" x14ac:dyDescent="0.25">
      <c r="A18" s="1">
        <v>16</v>
      </c>
      <c r="B18" s="2" t="s">
        <v>23</v>
      </c>
      <c r="C18" s="3">
        <v>45035</v>
      </c>
      <c r="D18" s="2" t="s">
        <v>24</v>
      </c>
      <c r="E18" s="2" t="s">
        <v>25</v>
      </c>
      <c r="F18" s="2" t="s">
        <v>26</v>
      </c>
      <c r="G18" s="2" t="s">
        <v>27</v>
      </c>
      <c r="H18" s="2" t="s">
        <v>28</v>
      </c>
      <c r="I18" s="2"/>
      <c r="J18" s="2" t="s">
        <v>36</v>
      </c>
      <c r="K18" s="15" t="s">
        <v>34</v>
      </c>
      <c r="L18" s="2" t="s">
        <v>56</v>
      </c>
      <c r="M18" s="10" t="s">
        <v>57</v>
      </c>
      <c r="N18" s="4">
        <v>1</v>
      </c>
      <c r="O18" s="4"/>
      <c r="P18" s="4"/>
      <c r="Q18" s="4"/>
      <c r="R18" s="4"/>
      <c r="S18" s="4">
        <v>1</v>
      </c>
      <c r="T18" s="2" t="s">
        <v>38</v>
      </c>
      <c r="U18" s="4"/>
      <c r="V18" s="2"/>
      <c r="W18" s="2"/>
    </row>
    <row r="19" spans="1:23" x14ac:dyDescent="0.25">
      <c r="A19" s="1">
        <v>17</v>
      </c>
      <c r="B19" s="2" t="s">
        <v>23</v>
      </c>
      <c r="C19" s="3">
        <v>45035</v>
      </c>
      <c r="D19" s="2" t="s">
        <v>24</v>
      </c>
      <c r="E19" s="2" t="s">
        <v>25</v>
      </c>
      <c r="F19" s="2" t="s">
        <v>26</v>
      </c>
      <c r="G19" s="2" t="s">
        <v>27</v>
      </c>
      <c r="H19" s="2" t="s">
        <v>28</v>
      </c>
      <c r="I19" s="2"/>
      <c r="J19" s="2" t="s">
        <v>36</v>
      </c>
      <c r="K19" s="15" t="s">
        <v>34</v>
      </c>
      <c r="L19" s="2" t="s">
        <v>58</v>
      </c>
      <c r="M19" s="10" t="s">
        <v>59</v>
      </c>
      <c r="N19" s="4">
        <v>1</v>
      </c>
      <c r="O19" s="4"/>
      <c r="P19" s="4"/>
      <c r="Q19" s="4"/>
      <c r="R19" s="4"/>
      <c r="S19" s="4">
        <v>1</v>
      </c>
      <c r="T19" s="2" t="s">
        <v>38</v>
      </c>
      <c r="U19" s="4"/>
      <c r="V19" s="2"/>
      <c r="W19" s="2"/>
    </row>
    <row r="20" spans="1:23" x14ac:dyDescent="0.25">
      <c r="A20" s="1">
        <v>18</v>
      </c>
      <c r="B20" s="2" t="s">
        <v>23</v>
      </c>
      <c r="C20" s="3">
        <v>45035</v>
      </c>
      <c r="D20" s="2" t="s">
        <v>24</v>
      </c>
      <c r="E20" s="2" t="s">
        <v>25</v>
      </c>
      <c r="F20" s="2" t="s">
        <v>26</v>
      </c>
      <c r="G20" s="2" t="s">
        <v>27</v>
      </c>
      <c r="H20" s="2" t="s">
        <v>28</v>
      </c>
      <c r="I20" s="2"/>
      <c r="J20" s="2" t="s">
        <v>36</v>
      </c>
      <c r="K20" s="15" t="s">
        <v>34</v>
      </c>
      <c r="L20" s="2" t="s">
        <v>60</v>
      </c>
      <c r="M20" s="10" t="s">
        <v>40</v>
      </c>
      <c r="N20" s="4">
        <v>3</v>
      </c>
      <c r="O20" s="4"/>
      <c r="P20" s="4"/>
      <c r="Q20" s="4"/>
      <c r="R20" s="4"/>
      <c r="S20" s="4">
        <v>3</v>
      </c>
      <c r="T20" s="2" t="s">
        <v>38</v>
      </c>
      <c r="U20" s="4"/>
      <c r="V20" s="2"/>
      <c r="W20" s="2"/>
    </row>
    <row r="21" spans="1:23" x14ac:dyDescent="0.25">
      <c r="A21" s="1">
        <v>19</v>
      </c>
      <c r="B21" s="2" t="s">
        <v>23</v>
      </c>
      <c r="C21" s="3">
        <v>45035</v>
      </c>
      <c r="D21" s="2" t="s">
        <v>24</v>
      </c>
      <c r="E21" s="2" t="s">
        <v>25</v>
      </c>
      <c r="F21" s="2" t="s">
        <v>26</v>
      </c>
      <c r="G21" s="2" t="s">
        <v>27</v>
      </c>
      <c r="H21" s="2" t="s">
        <v>28</v>
      </c>
      <c r="I21" s="2"/>
      <c r="J21" s="2" t="s">
        <v>36</v>
      </c>
      <c r="K21" s="15" t="s">
        <v>34</v>
      </c>
      <c r="L21" s="2" t="s">
        <v>61</v>
      </c>
      <c r="M21" s="10" t="s">
        <v>42</v>
      </c>
      <c r="N21" s="4">
        <v>18</v>
      </c>
      <c r="O21" s="4"/>
      <c r="P21" s="4"/>
      <c r="Q21" s="4"/>
      <c r="R21" s="4"/>
      <c r="S21" s="4">
        <v>18</v>
      </c>
      <c r="T21" s="2" t="s">
        <v>38</v>
      </c>
      <c r="U21" s="4"/>
      <c r="V21" s="2"/>
      <c r="W21" s="2"/>
    </row>
    <row r="22" spans="1:23" x14ac:dyDescent="0.25">
      <c r="A22" s="1">
        <v>20</v>
      </c>
      <c r="B22" s="2" t="s">
        <v>23</v>
      </c>
      <c r="C22" s="3">
        <v>45035</v>
      </c>
      <c r="D22" s="2" t="s">
        <v>24</v>
      </c>
      <c r="E22" s="2" t="s">
        <v>25</v>
      </c>
      <c r="F22" s="2" t="s">
        <v>26</v>
      </c>
      <c r="G22" s="2" t="s">
        <v>27</v>
      </c>
      <c r="H22" s="2" t="s">
        <v>28</v>
      </c>
      <c r="I22" s="2"/>
      <c r="J22" s="2" t="s">
        <v>36</v>
      </c>
      <c r="K22" s="15" t="s">
        <v>34</v>
      </c>
      <c r="L22" s="2" t="s">
        <v>62</v>
      </c>
      <c r="M22" s="10" t="s">
        <v>63</v>
      </c>
      <c r="N22" s="4">
        <v>8</v>
      </c>
      <c r="O22" s="4"/>
      <c r="P22" s="4"/>
      <c r="Q22" s="4"/>
      <c r="R22" s="4"/>
      <c r="S22" s="4">
        <v>8</v>
      </c>
      <c r="T22" s="2" t="s">
        <v>38</v>
      </c>
      <c r="U22" s="4"/>
      <c r="V22" s="2"/>
      <c r="W22" s="2"/>
    </row>
    <row r="23" spans="1:23" x14ac:dyDescent="0.25">
      <c r="A23" s="1">
        <v>21</v>
      </c>
      <c r="B23" s="2" t="s">
        <v>23</v>
      </c>
      <c r="C23" s="3">
        <v>45035</v>
      </c>
      <c r="D23" s="2" t="s">
        <v>24</v>
      </c>
      <c r="E23" s="2" t="s">
        <v>25</v>
      </c>
      <c r="F23" s="2" t="s">
        <v>26</v>
      </c>
      <c r="G23" s="2" t="s">
        <v>27</v>
      </c>
      <c r="H23" s="2" t="s">
        <v>28</v>
      </c>
      <c r="I23" s="2"/>
      <c r="J23" s="2" t="s">
        <v>36</v>
      </c>
      <c r="K23" s="15" t="s">
        <v>34</v>
      </c>
      <c r="L23" s="2" t="s">
        <v>64</v>
      </c>
      <c r="M23" s="10" t="s">
        <v>48</v>
      </c>
      <c r="N23" s="4">
        <v>7</v>
      </c>
      <c r="O23" s="4"/>
      <c r="P23" s="4"/>
      <c r="Q23" s="4"/>
      <c r="R23" s="4"/>
      <c r="S23" s="4">
        <v>7</v>
      </c>
      <c r="T23" s="2" t="s">
        <v>38</v>
      </c>
      <c r="U23" s="4"/>
      <c r="V23" s="2"/>
      <c r="W23" s="2"/>
    </row>
    <row r="24" spans="1:23" x14ac:dyDescent="0.25">
      <c r="A24" s="1">
        <v>22</v>
      </c>
      <c r="B24" s="2" t="s">
        <v>23</v>
      </c>
      <c r="C24" s="3">
        <v>45035</v>
      </c>
      <c r="D24" s="2" t="s">
        <v>24</v>
      </c>
      <c r="E24" s="2" t="s">
        <v>25</v>
      </c>
      <c r="F24" s="2" t="s">
        <v>26</v>
      </c>
      <c r="G24" s="2" t="s">
        <v>27</v>
      </c>
      <c r="H24" s="2" t="s">
        <v>28</v>
      </c>
      <c r="I24" s="2"/>
      <c r="J24" s="2" t="s">
        <v>36</v>
      </c>
      <c r="K24" s="15" t="s">
        <v>34</v>
      </c>
      <c r="L24" s="2" t="s">
        <v>65</v>
      </c>
      <c r="M24" s="10" t="s">
        <v>44</v>
      </c>
      <c r="N24" s="4">
        <v>1</v>
      </c>
      <c r="O24" s="4"/>
      <c r="P24" s="4"/>
      <c r="Q24" s="4"/>
      <c r="R24" s="4"/>
      <c r="S24" s="4">
        <v>1</v>
      </c>
      <c r="T24" s="2" t="s">
        <v>38</v>
      </c>
      <c r="U24" s="4"/>
      <c r="V24" s="2"/>
      <c r="W24" s="2"/>
    </row>
    <row r="25" spans="1:23" x14ac:dyDescent="0.25">
      <c r="A25" s="1">
        <v>29</v>
      </c>
      <c r="B25" s="2" t="s">
        <v>23</v>
      </c>
      <c r="C25" s="3">
        <v>45035</v>
      </c>
      <c r="D25" s="2" t="s">
        <v>24</v>
      </c>
      <c r="E25" s="2" t="s">
        <v>25</v>
      </c>
      <c r="F25" s="2" t="s">
        <v>26</v>
      </c>
      <c r="G25" s="2" t="s">
        <v>27</v>
      </c>
      <c r="H25" s="2" t="s">
        <v>28</v>
      </c>
      <c r="I25" s="2"/>
      <c r="J25" s="2" t="s">
        <v>36</v>
      </c>
      <c r="K25" s="15" t="s">
        <v>34</v>
      </c>
      <c r="L25" s="2" t="s">
        <v>74</v>
      </c>
      <c r="M25" s="10" t="s">
        <v>71</v>
      </c>
      <c r="N25" s="4">
        <v>8</v>
      </c>
      <c r="O25" s="4">
        <v>8</v>
      </c>
      <c r="P25" s="4"/>
      <c r="Q25" s="4"/>
      <c r="R25" s="4"/>
      <c r="S25" s="4"/>
      <c r="T25" s="2" t="s">
        <v>38</v>
      </c>
      <c r="U25" s="4"/>
      <c r="V25" s="2" t="s">
        <v>72</v>
      </c>
      <c r="W25" s="2"/>
    </row>
    <row r="26" spans="1:23" x14ac:dyDescent="0.25">
      <c r="A26" s="1">
        <v>4</v>
      </c>
      <c r="B26" s="2" t="s">
        <v>23</v>
      </c>
      <c r="C26" s="3">
        <v>45035</v>
      </c>
      <c r="D26" s="2" t="s">
        <v>24</v>
      </c>
      <c r="E26" s="2" t="s">
        <v>25</v>
      </c>
      <c r="F26" s="2" t="s">
        <v>26</v>
      </c>
      <c r="G26" s="2" t="s">
        <v>27</v>
      </c>
      <c r="H26" s="2" t="s">
        <v>28</v>
      </c>
      <c r="I26" s="2"/>
      <c r="J26" s="2" t="s">
        <v>29</v>
      </c>
      <c r="K26" s="13" t="s">
        <v>35</v>
      </c>
      <c r="L26" s="2" t="s">
        <v>35</v>
      </c>
      <c r="M26" s="10" t="s">
        <v>31</v>
      </c>
      <c r="N26" s="4">
        <v>1</v>
      </c>
      <c r="O26" s="4"/>
      <c r="P26" s="4"/>
      <c r="Q26" s="4"/>
      <c r="R26" s="4"/>
      <c r="S26" s="4">
        <v>1</v>
      </c>
      <c r="T26" s="2" t="s">
        <v>32</v>
      </c>
      <c r="U26" s="4"/>
      <c r="V26" s="2"/>
      <c r="W26" s="2"/>
    </row>
    <row r="27" spans="1:23" x14ac:dyDescent="0.25">
      <c r="A27" s="1">
        <v>23</v>
      </c>
      <c r="B27" s="2" t="s">
        <v>23</v>
      </c>
      <c r="C27" s="3">
        <v>45035</v>
      </c>
      <c r="D27" s="2" t="s">
        <v>24</v>
      </c>
      <c r="E27" s="2" t="s">
        <v>25</v>
      </c>
      <c r="F27" s="2" t="s">
        <v>26</v>
      </c>
      <c r="G27" s="2" t="s">
        <v>27</v>
      </c>
      <c r="H27" s="2" t="s">
        <v>28</v>
      </c>
      <c r="I27" s="2"/>
      <c r="J27" s="2" t="s">
        <v>36</v>
      </c>
      <c r="K27" s="13" t="s">
        <v>35</v>
      </c>
      <c r="L27" s="2" t="s">
        <v>66</v>
      </c>
      <c r="M27" s="10" t="s">
        <v>40</v>
      </c>
      <c r="N27" s="4">
        <v>1</v>
      </c>
      <c r="O27" s="4"/>
      <c r="P27" s="4"/>
      <c r="Q27" s="4"/>
      <c r="R27" s="4"/>
      <c r="S27" s="4">
        <v>1</v>
      </c>
      <c r="T27" s="2" t="s">
        <v>38</v>
      </c>
      <c r="U27" s="4"/>
      <c r="V27" s="2"/>
      <c r="W27" s="2"/>
    </row>
    <row r="28" spans="1:23" x14ac:dyDescent="0.25">
      <c r="A28" s="1">
        <v>24</v>
      </c>
      <c r="B28" s="2" t="s">
        <v>23</v>
      </c>
      <c r="C28" s="3">
        <v>45035</v>
      </c>
      <c r="D28" s="2" t="s">
        <v>24</v>
      </c>
      <c r="E28" s="2" t="s">
        <v>25</v>
      </c>
      <c r="F28" s="2" t="s">
        <v>26</v>
      </c>
      <c r="G28" s="2" t="s">
        <v>27</v>
      </c>
      <c r="H28" s="2" t="s">
        <v>28</v>
      </c>
      <c r="I28" s="2"/>
      <c r="J28" s="2" t="s">
        <v>36</v>
      </c>
      <c r="K28" s="13" t="s">
        <v>35</v>
      </c>
      <c r="L28" s="2" t="s">
        <v>67</v>
      </c>
      <c r="M28" s="10" t="s">
        <v>42</v>
      </c>
      <c r="N28" s="4">
        <v>9</v>
      </c>
      <c r="O28" s="4"/>
      <c r="P28" s="4"/>
      <c r="Q28" s="4"/>
      <c r="R28" s="4"/>
      <c r="S28" s="4">
        <v>9</v>
      </c>
      <c r="T28" s="2" t="s">
        <v>38</v>
      </c>
      <c r="U28" s="4"/>
      <c r="V28" s="2"/>
      <c r="W28" s="2"/>
    </row>
    <row r="29" spans="1:23" x14ac:dyDescent="0.25">
      <c r="A29" s="1">
        <v>25</v>
      </c>
      <c r="B29" s="2" t="s">
        <v>23</v>
      </c>
      <c r="C29" s="3">
        <v>45035</v>
      </c>
      <c r="D29" s="2" t="s">
        <v>24</v>
      </c>
      <c r="E29" s="2" t="s">
        <v>25</v>
      </c>
      <c r="F29" s="2" t="s">
        <v>26</v>
      </c>
      <c r="G29" s="2" t="s">
        <v>27</v>
      </c>
      <c r="H29" s="2" t="s">
        <v>28</v>
      </c>
      <c r="I29" s="2"/>
      <c r="J29" s="2" t="s">
        <v>36</v>
      </c>
      <c r="K29" s="13" t="s">
        <v>35</v>
      </c>
      <c r="L29" s="2" t="s">
        <v>68</v>
      </c>
      <c r="M29" s="10" t="s">
        <v>46</v>
      </c>
      <c r="N29" s="4">
        <v>5</v>
      </c>
      <c r="O29" s="4"/>
      <c r="P29" s="4"/>
      <c r="Q29" s="4"/>
      <c r="R29" s="4"/>
      <c r="S29" s="4">
        <v>5</v>
      </c>
      <c r="T29" s="2" t="s">
        <v>38</v>
      </c>
      <c r="U29" s="4"/>
      <c r="V29" s="2"/>
      <c r="W29" s="2"/>
    </row>
    <row r="30" spans="1:23" x14ac:dyDescent="0.25">
      <c r="A30" s="1">
        <v>26</v>
      </c>
      <c r="B30" s="2" t="s">
        <v>23</v>
      </c>
      <c r="C30" s="3">
        <v>45035</v>
      </c>
      <c r="D30" s="2" t="s">
        <v>24</v>
      </c>
      <c r="E30" s="2" t="s">
        <v>25</v>
      </c>
      <c r="F30" s="2" t="s">
        <v>26</v>
      </c>
      <c r="G30" s="2" t="s">
        <v>27</v>
      </c>
      <c r="H30" s="2" t="s">
        <v>28</v>
      </c>
      <c r="I30" s="2"/>
      <c r="J30" s="2" t="s">
        <v>36</v>
      </c>
      <c r="K30" s="13" t="s">
        <v>35</v>
      </c>
      <c r="L30" s="2" t="s">
        <v>69</v>
      </c>
      <c r="M30" s="10" t="s">
        <v>55</v>
      </c>
      <c r="N30" s="4">
        <v>2</v>
      </c>
      <c r="O30" s="4"/>
      <c r="P30" s="4"/>
      <c r="Q30" s="4"/>
      <c r="R30" s="4"/>
      <c r="S30" s="4">
        <v>2</v>
      </c>
      <c r="T30" s="2" t="s">
        <v>38</v>
      </c>
      <c r="U30" s="4"/>
      <c r="V30" s="2"/>
      <c r="W30" s="2"/>
    </row>
    <row r="31" spans="1:23" x14ac:dyDescent="0.25">
      <c r="A31" s="1">
        <v>30</v>
      </c>
      <c r="B31" s="2" t="s">
        <v>23</v>
      </c>
      <c r="C31" s="3">
        <v>45035</v>
      </c>
      <c r="D31" s="2" t="s">
        <v>24</v>
      </c>
      <c r="E31" s="2" t="s">
        <v>25</v>
      </c>
      <c r="F31" s="2" t="s">
        <v>26</v>
      </c>
      <c r="G31" s="2" t="s">
        <v>27</v>
      </c>
      <c r="H31" s="2" t="s">
        <v>28</v>
      </c>
      <c r="I31" s="2"/>
      <c r="J31" s="2" t="s">
        <v>36</v>
      </c>
      <c r="K31" s="13" t="s">
        <v>35</v>
      </c>
      <c r="L31" s="2" t="s">
        <v>75</v>
      </c>
      <c r="M31" s="10" t="s">
        <v>71</v>
      </c>
      <c r="N31" s="4">
        <v>4</v>
      </c>
      <c r="O31" s="4">
        <v>4</v>
      </c>
      <c r="P31" s="4"/>
      <c r="Q31" s="4"/>
      <c r="R31" s="4"/>
      <c r="S31" s="4"/>
      <c r="T31" s="2" t="s">
        <v>38</v>
      </c>
      <c r="U31" s="4"/>
      <c r="V31" s="2" t="s">
        <v>72</v>
      </c>
      <c r="W31" s="2"/>
    </row>
  </sheetData>
  <sheetProtection formatCells="0" formatColumns="0" formatRows="0" insertColumns="0" insertRows="0" insertHyperlinks="0" deleteColumns="0" deleteRows="0" sort="0" autoFilter="0" pivotTables="0"/>
  <autoFilter ref="A1:W31" xr:uid="{00000000-0009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ف 1 (تاریخ روز پرداخت)</vt:lpstr>
      <vt:lpstr>ف 1 (تاریخ تحویل کالا)</vt:lpstr>
      <vt:lpstr>(تاریخ تحویل قرارداد) ف 1</vt:lpstr>
      <vt:lpstr>INV 01</vt:lpstr>
      <vt:lpstr>Packing List Items</vt:lpstr>
      <vt:lpstr>'(تاریخ تحویل قرارداد) ف 1'!Print_Area</vt:lpstr>
      <vt:lpstr>'INV 01'!Print_Area</vt:lpstr>
      <vt:lpstr>'ف 1 (تاریخ تحویل کالا)'!Print_Area</vt:lpstr>
      <vt:lpstr>'ف 1 (تاریخ روز پرداخت)'!Print_Area</vt:lpstr>
    </vt:vector>
  </TitlesOfParts>
  <Manager/>
  <Company>Arad Solution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Packing List Items</dc:title>
  <dc:subject/>
  <dc:creator>PMIS</dc:creator>
  <cp:keywords>PMIS,Arad Solution,Export</cp:keywords>
  <dc:description/>
  <cp:lastModifiedBy>Imaghian AmirAbbas</cp:lastModifiedBy>
  <cp:lastPrinted>2023-06-06T10:59:15Z</cp:lastPrinted>
  <dcterms:created xsi:type="dcterms:W3CDTF">2023-06-02T12:41:12Z</dcterms:created>
  <dcterms:modified xsi:type="dcterms:W3CDTF">2023-06-06T10:59:35Z</dcterms:modified>
  <cp:category/>
</cp:coreProperties>
</file>