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MEMIT\"/>
    </mc:Choice>
  </mc:AlternateContent>
  <xr:revisionPtr revIDLastSave="0" documentId="13_ncr:1_{5C0809FC-8678-4DCC-9162-665498080904}" xr6:coauthVersionLast="47" xr6:coauthVersionMax="47" xr10:uidLastSave="{00000000-0000-0000-0000-000000000000}"/>
  <bookViews>
    <workbookView xWindow="-120" yWindow="-120" windowWidth="29040" windowHeight="15840" xr2:uid="{A11E7557-6E0A-4706-9789-0252ED276857}"/>
  </bookViews>
  <sheets>
    <sheet name="ف 342" sheetId="2" r:id="rId1"/>
    <sheet name="ف 342 (امیرعباس)" sheetId="3" r:id="rId2"/>
  </sheets>
  <definedNames>
    <definedName name="_xlnm.Print_Area" localSheetId="0">'ف 342'!$A$1:$M$25</definedName>
    <definedName name="_xlnm.Print_Area" localSheetId="1">'ف 342 (امیرعباس)'!$A$1:$M$25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3" i="2" l="1"/>
  <c r="Q21" i="2"/>
  <c r="Q22" i="2"/>
  <c r="Q20" i="2"/>
  <c r="J12" i="2"/>
  <c r="L22" i="2"/>
  <c r="H23" i="2"/>
  <c r="H9" i="2" s="1"/>
  <c r="H7" i="3"/>
  <c r="L7" i="3" s="1"/>
  <c r="H6" i="3"/>
  <c r="L6" i="3" s="1"/>
  <c r="L22" i="3"/>
  <c r="L21" i="2"/>
  <c r="L20" i="2"/>
  <c r="L23" i="2" l="1"/>
  <c r="L9" i="2" s="1"/>
  <c r="H11" i="3"/>
  <c r="H21" i="3" s="1"/>
  <c r="H23" i="3" s="1"/>
  <c r="L8" i="3"/>
  <c r="H8" i="3"/>
  <c r="L21" i="3" l="1"/>
  <c r="L11" i="3"/>
  <c r="H12" i="3"/>
  <c r="G14" i="3" s="1"/>
  <c r="H14" i="3" l="1"/>
  <c r="L14" i="3" s="1"/>
  <c r="L12" i="3"/>
  <c r="L23" i="3"/>
  <c r="H10" i="2"/>
  <c r="H12" i="2" l="1"/>
  <c r="L12" i="2" s="1"/>
  <c r="L10" i="2"/>
  <c r="L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Imaghian AmirAbbas</author>
  </authors>
  <commentList>
    <comment ref="H7" authorId="0" shapeId="0" xr:uid="{11C4E393-B34B-4477-99C1-17DCCFB0DEC1}">
      <text>
        <r>
          <rPr>
            <b/>
            <sz val="9"/>
            <color indexed="81"/>
            <rFont val="Tahoma"/>
            <family val="2"/>
          </rPr>
          <t>Imaghian AmirAbbas:</t>
        </r>
        <r>
          <rPr>
            <sz val="9"/>
            <color indexed="81"/>
            <rFont val="Tahoma"/>
            <family val="2"/>
          </rPr>
          <t xml:space="preserve">
رندینگ بابت 9% تفریبا 0.04 اختلاف دارد
</t>
        </r>
      </text>
    </comment>
    <comment ref="G14" authorId="0" shapeId="0" xr:uid="{6069E8E2-F83B-4FEB-BB79-681321E48F8D}">
      <text>
        <r>
          <rPr>
            <b/>
            <sz val="9"/>
            <color indexed="81"/>
            <rFont val="Tahoma"/>
            <family val="2"/>
          </rPr>
          <t>Imaghian AmirAbbas:</t>
        </r>
        <r>
          <rPr>
            <sz val="9"/>
            <color indexed="81"/>
            <rFont val="Tahoma"/>
            <family val="2"/>
          </rPr>
          <t xml:space="preserve">
مبلغ قابل پرداخت و مبلغ رند به ارزش 252.858 ریال پرداخت شده با فی 292.908 ریال
</t>
        </r>
      </text>
    </comment>
  </commentList>
</comments>
</file>

<file path=xl/sharedStrings.xml><?xml version="1.0" encoding="utf-8"?>
<sst xmlns="http://schemas.openxmlformats.org/spreadsheetml/2006/main" count="50" uniqueCount="36">
  <si>
    <t>معادل ریالی</t>
  </si>
  <si>
    <t>یورو</t>
  </si>
  <si>
    <t>مالیات و عوارض بر ارزش افزوده</t>
  </si>
  <si>
    <t>جمع کالای دریافتی</t>
  </si>
  <si>
    <t>نرخ تسعیر
(ریال)</t>
  </si>
  <si>
    <t>خریدار: شرکت پالایشگاه میعانات گازی آدیش جنوبی</t>
  </si>
  <si>
    <t>کسور:</t>
  </si>
  <si>
    <t>*</t>
  </si>
  <si>
    <t>جمع صورتحساب</t>
  </si>
  <si>
    <t>پیش پرداخت (30%)</t>
  </si>
  <si>
    <t>1401/05/09</t>
  </si>
  <si>
    <t>1401/06/01</t>
  </si>
  <si>
    <t>مبلغ ارزی</t>
  </si>
  <si>
    <t>نرخ تسعیر</t>
  </si>
  <si>
    <t>تاریخ تهیه گزارش: 1401/07/26</t>
  </si>
  <si>
    <t>تاریخ</t>
  </si>
  <si>
    <t>پیش پرداخت مرحله اول</t>
  </si>
  <si>
    <t>پیش پرداخت مرحله دوم</t>
  </si>
  <si>
    <t>خالص قابل پرداختی</t>
  </si>
  <si>
    <t>خلاصه مالی خرید عایق گرم و سرد</t>
  </si>
  <si>
    <t>فروشنده: شرکت جهان عایق پارس</t>
  </si>
  <si>
    <t>شماره قرارداد: ADSH-P-P0-GE-098</t>
  </si>
  <si>
    <t>تاریخ پیش فاکتور: 1401/06/14</t>
  </si>
  <si>
    <t>توضیحات در خصوص نرخ های تسعیر:</t>
  </si>
  <si>
    <t>1- محاسبه مبلغ خالص پرداختی با نرخ تسعیر فروش اسکناس در سامانه سنا در تاریخ پیش فاکتورهای دریافتی (1401/06/14) انجام شده است.</t>
  </si>
  <si>
    <t>2- محاسبه نرخ تسعیر جهت پیش پرداخت به شرح ذیل صورت گرفته است:</t>
  </si>
  <si>
    <t>مانده پیش پرداخت</t>
  </si>
  <si>
    <t>پیش پرداخت مرحله اول به ارزش 124.429/80یورو</t>
  </si>
  <si>
    <t>پیش پرداخت مرحله دوم به ارزش 34.391/10یورو</t>
  </si>
  <si>
    <t>پیش پرداخت مرحله سوم</t>
  </si>
  <si>
    <t>پیش پرداخت</t>
  </si>
  <si>
    <t>2- در محاسبه نرخ تسعیر جهت استهلاک پیش پرداخت، عینا از نرخ تسعیر پیش پرداخت هر مرحله استفاده شده است. پیش پرداختها به شرح ذیل پرداخت شده است:</t>
  </si>
  <si>
    <t>خلاصه مالی خرید فلنج</t>
  </si>
  <si>
    <t>فروشنده: MEMIT</t>
  </si>
  <si>
    <t>خالص قابل پرداخت (اضافه پرداختی)</t>
  </si>
  <si>
    <t>1- مبلغ خالص اضافه پرداختی از محل پیش پرداخت مرحله دوم و با همان نرخ تسعیر در نظر گرفته 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</si>
</sst>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 * #,##0.00_)_ر_ي_ا_ل_ ;_ * \(#,##0.00\)_ر_ي_ا_ل_ ;_ * &quot;-&quot;??_)_ر_ي_ا_ل_ ;_ @_ "/>
    <numFmt numFmtId="166" formatCode="_(* #,##0.0_);_(* \(#,##0.0\);_(* &quot;-&quot;??_);_(@_)"/>
    <numFmt numFmtId="167" formatCode="_(* #,##0.0000000_);_(* \(#,##0.00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B Lotus"/>
      <charset val="178"/>
    </font>
    <font>
      <b/>
      <sz val="12"/>
      <color theme="1"/>
      <name val="B Lotus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theme="0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0" fontId="3" fillId="0" borderId="0" xfId="0" applyFont="1" applyAlignment="1">
      <alignment vertical="center"/>
    </xf>
    <xf numFmtId="43" fontId="2" fillId="0" borderId="0" xfId="1" applyFont="1" applyFill="1"/>
    <xf numFmtId="164" fontId="2" fillId="0" borderId="0" xfId="1" applyNumberFormat="1" applyFont="1" applyFill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43" fontId="2" fillId="0" borderId="1" xfId="1" applyFont="1" applyFill="1" applyBorder="1"/>
    <xf numFmtId="164" fontId="2" fillId="0" borderId="1" xfId="1" applyNumberFormat="1" applyFont="1" applyFill="1" applyBorder="1"/>
    <xf numFmtId="0" fontId="3" fillId="0" borderId="1" xfId="0" applyFont="1" applyBorder="1" applyAlignment="1">
      <alignment horizontal="left" vertical="center"/>
    </xf>
    <xf numFmtId="43" fontId="4" fillId="0" borderId="0" xfId="1" applyFont="1" applyFill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3" fontId="4" fillId="0" borderId="0" xfId="1" applyFont="1" applyFill="1"/>
    <xf numFmtId="164" fontId="4" fillId="0" borderId="0" xfId="1" applyNumberFormat="1" applyFont="1" applyFill="1"/>
    <xf numFmtId="164" fontId="4" fillId="0" borderId="1" xfId="1" applyNumberFormat="1" applyFont="1" applyFill="1" applyBorder="1"/>
    <xf numFmtId="43" fontId="5" fillId="0" borderId="0" xfId="1" applyFont="1" applyFill="1"/>
    <xf numFmtId="164" fontId="5" fillId="0" borderId="0" xfId="1" applyNumberFormat="1" applyFont="1" applyFill="1"/>
    <xf numFmtId="43" fontId="4" fillId="0" borderId="1" xfId="1" applyFont="1" applyFill="1" applyBorder="1"/>
    <xf numFmtId="0" fontId="6" fillId="0" borderId="0" xfId="0" applyFont="1" applyAlignment="1">
      <alignment horizontal="right" readingOrder="1"/>
    </xf>
    <xf numFmtId="43" fontId="5" fillId="0" borderId="2" xfId="1" applyFont="1" applyFill="1" applyBorder="1"/>
    <xf numFmtId="164" fontId="5" fillId="0" borderId="2" xfId="1" applyNumberFormat="1" applyFont="1" applyFill="1" applyBorder="1"/>
    <xf numFmtId="0" fontId="4" fillId="0" borderId="0" xfId="0" applyFont="1" applyAlignment="1">
      <alignment horizontal="center"/>
    </xf>
    <xf numFmtId="43" fontId="2" fillId="0" borderId="0" xfId="1" applyFont="1"/>
    <xf numFmtId="43" fontId="4" fillId="0" borderId="0" xfId="1" applyFont="1"/>
    <xf numFmtId="43" fontId="5" fillId="0" borderId="0" xfId="1" applyFont="1"/>
    <xf numFmtId="43" fontId="5" fillId="0" borderId="0" xfId="0" applyNumberFormat="1" applyFont="1"/>
    <xf numFmtId="43" fontId="4" fillId="0" borderId="0" xfId="1" applyFont="1" applyAlignment="1">
      <alignment horizontal="center" vertical="center"/>
    </xf>
    <xf numFmtId="43" fontId="4" fillId="0" borderId="0" xfId="0" applyNumberFormat="1" applyFont="1"/>
    <xf numFmtId="0" fontId="6" fillId="0" borderId="0" xfId="0" applyFont="1" applyAlignment="1">
      <alignment horizontal="right" vertical="top"/>
    </xf>
    <xf numFmtId="43" fontId="5" fillId="0" borderId="0" xfId="1" applyFont="1" applyFill="1" applyBorder="1"/>
    <xf numFmtId="164" fontId="5" fillId="0" borderId="0" xfId="1" applyNumberFormat="1" applyFont="1" applyFill="1" applyBorder="1"/>
    <xf numFmtId="43" fontId="4" fillId="2" borderId="0" xfId="1" applyFont="1" applyFill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0" borderId="0" xfId="0" applyFont="1"/>
    <xf numFmtId="43" fontId="8" fillId="0" borderId="0" xfId="1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9" fillId="0" borderId="0" xfId="0" applyFont="1"/>
    <xf numFmtId="43" fontId="9" fillId="0" borderId="0" xfId="1" applyFont="1" applyFill="1"/>
    <xf numFmtId="164" fontId="9" fillId="0" borderId="0" xfId="1" applyNumberFormat="1" applyFont="1" applyFill="1"/>
    <xf numFmtId="43" fontId="9" fillId="0" borderId="0" xfId="1" applyFont="1"/>
    <xf numFmtId="49" fontId="8" fillId="0" borderId="0" xfId="0" applyNumberFormat="1" applyFont="1" applyAlignment="1">
      <alignment horizontal="right" vertical="top" readingOrder="2"/>
    </xf>
    <xf numFmtId="0" fontId="6" fillId="0" borderId="0" xfId="0" applyFont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2" fillId="0" borderId="0" xfId="1" applyFont="1" applyFill="1"/>
    <xf numFmtId="43" fontId="2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166" fontId="5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4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7" fontId="5" fillId="0" borderId="0" xfId="1" applyNumberFormat="1" applyFont="1" applyFill="1"/>
    <xf numFmtId="164" fontId="2" fillId="0" borderId="0" xfId="1" applyNumberFormat="1" applyFont="1"/>
    <xf numFmtId="43" fontId="8" fillId="0" borderId="0" xfId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43" fontId="8" fillId="2" borderId="0" xfId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 vertical="top" wrapText="1" readingOrder="2"/>
    </xf>
    <xf numFmtId="0" fontId="8" fillId="0" borderId="0" xfId="0" applyFont="1" applyAlignment="1">
      <alignment horizont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164" fontId="9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B42D-B408-4F42-8283-21B5B7A2E7C4}">
  <sheetPr>
    <pageSetUpPr fitToPage="1"/>
  </sheetPr>
  <dimension ref="A1:T25"/>
  <sheetViews>
    <sheetView rightToLeft="1" tabSelected="1" zoomScaleNormal="100" zoomScaleSheetLayoutView="100" workbookViewId="0">
      <selection activeCell="B16" sqref="B16"/>
    </sheetView>
  </sheetViews>
  <sheetFormatPr defaultRowHeight="19.5" x14ac:dyDescent="0.55000000000000004"/>
  <cols>
    <col min="1" max="1" width="1.7109375" style="1" customWidth="1"/>
    <col min="2" max="3" width="9.140625" style="1"/>
    <col min="4" max="4" width="9" style="1" bestFit="1" customWidth="1"/>
    <col min="5" max="5" width="10.140625" style="1" bestFit="1" customWidth="1"/>
    <col min="6" max="6" width="15.42578125" style="1" bestFit="1" customWidth="1"/>
    <col min="7" max="7" width="13.28515625" style="9" bestFit="1" customWidth="1"/>
    <col min="8" max="8" width="12.85546875" style="9" bestFit="1" customWidth="1"/>
    <col min="9" max="9" width="1.7109375" style="1" customWidth="1"/>
    <col min="10" max="10" width="18.85546875" style="10" bestFit="1" customWidth="1"/>
    <col min="11" max="11" width="1.7109375" style="1" customWidth="1"/>
    <col min="12" max="12" width="20.28515625" style="1" customWidth="1"/>
    <col min="13" max="13" width="1.7109375" style="1" customWidth="1"/>
    <col min="14" max="14" width="9.140625" style="1"/>
    <col min="15" max="15" width="12.5703125" style="1" hidden="1" customWidth="1"/>
    <col min="16" max="16" width="16.7109375" style="80" bestFit="1" customWidth="1"/>
    <col min="17" max="17" width="15.140625" style="31" bestFit="1" customWidth="1"/>
    <col min="18" max="18" width="9.140625" style="1"/>
    <col min="19" max="19" width="11.7109375" style="1" bestFit="1" customWidth="1"/>
    <col min="20" max="20" width="12.85546875" style="1" bestFit="1" customWidth="1"/>
    <col min="21" max="16384" width="9.140625" style="1"/>
  </cols>
  <sheetData>
    <row r="1" spans="1:20" ht="27" x14ac:dyDescent="0.55000000000000004">
      <c r="B1" s="8" t="s">
        <v>32</v>
      </c>
      <c r="L1" s="11"/>
    </row>
    <row r="2" spans="1:20" ht="27" x14ac:dyDescent="0.55000000000000004">
      <c r="B2" s="8" t="s">
        <v>5</v>
      </c>
      <c r="L2" s="11"/>
    </row>
    <row r="3" spans="1:20" ht="27" x14ac:dyDescent="0.55000000000000004">
      <c r="B3" s="12" t="s">
        <v>33</v>
      </c>
      <c r="C3" s="2"/>
      <c r="D3" s="2"/>
      <c r="E3" s="2"/>
      <c r="F3" s="2"/>
      <c r="G3" s="13"/>
      <c r="H3" s="13"/>
      <c r="I3" s="2"/>
      <c r="J3" s="14"/>
      <c r="K3" s="2"/>
      <c r="L3" s="15"/>
    </row>
    <row r="4" spans="1:20" ht="5.0999999999999996" customHeight="1" x14ac:dyDescent="0.55000000000000004"/>
    <row r="5" spans="1:20" s="3" customFormat="1" ht="43.5" x14ac:dyDescent="0.25">
      <c r="G5" s="16"/>
      <c r="H5" s="17" t="s">
        <v>1</v>
      </c>
      <c r="J5" s="18" t="s">
        <v>4</v>
      </c>
      <c r="L5" s="20" t="s">
        <v>0</v>
      </c>
      <c r="P5" s="86"/>
      <c r="Q5" s="35"/>
    </row>
    <row r="6" spans="1:20" s="5" customFormat="1" ht="24" x14ac:dyDescent="0.7">
      <c r="B6" s="5" t="s">
        <v>3</v>
      </c>
      <c r="G6" s="24"/>
      <c r="H6" s="24">
        <v>503284.88</v>
      </c>
      <c r="J6" s="79"/>
      <c r="L6" s="25">
        <f>L12+L10</f>
        <v>141308978801.34003</v>
      </c>
      <c r="P6" s="6"/>
      <c r="Q6" s="33"/>
      <c r="S6" s="34"/>
    </row>
    <row r="7" spans="1:20" s="4" customFormat="1" ht="24" x14ac:dyDescent="0.7">
      <c r="G7" s="21"/>
      <c r="H7" s="24"/>
      <c r="J7" s="22"/>
      <c r="L7" s="22"/>
      <c r="P7" s="87"/>
      <c r="Q7" s="32"/>
    </row>
    <row r="8" spans="1:20" s="4" customFormat="1" ht="24" x14ac:dyDescent="0.7">
      <c r="B8" s="5" t="s">
        <v>6</v>
      </c>
      <c r="G8" s="21"/>
      <c r="H8" s="21"/>
      <c r="J8" s="22"/>
      <c r="L8" s="22"/>
      <c r="P8" s="87"/>
      <c r="Q8" s="32"/>
    </row>
    <row r="9" spans="1:20" s="4" customFormat="1" ht="21.75" x14ac:dyDescent="0.6">
      <c r="B9" s="4" t="s">
        <v>30</v>
      </c>
      <c r="G9" s="21"/>
      <c r="H9" s="26">
        <f>H23</f>
        <v>506702.29</v>
      </c>
      <c r="I9" s="37"/>
      <c r="J9" s="21"/>
      <c r="K9" s="27"/>
      <c r="L9" s="23">
        <f>L23</f>
        <v>142289529417.82001</v>
      </c>
      <c r="O9" s="30"/>
      <c r="P9" s="87"/>
      <c r="Q9" s="32"/>
      <c r="T9" s="32"/>
    </row>
    <row r="10" spans="1:20" s="5" customFormat="1" ht="24" x14ac:dyDescent="0.7">
      <c r="G10" s="24"/>
      <c r="H10" s="24">
        <f>SUM(H9:H9)</f>
        <v>506702.29</v>
      </c>
      <c r="J10" s="24"/>
      <c r="L10" s="25">
        <f>SUM(L9:L9)</f>
        <v>142289529417.82001</v>
      </c>
      <c r="P10" s="6"/>
      <c r="Q10" s="33"/>
      <c r="R10" s="34"/>
      <c r="T10" s="33"/>
    </row>
    <row r="11" spans="1:20" s="4" customFormat="1" ht="21.75" x14ac:dyDescent="0.6">
      <c r="G11" s="21"/>
      <c r="H11" s="21"/>
      <c r="J11" s="21"/>
      <c r="L11" s="22"/>
      <c r="P11" s="87"/>
      <c r="Q11" s="32"/>
      <c r="T11" s="32"/>
    </row>
    <row r="12" spans="1:20" s="5" customFormat="1" ht="24.75" thickBot="1" x14ac:dyDescent="0.75">
      <c r="B12" s="5" t="s">
        <v>34</v>
      </c>
      <c r="G12" s="24"/>
      <c r="H12" s="28">
        <f>H6-H10</f>
        <v>-3417.4099999999744</v>
      </c>
      <c r="J12" s="40">
        <f>J21</f>
        <v>286928</v>
      </c>
      <c r="L12" s="29">
        <f>H12*J12</f>
        <v>-980550616.47999263</v>
      </c>
      <c r="M12" s="7"/>
      <c r="N12" s="6"/>
      <c r="P12" s="6"/>
      <c r="Q12" s="33"/>
    </row>
    <row r="13" spans="1:20" s="5" customFormat="1" ht="24.75" thickTop="1" x14ac:dyDescent="0.7">
      <c r="G13" s="24"/>
      <c r="H13" s="38"/>
      <c r="J13" s="21"/>
      <c r="L13" s="39"/>
      <c r="M13" s="7"/>
      <c r="N13" s="6"/>
      <c r="P13" s="6"/>
      <c r="Q13" s="33"/>
    </row>
    <row r="15" spans="1:20" s="54" customFormat="1" ht="23.25" x14ac:dyDescent="0.7">
      <c r="B15" s="54" t="s">
        <v>23</v>
      </c>
      <c r="G15" s="55"/>
      <c r="H15" s="55"/>
      <c r="J15" s="56"/>
      <c r="P15" s="88"/>
      <c r="Q15" s="57"/>
    </row>
    <row r="16" spans="1:20" s="43" customFormat="1" ht="24.95" customHeight="1" x14ac:dyDescent="0.6">
      <c r="A16" s="41"/>
      <c r="B16" s="58" t="s">
        <v>35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P16" s="89"/>
      <c r="Q16" s="44"/>
    </row>
    <row r="17" spans="1:17" s="43" customFormat="1" ht="24.95" customHeight="1" x14ac:dyDescent="0.6">
      <c r="A17" s="41"/>
      <c r="B17" s="84" t="s">
        <v>31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P17" s="89"/>
      <c r="Q17" s="44"/>
    </row>
    <row r="18" spans="1:17" s="43" customFormat="1" ht="24.95" customHeight="1" x14ac:dyDescent="0.6">
      <c r="A18" s="41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P18" s="89"/>
      <c r="Q18" s="44"/>
    </row>
    <row r="19" spans="1:17" s="45" customFormat="1" ht="21" x14ac:dyDescent="0.6">
      <c r="G19" s="45" t="s">
        <v>15</v>
      </c>
      <c r="H19" s="45" t="s">
        <v>12</v>
      </c>
      <c r="J19" s="45" t="s">
        <v>13</v>
      </c>
      <c r="L19" s="45" t="s">
        <v>0</v>
      </c>
      <c r="P19" s="90"/>
      <c r="Q19" s="46"/>
    </row>
    <row r="20" spans="1:17" s="43" customFormat="1" ht="21" x14ac:dyDescent="0.6">
      <c r="B20" s="43" t="s">
        <v>16</v>
      </c>
      <c r="G20" s="47" t="s">
        <v>10</v>
      </c>
      <c r="H20" s="48">
        <v>389557</v>
      </c>
      <c r="J20" s="60">
        <v>278826.97525650932</v>
      </c>
      <c r="L20" s="49">
        <f>H20*J20</f>
        <v>108619000000</v>
      </c>
      <c r="P20" s="89">
        <v>108375243878</v>
      </c>
      <c r="Q20" s="89">
        <f>L20-P20</f>
        <v>243756122</v>
      </c>
    </row>
    <row r="21" spans="1:17" s="43" customFormat="1" ht="21" x14ac:dyDescent="0.6">
      <c r="B21" s="43" t="s">
        <v>17</v>
      </c>
      <c r="G21" s="47" t="s">
        <v>11</v>
      </c>
      <c r="H21" s="81">
        <v>88443</v>
      </c>
      <c r="J21" s="83">
        <v>286928</v>
      </c>
      <c r="L21" s="82">
        <f>H21*J21</f>
        <v>25376773104</v>
      </c>
      <c r="P21" s="89">
        <v>24647040601</v>
      </c>
      <c r="Q21" s="89">
        <f t="shared" ref="Q21:Q22" si="0">L21-P21</f>
        <v>729732503</v>
      </c>
    </row>
    <row r="22" spans="1:17" s="43" customFormat="1" ht="21" x14ac:dyDescent="0.6">
      <c r="B22" s="43" t="s">
        <v>29</v>
      </c>
      <c r="G22" s="47"/>
      <c r="H22" s="81">
        <v>28702.29</v>
      </c>
      <c r="J22" s="60">
        <v>288958</v>
      </c>
      <c r="L22" s="82">
        <f>H22*J22</f>
        <v>8293756313.8200006</v>
      </c>
      <c r="P22" s="89">
        <v>8293756313.8200006</v>
      </c>
      <c r="Q22" s="89">
        <f t="shared" si="0"/>
        <v>0</v>
      </c>
    </row>
    <row r="23" spans="1:17" s="43" customFormat="1" ht="21.75" thickBot="1" x14ac:dyDescent="0.65">
      <c r="G23" s="47"/>
      <c r="H23" s="52">
        <f>SUM(H20:H22)</f>
        <v>506702.29</v>
      </c>
      <c r="J23" s="60"/>
      <c r="L23" s="53">
        <f>SUM(L20:L22)</f>
        <v>142289529417.82001</v>
      </c>
      <c r="P23" s="89"/>
      <c r="Q23" s="89">
        <f>SUM(Q20:Q22)</f>
        <v>973488625</v>
      </c>
    </row>
    <row r="24" spans="1:17" ht="20.25" thickTop="1" x14ac:dyDescent="0.55000000000000004">
      <c r="D24" s="31"/>
      <c r="E24" s="31"/>
    </row>
    <row r="25" spans="1:17" x14ac:dyDescent="0.55000000000000004">
      <c r="I25" s="9"/>
      <c r="L25" s="80"/>
    </row>
  </sheetData>
  <mergeCells count="1">
    <mergeCell ref="B17:L18"/>
  </mergeCells>
  <printOptions horizontalCentered="1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60D80-0BA3-4BBD-B7F1-80AA21D12997}">
  <sheetPr>
    <pageSetUpPr fitToPage="1"/>
  </sheetPr>
  <dimension ref="A1:T24"/>
  <sheetViews>
    <sheetView rightToLeft="1" view="pageBreakPreview" zoomScaleNormal="100" zoomScaleSheetLayoutView="100" workbookViewId="0">
      <selection activeCell="L7" sqref="L7"/>
    </sheetView>
  </sheetViews>
  <sheetFormatPr defaultRowHeight="19.5" x14ac:dyDescent="0.55000000000000004"/>
  <cols>
    <col min="1" max="1" width="1.7109375" style="1" customWidth="1"/>
    <col min="2" max="3" width="9.140625" style="1"/>
    <col min="4" max="4" width="9" style="1" bestFit="1" customWidth="1"/>
    <col min="5" max="5" width="10.140625" style="1" bestFit="1" customWidth="1"/>
    <col min="6" max="6" width="15.42578125" style="1" bestFit="1" customWidth="1"/>
    <col min="7" max="8" width="14.140625" style="9" bestFit="1" customWidth="1"/>
    <col min="9" max="9" width="1.7109375" style="1" customWidth="1"/>
    <col min="10" max="10" width="16.140625" style="10" customWidth="1"/>
    <col min="11" max="11" width="1.7109375" style="1" customWidth="1"/>
    <col min="12" max="12" width="16.85546875" style="1" customWidth="1"/>
    <col min="13" max="13" width="1.7109375" style="1" customWidth="1"/>
    <col min="14" max="14" width="9.140625" style="1"/>
    <col min="15" max="15" width="12.5703125" style="1" hidden="1" customWidth="1"/>
    <col min="16" max="16" width="9.140625" style="1"/>
    <col min="17" max="17" width="12.85546875" style="31" bestFit="1" customWidth="1"/>
    <col min="18" max="18" width="9.140625" style="1"/>
    <col min="19" max="19" width="11.7109375" style="1" bestFit="1" customWidth="1"/>
    <col min="20" max="20" width="12.85546875" style="1" bestFit="1" customWidth="1"/>
    <col min="21" max="16384" width="9.140625" style="1"/>
  </cols>
  <sheetData>
    <row r="1" spans="2:20" ht="27" x14ac:dyDescent="0.55000000000000004">
      <c r="B1" s="8" t="s">
        <v>19</v>
      </c>
      <c r="L1" s="11" t="s">
        <v>21</v>
      </c>
    </row>
    <row r="2" spans="2:20" ht="27" x14ac:dyDescent="0.55000000000000004">
      <c r="B2" s="8" t="s">
        <v>5</v>
      </c>
      <c r="L2" s="11" t="s">
        <v>22</v>
      </c>
    </row>
    <row r="3" spans="2:20" ht="27" x14ac:dyDescent="0.55000000000000004">
      <c r="B3" s="12" t="s">
        <v>20</v>
      </c>
      <c r="C3" s="2"/>
      <c r="D3" s="2"/>
      <c r="E3" s="2"/>
      <c r="F3" s="2"/>
      <c r="G3" s="13"/>
      <c r="H3" s="13"/>
      <c r="I3" s="2"/>
      <c r="J3" s="14"/>
      <c r="K3" s="2"/>
      <c r="L3" s="15" t="s">
        <v>14</v>
      </c>
    </row>
    <row r="4" spans="2:20" ht="5.0999999999999996" customHeight="1" x14ac:dyDescent="0.55000000000000004"/>
    <row r="5" spans="2:20" s="3" customFormat="1" ht="43.5" x14ac:dyDescent="0.25">
      <c r="G5" s="16"/>
      <c r="H5" s="17" t="s">
        <v>1</v>
      </c>
      <c r="J5" s="18" t="s">
        <v>4</v>
      </c>
      <c r="L5" s="20" t="s">
        <v>0</v>
      </c>
      <c r="Q5" s="35"/>
    </row>
    <row r="6" spans="2:20" s="4" customFormat="1" ht="21.75" x14ac:dyDescent="0.6">
      <c r="B6" s="4" t="s">
        <v>3</v>
      </c>
      <c r="G6" s="21"/>
      <c r="H6" s="16">
        <f>12418.97+106374.16+109445.67+91834.6</f>
        <v>320073.40000000002</v>
      </c>
      <c r="I6" s="3"/>
      <c r="J6" s="19"/>
      <c r="K6" s="3"/>
      <c r="L6" s="19">
        <f>(H6*30%*J11)+(H6*70%*J14)</f>
        <v>91258335580.460007</v>
      </c>
      <c r="Q6" s="32"/>
    </row>
    <row r="7" spans="2:20" s="4" customFormat="1" ht="21.75" x14ac:dyDescent="0.6">
      <c r="B7" s="4" t="s">
        <v>2</v>
      </c>
      <c r="G7" s="77"/>
      <c r="H7" s="17">
        <f>1117.69+9573.67+9850.11+8265.11</f>
        <v>28806.58</v>
      </c>
      <c r="I7" s="3"/>
      <c r="J7" s="19"/>
      <c r="K7" s="3"/>
      <c r="L7" s="20">
        <f>(H7*0%*J11)+(H7*100%*J14)</f>
        <v>8149611934.6400003</v>
      </c>
      <c r="Q7" s="32"/>
      <c r="S7" s="36"/>
    </row>
    <row r="8" spans="2:20" s="5" customFormat="1" ht="24" x14ac:dyDescent="0.7">
      <c r="B8" s="5" t="s">
        <v>8</v>
      </c>
      <c r="G8" s="24"/>
      <c r="H8" s="65">
        <f>SUM(H6:H7)</f>
        <v>348879.98000000004</v>
      </c>
      <c r="I8" s="66"/>
      <c r="J8" s="67"/>
      <c r="K8" s="66"/>
      <c r="L8" s="67">
        <f>SUM(L6:L7)</f>
        <v>99407947515.100006</v>
      </c>
      <c r="Q8" s="33"/>
      <c r="S8" s="34"/>
    </row>
    <row r="9" spans="2:20" s="4" customFormat="1" ht="21.75" x14ac:dyDescent="0.6">
      <c r="G9" s="21"/>
      <c r="H9" s="16"/>
      <c r="I9" s="3"/>
      <c r="J9" s="19"/>
      <c r="K9" s="3"/>
      <c r="L9" s="19"/>
      <c r="Q9" s="32"/>
    </row>
    <row r="10" spans="2:20" s="4" customFormat="1" ht="24" x14ac:dyDescent="0.7">
      <c r="B10" s="5" t="s">
        <v>6</v>
      </c>
      <c r="G10" s="21"/>
      <c r="H10" s="16"/>
      <c r="I10" s="3"/>
      <c r="J10" s="19"/>
      <c r="K10" s="3"/>
      <c r="L10" s="19"/>
      <c r="Q10" s="32"/>
    </row>
    <row r="11" spans="2:20" s="4" customFormat="1" ht="21.75" x14ac:dyDescent="0.6">
      <c r="B11" s="4" t="s">
        <v>9</v>
      </c>
      <c r="G11" s="21"/>
      <c r="H11" s="17">
        <f>H6*30/100-0.04</f>
        <v>96021.98000000001</v>
      </c>
      <c r="I11" s="59" t="s">
        <v>7</v>
      </c>
      <c r="J11" s="16">
        <v>290271</v>
      </c>
      <c r="K11" s="68"/>
      <c r="L11" s="20">
        <f>H11*J11</f>
        <v>27872396156.580002</v>
      </c>
      <c r="O11" s="30"/>
      <c r="Q11" s="32"/>
      <c r="T11" s="32"/>
    </row>
    <row r="12" spans="2:20" s="5" customFormat="1" ht="24" x14ac:dyDescent="0.7">
      <c r="G12" s="24"/>
      <c r="H12" s="65">
        <f>SUM(H11:H11)</f>
        <v>96021.98000000001</v>
      </c>
      <c r="I12" s="66"/>
      <c r="J12" s="65"/>
      <c r="K12" s="66"/>
      <c r="L12" s="67">
        <f>SUM(L11:L11)</f>
        <v>27872396156.580002</v>
      </c>
      <c r="Q12" s="33"/>
      <c r="R12" s="34"/>
      <c r="T12" s="33"/>
    </row>
    <row r="13" spans="2:20" s="4" customFormat="1" ht="21.75" x14ac:dyDescent="0.6">
      <c r="G13" s="21"/>
      <c r="H13" s="16"/>
      <c r="I13" s="3"/>
      <c r="J13" s="16"/>
      <c r="K13" s="3"/>
      <c r="L13" s="19"/>
      <c r="Q13" s="32"/>
      <c r="T13" s="32"/>
    </row>
    <row r="14" spans="2:20" s="5" customFormat="1" ht="24.75" thickBot="1" x14ac:dyDescent="0.75">
      <c r="B14" s="5" t="s">
        <v>18</v>
      </c>
      <c r="G14" s="61">
        <f>H8-H12</f>
        <v>252858.00000000003</v>
      </c>
      <c r="H14" s="69">
        <f>H8-H12</f>
        <v>252858.00000000003</v>
      </c>
      <c r="I14" s="66"/>
      <c r="J14" s="16">
        <v>282908</v>
      </c>
      <c r="K14" s="66"/>
      <c r="L14" s="70">
        <f>H14*J14</f>
        <v>71535551064.000015</v>
      </c>
      <c r="M14" s="7"/>
      <c r="N14" s="6"/>
      <c r="Q14" s="33"/>
    </row>
    <row r="15" spans="2:20" s="5" customFormat="1" ht="24.75" thickTop="1" x14ac:dyDescent="0.7">
      <c r="G15" s="24"/>
      <c r="H15" s="71"/>
      <c r="I15" s="66"/>
      <c r="J15" s="16"/>
      <c r="K15" s="66"/>
      <c r="L15" s="72"/>
      <c r="M15" s="7"/>
      <c r="N15" s="6"/>
      <c r="Q15" s="33"/>
    </row>
    <row r="16" spans="2:20" x14ac:dyDescent="0.55000000000000004">
      <c r="H16" s="62"/>
      <c r="I16" s="63"/>
      <c r="J16" s="64"/>
      <c r="K16" s="63"/>
      <c r="L16" s="78"/>
    </row>
    <row r="17" spans="1:17" s="54" customFormat="1" ht="23.25" x14ac:dyDescent="0.7">
      <c r="B17" s="54" t="s">
        <v>23</v>
      </c>
      <c r="G17" s="55"/>
      <c r="H17" s="73"/>
      <c r="I17" s="74"/>
      <c r="J17" s="75"/>
      <c r="K17" s="74"/>
      <c r="L17" s="74"/>
      <c r="Q17" s="57"/>
    </row>
    <row r="18" spans="1:17" s="43" customFormat="1" ht="24.95" customHeight="1" x14ac:dyDescent="0.6">
      <c r="A18" s="41"/>
      <c r="B18" s="58" t="s">
        <v>24</v>
      </c>
      <c r="C18" s="42"/>
      <c r="D18" s="42"/>
      <c r="E18" s="42"/>
      <c r="F18" s="42"/>
      <c r="G18" s="42"/>
      <c r="H18" s="76"/>
      <c r="I18" s="76"/>
      <c r="J18" s="76"/>
      <c r="K18" s="76"/>
      <c r="L18" s="76"/>
      <c r="Q18" s="44"/>
    </row>
    <row r="19" spans="1:17" s="43" customFormat="1" ht="24.95" customHeight="1" x14ac:dyDescent="0.6">
      <c r="A19" s="41"/>
      <c r="B19" s="58" t="s">
        <v>25</v>
      </c>
      <c r="C19" s="42"/>
      <c r="D19" s="42"/>
      <c r="E19" s="42"/>
      <c r="F19" s="42"/>
      <c r="G19" s="42"/>
      <c r="H19" s="76"/>
      <c r="I19" s="76"/>
      <c r="J19" s="76"/>
      <c r="K19" s="76"/>
      <c r="L19" s="76"/>
      <c r="Q19" s="44"/>
    </row>
    <row r="20" spans="1:17" s="45" customFormat="1" ht="21" x14ac:dyDescent="0.6">
      <c r="G20" s="45" t="s">
        <v>15</v>
      </c>
      <c r="H20" s="47" t="s">
        <v>12</v>
      </c>
      <c r="I20" s="47"/>
      <c r="J20" s="47" t="s">
        <v>13</v>
      </c>
      <c r="K20" s="47"/>
      <c r="L20" s="47" t="s">
        <v>0</v>
      </c>
      <c r="Q20" s="46"/>
    </row>
    <row r="21" spans="1:17" s="43" customFormat="1" ht="21" x14ac:dyDescent="0.6">
      <c r="B21" s="43" t="s">
        <v>27</v>
      </c>
      <c r="G21" s="47" t="s">
        <v>10</v>
      </c>
      <c r="H21" s="48">
        <f>124429.8-H11</f>
        <v>28407.819999999992</v>
      </c>
      <c r="I21" s="47"/>
      <c r="J21" s="48">
        <v>290271</v>
      </c>
      <c r="K21" s="47"/>
      <c r="L21" s="49">
        <f>H21*J21</f>
        <v>8245966319.2199974</v>
      </c>
      <c r="Q21" s="44"/>
    </row>
    <row r="22" spans="1:17" s="43" customFormat="1" ht="21" x14ac:dyDescent="0.6">
      <c r="B22" s="43" t="s">
        <v>28</v>
      </c>
      <c r="G22" s="47" t="s">
        <v>11</v>
      </c>
      <c r="H22" s="50">
        <v>34391.1</v>
      </c>
      <c r="I22" s="47"/>
      <c r="J22" s="48">
        <v>294059</v>
      </c>
      <c r="K22" s="47"/>
      <c r="L22" s="51">
        <f>H22*J22</f>
        <v>10113012474.9</v>
      </c>
      <c r="Q22" s="44"/>
    </row>
    <row r="23" spans="1:17" s="43" customFormat="1" ht="21.75" thickBot="1" x14ac:dyDescent="0.65">
      <c r="B23" s="85" t="s">
        <v>26</v>
      </c>
      <c r="C23" s="85"/>
      <c r="G23" s="47"/>
      <c r="H23" s="52">
        <f>SUM(H21:H22)</f>
        <v>62798.919999999991</v>
      </c>
      <c r="I23" s="47"/>
      <c r="J23" s="60"/>
      <c r="K23" s="47"/>
      <c r="L23" s="53">
        <f>SUM(L21:L22)</f>
        <v>18358978794.119995</v>
      </c>
      <c r="Q23" s="44"/>
    </row>
    <row r="24" spans="1:17" ht="20.25" thickTop="1" x14ac:dyDescent="0.55000000000000004">
      <c r="D24" s="31"/>
      <c r="E24" s="31"/>
    </row>
  </sheetData>
  <mergeCells count="1">
    <mergeCell ref="B23:C23"/>
  </mergeCells>
  <printOptions horizontalCentered="1"/>
  <pageMargins left="0.7" right="0.7" top="0.75" bottom="0.75" header="0.3" footer="0.3"/>
  <pageSetup paperSize="9" scale="7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ف 342</vt:lpstr>
      <vt:lpstr>ف 342 (امیرعباس)</vt:lpstr>
      <vt:lpstr>'ف 342'!Print_Area</vt:lpstr>
      <vt:lpstr>'ف 342 (امیرعباس)'!Print_Area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2022-10-30T13:25:19Z</cp:lastPrinted>
  <dcterms:created xsi:type="dcterms:W3CDTF">2022-09-21T10:24:53Z</dcterms:created>
  <dcterms:modified xsi:type="dcterms:W3CDTF">2022-10-30T13:26:30Z</dcterms:modified>
</cp:coreProperties>
</file>