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fp\Finance\Adish Refinery\Adish Group\Bakhshi\سال مالی 1402\mrs\داریان\"/>
    </mc:Choice>
  </mc:AlternateContent>
  <xr:revisionPtr revIDLastSave="0" documentId="13_ncr:1_{D24DC717-D1B7-4EFA-A446-E65B29A2E948}" xr6:coauthVersionLast="47" xr6:coauthVersionMax="47" xr10:uidLastSave="{00000000-0000-0000-0000-000000000000}"/>
  <bookViews>
    <workbookView xWindow="-120" yWindow="-120" windowWidth="29040" windowHeight="15840" tabRatio="500" activeTab="3" xr2:uid="{00000000-000D-0000-FFFF-FFFF00000000}"/>
  </bookViews>
  <sheets>
    <sheet name="Supply MTO" sheetId="1" r:id="rId1"/>
    <sheet name="summary" sheetId="2" r:id="rId2"/>
    <sheet name="opi" sheetId="3" r:id="rId3"/>
    <sheet name="final" sheetId="4" r:id="rId4"/>
  </sheets>
  <definedNames>
    <definedName name="_xlnm._FilterDatabase" localSheetId="3" hidden="1">final!$A$5:$AB$5</definedName>
    <definedName name="_xlnm.Print_Area" localSheetId="3">final!$A$1:$U$39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4" l="1"/>
  <c r="I20" i="4"/>
  <c r="Q8" i="4"/>
  <c r="Q9" i="4"/>
  <c r="Q10" i="4"/>
  <c r="Q11" i="4"/>
  <c r="Q12" i="4"/>
  <c r="Q13" i="4"/>
  <c r="Q14" i="4"/>
  <c r="Q15" i="4"/>
  <c r="Q16" i="4"/>
  <c r="Q17" i="4"/>
  <c r="Q18" i="4"/>
  <c r="Q7" i="4"/>
  <c r="M18" i="4"/>
  <c r="M17" i="4"/>
  <c r="M16" i="4"/>
  <c r="M15" i="4"/>
  <c r="M14" i="4"/>
  <c r="M13" i="4"/>
  <c r="M12" i="4"/>
  <c r="M11" i="4"/>
  <c r="M10" i="4"/>
  <c r="M9" i="4"/>
  <c r="M8" i="4"/>
  <c r="M7" i="4"/>
  <c r="Q20" i="4" l="1"/>
  <c r="O25" i="4" s="1"/>
  <c r="M20" i="4"/>
  <c r="O30" i="4" l="1"/>
  <c r="O31" i="4"/>
  <c r="S31" i="4" s="1"/>
  <c r="O27" i="4"/>
  <c r="M3" i="1"/>
  <c r="M4" i="1"/>
  <c r="M5" i="1"/>
  <c r="M6" i="1"/>
  <c r="M7" i="1"/>
  <c r="M8" i="1"/>
  <c r="M9" i="1"/>
  <c r="M10" i="1"/>
  <c r="M11" i="1"/>
  <c r="M12" i="1"/>
  <c r="M13" i="1"/>
  <c r="M2" i="1"/>
  <c r="T3" i="3"/>
  <c r="T4" i="3"/>
  <c r="T5" i="3"/>
  <c r="T6" i="3"/>
  <c r="T7" i="3"/>
  <c r="T8" i="3"/>
  <c r="T9" i="3"/>
  <c r="T10" i="3"/>
  <c r="T11" i="3"/>
  <c r="T12" i="3"/>
  <c r="T13" i="3"/>
  <c r="T14" i="3"/>
  <c r="T15" i="3"/>
  <c r="T2" i="3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O28" i="4" l="1"/>
  <c r="S30" i="4"/>
  <c r="O32" i="4" l="1"/>
  <c r="S32" i="4" s="1"/>
  <c r="S28" i="4" s="1"/>
  <c r="V28" i="4" s="1"/>
  <c r="S27" i="4" s="1"/>
  <c r="S25" i="4" l="1"/>
  <c r="S26" i="4"/>
</calcChain>
</file>

<file path=xl/sharedStrings.xml><?xml version="1.0" encoding="utf-8"?>
<sst xmlns="http://schemas.openxmlformats.org/spreadsheetml/2006/main" count="355" uniqueCount="115">
  <si>
    <t>Project Code</t>
  </si>
  <si>
    <t>Mark No.</t>
  </si>
  <si>
    <t>Description</t>
  </si>
  <si>
    <t>Quantity</t>
  </si>
  <si>
    <t>PO No.</t>
  </si>
  <si>
    <t>Amendment No.</t>
  </si>
  <si>
    <t>Action</t>
  </si>
  <si>
    <t>Currency 1</t>
  </si>
  <si>
    <t>Currency 2</t>
  </si>
  <si>
    <t>Unit</t>
  </si>
  <si>
    <t>Price 1</t>
  </si>
  <si>
    <t>Price 2</t>
  </si>
  <si>
    <t>Category</t>
  </si>
  <si>
    <t>No.</t>
  </si>
  <si>
    <t>Sub-Item No.</t>
  </si>
  <si>
    <t>SACR</t>
  </si>
  <si>
    <t>ADSH-P-PO-GE-112</t>
  </si>
  <si>
    <t>Main item</t>
  </si>
  <si>
    <t>Electrical Junction Box, Type EL1, Ex”de” IIB T3 IP65,Surface Mounted, Rectangular Type, RAL 5020,Copper Free Aluminum Body, Entry No. (UP,DOWN,LEFT,RIGHT):1xM20,1xM20+1xM25,1xM20+1xM25,1xM25,Terminal No. and Size: 11x6 sq.mm, Equipped with internal and external earth connection and required mounting and installation accessories.</t>
  </si>
  <si>
    <t>New</t>
  </si>
  <si>
    <t>Piece</t>
  </si>
  <si>
    <t>Electrical Junction Box, Type EL1,Ex”de” IIC T3 IP65,Surface Mounted, Rectangular Type, RAL 5020,Copper Free Aluminum Body, Entry No. (UP,DOWN,LEFT,RIGHT):1xM20,1xM20+1xM25,1xM20+1xM25,1xM25,Terminal No. and Size: 11x6 sq.mm, Equipped with internal and external earth connection and required mounting and installation accessories.</t>
  </si>
  <si>
    <t>Electrical Junction Box, Type EF1,Ex”de” IIB T3 IP65,Surface Mounted, Rectangular Type, RAL 5020,Copper Free Aluminum Body, Entry No. (UP,DOWN,LEFT,RIGHT):4xM20,1xM32,1xM32,1xM32,Terminal No. and Size: 11x6 sq.mm , Equipped with internal and external earth connection and required mounting and installation accessories.</t>
  </si>
  <si>
    <t>Electrical Junction Box, Type EF1,Ex”de” IIC T3 IP65,Surface Mounted, Rectangular Type, RAL 5020,Copper Free Aluminum Body, Entry No. (UP,DOWN,LEFT,RIGHT):4xM20,1xM32,1xM32,1xM32,Terminal No. and Size: 11x6 sq.mm , Equipped with internal and external earth connection and required mounting and installation accessories.</t>
  </si>
  <si>
    <t>Electrical Junction Box, Type EW1,Ex”de” IIB T3 IP65,Surface Mounted, Rectangular Type, RAL 5020,Copper Free Aluminum Body, Entry No. (UP,DOWN,LEFT,RIGHT):1xM32,1xM40,1xM40,1xM40,Terminal No. and Size: 9x25 sq.mm + 6x16 sq.mm, Equipped with internal and external earth connection and required mounting and installation accessories.</t>
  </si>
  <si>
    <t>Electrical Junction Box, Type EW1,Ex”de” IIC T3 IP65,Surface Mounted, Rectangular Type, RAL 5020,Copper Free Aluminum Body, Entry No. (UP,DOWN,LEFT,RIGHT):1xM32,1xM40,1xM40,1xM40,Terminal No. and Size: 9x25 sq.mm + 6x16 sq.mm, Equipped with internal and external earth connection and required mounting and installation accessories.</t>
  </si>
  <si>
    <t>Electrical Junction Box, Type NF1,WEATHER PROOF,IP 55,Surface Mounted, Rectangular Type, RAL 7038
Aluminum Die-Cast Body, Entry No. (UP,DOWN,LEFT,RIGHT):4xM20,1xM32,1xM32,1xM32,Terminal No. and Size: 11x6 sq.mm , Equipped with internal and external earth connection and required mounting and installation accessories.</t>
  </si>
  <si>
    <t>Electrical Junction Box, Type NF2,WEATHER PROOF,IP 55,Surface Mounted, Rectangular Type, Surface Mounted, Rectangular Type, RAL 7038
Aluminum Die-Cast Body, Entry No. (UP,DOWN,LEFT,RIGHT):4xM20,1xM32,1xM32,1xM32,Terminal No. and Size: 11x6 sq.mm , Circuit Breaker: 1 x 4Pole, 10A MCB, Equipped with internal and external earth connection and required mounting and installation accessories.</t>
  </si>
  <si>
    <t>Electrical Junction Box, Type NF4,WEATHER PROOF, IP55,Surface Mounted, Rectangular Type, RAL 7038, Aluminum Die-Cast Body, Entry No. (UP,DOWN,LEFT,RIGHT):1xM20+1xM25,1xM32,1xM32,1xM32,Terminal No. and Size: 11x6 sq.mm , Circuit Breaker: 1 x 4Pole, 10A MCB, Equipped with internal and external earth connection and required mounting and installation accessories.</t>
  </si>
  <si>
    <t>Electrical Junction Box, Type NL1,WEATHER PROOF,IP 55,Surface Mounted, Rectangular Type, RAL 7038, Aluminum Die-Cast Body, Entry No. (UP,DOWN,LEFT,RIGHT):1xM20,1xM20+1xM25,1xM20+1xM25,1xM25,Terminal No. and Size: 11x6 sq.mm , Equipped with internal and external earth connection and required mounting and installation accessories.</t>
  </si>
  <si>
    <t>Electrical Junction Box, Type NS1,WEATHER PROOF,IP 55,Surface Mounted, Rectangular Type, RAL 7038, Aluminum Die-Cast Body, Entry No. (UP,DOWN,LEFT,RIGHT):2xM20,2xM32,1xM32,1xM32,Terminal No. and Size: 11x25 sq.mm + 11x4 sq.mm, Circuit Breaker: 1 x 2Pole, 10A MCB, Equipped with internal and external earth connection and required mounting and installation accessories.</t>
  </si>
  <si>
    <t>Electrical Junction Box, Type NS2,WEATHER PROOF,IP 55,Surface Mounted, Rectangular Type, RAL 7038, Aluminum Die-Cast Body, Entry No. (UP,DOWN,LEFT,RIGHT):2xM20,2xM32,1xM32,1xM32,Terminal No. and Size: 11x25 sq.mm + 11x4 sq.mm, Circuit Breaker: 3 x 1Pole, 10A MCB, Equipped with internal and external earth connection and required mounting and installation accessories.</t>
  </si>
  <si>
    <t>Purchase Order</t>
  </si>
  <si>
    <t>ADSH-P-PO-GE-112 - ELECTRICAL JUNCTION BOXES</t>
  </si>
  <si>
    <t>#</t>
  </si>
  <si>
    <t>Identity</t>
  </si>
  <si>
    <t>Supply</t>
  </si>
  <si>
    <t>Packing List</t>
  </si>
  <si>
    <t>Receipt</t>
  </si>
  <si>
    <t>Bulk</t>
  </si>
  <si>
    <t>-</t>
  </si>
  <si>
    <t>Electrical Junction Box, Type NL1,WEATHER PROOF,IP 55,Surface Mounted, Rectangular Type, RAL 7038, Aluminum Die-Cast Body, Entry No. (UP,DOWN,LEFT,RIGHT):1xM20,1xM20+1xM25,1xM20+1xM25,1xM25, Terminal No. and Size: 11x4 sq.mm , Equipped with internal and external earth connection and required mounting and installation accessories.</t>
  </si>
  <si>
    <t>Electrical Junction Box, Type EL1,Ex”de” IIC T3 IP65,Surface Mounted, Rectangular Type, RAL 5020,Copper Free Aluminum Body, Entry No. (UP,DOWN,LEFT,RIGHT):1xM20,1xM20+1xM25,1xM20+1xM25,1xM25, Terminal No. and Size: 11x4 sq.mm, Equipped with internal and external earth connection and required mounting and installation accessories.</t>
  </si>
  <si>
    <t>Electrical Junction Box, Type EF1,Ex”de” IIC T3 IP65,Surface Mounted, Rectangular Type, RAL 5020,Copper Free Aluminum Body, Entry No. (UP,DOWN,LEFT,RIGHT):4xM20,1xM32,1xM32,1xM32, Terminal No. and Size: 11x4 sq.mm , Equipped with internal and external earth connection and required mounting and installation accessories.</t>
  </si>
  <si>
    <t>Electrical Junction Box, Type EW1,Ex”de” IIC T3 IP65,Surface Mounted, Rectangular Type, RAL 5020,Copper Free Aluminum Body, Entry No. (UP,DOWN,LEFT,RIGHT):1xM32,1xM40,1xM40,1xM40, Terminal No. and Size: 9x25 sq.mm + 6x16 sq.mm, Equipped with internal and external earth connection and required mounting and installation accessories.</t>
  </si>
  <si>
    <t>Electrical Junction Box, Type NF1,WEATHER PROOF,IP 55,Surface Mounted, Rectangular Type, RAL 7038 Aluminum Die-Cast Body, Entry No. (UP,DOWN,LEFT,RIGHT):4xM20,1xM32,1xM32,1xM32, Terminal No. and Size: 11x4 sq.mm , Equipped with internal and external earth connection and required mounting and installation accessories.</t>
  </si>
  <si>
    <t>Electrical Junction Box, Type NF2,WEATHER PROOF,IP 55,Surface Mounted, Rectangular Type, Surface Mounted, Rectangular Type, RAL 7038 Aluminum Die-Cast Body, Entry No. (UP,DOWN,LEFT,RIGHT):4xM20,1xM32,1xM32,1xM32, Terminal No. and Size: 11x4 sq.mm , Circuit Breaker: 1 x 4Pole, 10A MCB, Equipped with internal and external earth connection and required mounting and installation accessories.</t>
  </si>
  <si>
    <t>Electrical Junction Box, Type NF4,WEATHER PROOF, IP55,Surface Mounted, Rectangular Type, RAL 7038, Aluminum Die-Cast Body, Entry No. (UP,DOWN,LEFT,RIGHT):1xM20+1xM25,1xM32,1xM32,1xM32, Terminal No. and Size: 11x4 sq.mm , Circuit Breaker: 1 x 4Pole, 10A MCB, Equipped with internal and external earth connection and required mounting and installation accessories.</t>
  </si>
  <si>
    <t>Electrical Junction Box, Type NS1,WEATHER PROOF,IP 55,Surface Mounted, Rectangular Type, RAL 7038, Aluminum Die-Cast Body, Entry No. (UP,DOWN,LEFT,RIGHT):2xM20,2xM32,1xM32,1xM32, Terminal No. and Size: 11x16 sq.mm + 11x4 sq.mm, Circuit Breaker: 1 x 2Pole, 10A MCB, Equipped with internal and external earth connection and required mounting and installation accessories.</t>
  </si>
  <si>
    <t>Electrical Junction Box, Type NS2,WEATHER PROOF,IP 55,Surface Mounted, Rectangular Type, RAL 7038, Aluminum Die-Cast Body, Entry No. (UP,DOWN,LEFT,RIGHT):2xM20,2xM32,1xM32,1xM32, Terminal No. and Size: 11x16+ 11x4 sq.mm, Circuit Breaker: 3 x 1Pole, 10A MCB, Equipped with internal and external earth connection and required mounting and installation accessories.</t>
  </si>
  <si>
    <t>Packing List No.</t>
  </si>
  <si>
    <t>Vendor</t>
  </si>
  <si>
    <t>Material Description</t>
  </si>
  <si>
    <t>Main Material</t>
  </si>
  <si>
    <t>Pl Quantity</t>
  </si>
  <si>
    <t>Shortage</t>
  </si>
  <si>
    <t>Overage</t>
  </si>
  <si>
    <t>Damage</t>
  </si>
  <si>
    <t>Incorrect</t>
  </si>
  <si>
    <t>Accepted</t>
  </si>
  <si>
    <t>Weight/Unit</t>
  </si>
  <si>
    <t>Action Code</t>
  </si>
  <si>
    <t>Remark</t>
  </si>
  <si>
    <t>SACR-PL-DAR-112-001</t>
  </si>
  <si>
    <t>Darian Electric &amp; Utilities Co.</t>
  </si>
  <si>
    <t>Main Item</t>
  </si>
  <si>
    <t>7033323534</t>
  </si>
  <si>
    <t>Electrical Junction Box, Type NF4,WEATHER PROOF, IP55,Surface Mounted, Rectangular Type, RAL 7038, Aluminum Die-Cast Body, 
Entry No. (UP,DOWN,LEFT,RIGHT):1xM20+1xM25,1xM32,1xM32,1xM32,
Terminal No. and Size: 11x4 sq.mm , Circuit Breaker: 1 x 4Pole, 10A MCB, Equipped with internal and external earth connection and required mounting and installation accessories.</t>
  </si>
  <si>
    <t>7033327701</t>
  </si>
  <si>
    <t>Electrical Junction Box, Type EF1,Ex”de” IIC T3 IP65,Surface Mounted, Rectangular Type, RAL 5020,Copper Free Aluminum Body,
 Entry No. (UP,DOWN,LEFT,RIGHT):4xM20,1xM32,1xM32,1xM32,
Terminal No. and Size: 11x4 sq.mm , Equipped with internal and external earth connection and required mounting and installation accessories.</t>
  </si>
  <si>
    <t>7033427401</t>
  </si>
  <si>
    <t>Electrical Junction Box, Type EW1,Ex”de” IIC T3 IP65,Surface Mounted, Rectangular Type, RAL 5020,Copper Free Aluminum Body,
 Entry No. (UP,DOWN,LEFT,RIGHT):1xM32,1xM40,1xM40,1xM40,
Terminal No. and Size: 9x25 sq.mm + 6x16 sq.mm, Equipped with internal and external earth connection and required mounting and installation accessories.</t>
  </si>
  <si>
    <t>Advise Vendor of Overage/Shortage</t>
  </si>
  <si>
    <t>7033127601</t>
  </si>
  <si>
    <t>Electrical Junction Box, Type EL1,Ex”de” IIC T3 IP65,Surface Mounted, Rectangular Type, RAL 5020,Copper Free Aluminum Body,
 Entry No. (UP,DOWN,LEFT,RIGHT):1xM20,1xM20+1xM25,1xM20+1xM25,1xM25,
Terminal No. and Size: 11x4 sq.mm, Equipped with internal and external earth connection and required mounting and installation accessories.</t>
  </si>
  <si>
    <t>7033223611</t>
  </si>
  <si>
    <t>Electrical Junction Box, Type NS2,WEATHER PROOF,IP 55,Surface Mounted, Rectangular Type, RAL 7038, Aluminum Die-Cast Body, 
Entry No. (UP,DOWN,LEFT,RIGHT):2xM20,2xM32,1xM32,1xM32,
Terminal No. and Size: 11x16+ 11x4 sq.mm, Circuit Breaker: 3 x 1Pole, 10A MCB, Equipped with internal and external earth connection and required mounting and installation accessories.</t>
  </si>
  <si>
    <t>7033223621</t>
  </si>
  <si>
    <t>Electrical Junction Box, Type NS1,WEATHER PROOF,IP 55,Surface Mounted, Rectangular Type, RAL 7038, Aluminum Die-Cast Body,
 Entry No. (UP,DOWN,LEFT,RIGHT):2xM20,2xM32,1xM32,1xM32,
Terminal No. and Size: 11x16 sq.mm + 11x4 sq.mm, Circuit Breaker: 1 x 2Pole, 10A MCB, Equipped with internal and external earth connection and required mounting and installation accessories.</t>
  </si>
  <si>
    <t>7033323701</t>
  </si>
  <si>
    <t>Electrical Junction Box, Type NF1,WEATHER PROOF,IP 55,Surface Mounted, Rectangular Type, RAL 7038 Aluminum Die-Cast Body, 
Entry No. (UP,DOWN,LEFT,RIGHT):4xM20,1xM32,1xM32,1xM32,
Terminal No. and Size: 11x4 sq.mm , Equipped with internal and external earth connection and required mounting and installation accessories.</t>
  </si>
  <si>
    <t>7033323732</t>
  </si>
  <si>
    <t>Electrical Junction Box, Type NF2,WEATHER PROOF,IP 55,Surface Mounted, Rectangular Type, Surface Mounted, Rectangular Type, RAL 7038 Aluminum Die-Cast Body, 
Entry No. (UP,DOWN,LEFT,RIGHT):4xM20,1xM32,1xM32,1xM32,
Terminal No. and Size: 11x4 sq.mm , Circuit Breaker: 1 x 4Pole, 10A MCB, Equipped with internal and external earth connection and required mounting and installation accessories.</t>
  </si>
  <si>
    <t>7033123601</t>
  </si>
  <si>
    <t>Electrical Junction Box, Type NL1,WEATHER PROOF,IP 55,Surface Mounted, Rectangular Type, RAL 7038, Aluminum Die-Cast Body, 
Entry No. (UP,DOWN,LEFT,RIGHT):1xM20,1xM20+1xM25,1xM20+1xM25,1xM25,
Terminal No. and Size: 11x4 sq.mm , Equipped with internal and external earth connection and required mounting and installation accessories.</t>
  </si>
  <si>
    <t>SACR-PL-DAR-112-002</t>
  </si>
  <si>
    <t>SHORTAGE PL112-001</t>
  </si>
  <si>
    <t>خریدار: شرکت پالایشگاه میعانات گازی آدیش جنوبی</t>
  </si>
  <si>
    <t>ردیف</t>
  </si>
  <si>
    <t>QT</t>
  </si>
  <si>
    <t>مانده</t>
  </si>
  <si>
    <t>درصد دریافت کالا</t>
  </si>
  <si>
    <t>جمع</t>
  </si>
  <si>
    <t>خلاصه محاسبات قرارداد</t>
  </si>
  <si>
    <t>یورو</t>
  </si>
  <si>
    <t>مبلغ  قرارداد</t>
  </si>
  <si>
    <t>کسر می شود :</t>
  </si>
  <si>
    <t>خالص قابل پرداخت</t>
  </si>
  <si>
    <t xml:space="preserve">Price </t>
  </si>
  <si>
    <t>Total Price</t>
  </si>
  <si>
    <t>فروشنده: شرکت برق و تاسیسات داریان</t>
  </si>
  <si>
    <t>شماره قرارداد : ADSH-P-PO-GE-112</t>
  </si>
  <si>
    <t>خلاصه مالی خرید  ELECTRICAL JUNCTION BOXES</t>
  </si>
  <si>
    <t>هزینه packing and loading</t>
  </si>
  <si>
    <t>توضیح اینکه تاریخ پیش پرداخت 1401/09/07 بوده و مدت زمان تحویل کالا 6الی 8 هفته می باشد و زمان بازرسی کالا 1402/05/03 می باشدو</t>
  </si>
  <si>
    <t>پیش پرداخت طبق ضمانتنامه27-4646612-420-156 ارزی</t>
  </si>
  <si>
    <t>5%سپرده حسن انجام بابت ارائه فاینال بوک و شش ماه</t>
  </si>
  <si>
    <t>9% ارزش افزوده</t>
  </si>
  <si>
    <t>ریالی</t>
  </si>
  <si>
    <t xml:space="preserve">توضیحات : </t>
  </si>
  <si>
    <t xml:space="preserve">باتوجه به ماده 5 قرارداد 25% پیش پرداخت و 70% پس از ارسال کالا قابل پرداخت می باشد و 5% نهایی بعنوان سپرده حسن انجام پس از 6 ماه از ارائه فاینال بوک قابل پرداخت خواهد بود. </t>
  </si>
  <si>
    <t>تاریخ قرارداد : 1402/09/23</t>
  </si>
  <si>
    <t xml:space="preserve">تاریخ تهیه گزارش : 1402/07/05  </t>
  </si>
  <si>
    <r>
      <t>تاریخ تحویل اقلام قرارداد پس از تاریخ پرداخت پیش پرداخت (1401/09/23) 6 تا 8 هفته به صورت DDP میباشد که فروشنده متریال را 1402/04/22 مورد بازرسی قرارگرفته و در تاریخ 1402/06/29 توسط انبار MRS شده است.بات</t>
    </r>
    <r>
      <rPr>
        <b/>
        <u/>
        <sz val="12"/>
        <color rgb="FF000000"/>
        <rFont val="B Lotus"/>
        <charset val="178"/>
      </rPr>
      <t>وجه به تاخیر بالای 200 روز فروشنده شامل جریمه تاخیر معادل 10% مبلغ قرارداد می گردد که طبق اعلام واحد بازرگانی جریمه کسر نگردیده است.و نرخ ارز باتوجه به مبالغ بتاریخ 1402/07/23 به ارزش 433/336 ریال در نظر گرفته شد.</t>
    </r>
  </si>
  <si>
    <t>اسناد تضمین حسن انجام 18 ماه پس از تحویل متریال و یا 12 ماه پس از نصب متریال قابل عودت میباشد.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</si>
</sst>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7" formatCode="#,##0.000"/>
  </numFmts>
  <fonts count="16" x14ac:knownFonts="1">
    <font>
      <sz val="11"/>
      <color theme="1"/>
      <name val="Calibri"/>
      <family val="2"/>
      <scheme val="minor"/>
    </font>
    <font>
      <b/>
      <sz val="11"/>
      <color rgb="FF89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 Lotus"/>
      <charset val="178"/>
    </font>
    <font>
      <sz val="12"/>
      <color rgb="FF000000"/>
      <name val="B Lotus"/>
      <charset val="178"/>
    </font>
    <font>
      <b/>
      <sz val="12"/>
      <color rgb="FF000000"/>
      <name val="B Lotus"/>
      <charset val="178"/>
    </font>
    <font>
      <sz val="10"/>
      <color rgb="FF000000"/>
      <name val="B Lotus"/>
      <charset val="178"/>
    </font>
    <font>
      <b/>
      <sz val="10"/>
      <color rgb="FF000000"/>
      <name val="B Lotus"/>
      <charset val="178"/>
    </font>
    <font>
      <sz val="12"/>
      <color rgb="FFFF0000"/>
      <name val="B Lotus"/>
      <charset val="178"/>
    </font>
    <font>
      <b/>
      <u/>
      <sz val="12"/>
      <color rgb="FF000000"/>
      <name val="B Lotus"/>
      <charset val="178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7" fillId="0" borderId="1" xfId="0" applyFont="1" applyBorder="1" applyAlignment="1">
      <alignment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3" fontId="10" fillId="0" borderId="0" xfId="7" applyNumberFormat="1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wrapText="1" shrinkToFit="1"/>
    </xf>
    <xf numFmtId="3" fontId="11" fillId="0" borderId="0" xfId="7" applyNumberFormat="1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left" vertical="center" wrapText="1" shrinkToFit="1"/>
    </xf>
    <xf numFmtId="3" fontId="11" fillId="0" borderId="0" xfId="0" applyNumberFormat="1" applyFont="1" applyBorder="1" applyAlignment="1">
      <alignment horizontal="right" vertical="center" wrapText="1" shrinkToFit="1"/>
    </xf>
    <xf numFmtId="3" fontId="10" fillId="0" borderId="0" xfId="0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 wrapText="1"/>
    </xf>
    <xf numFmtId="3" fontId="12" fillId="0" borderId="0" xfId="7" applyNumberFormat="1" applyFont="1" applyFill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 wrapText="1" shrinkToFit="1"/>
    </xf>
    <xf numFmtId="3" fontId="13" fillId="0" borderId="0" xfId="7" applyNumberFormat="1" applyFont="1" applyFill="1" applyBorder="1" applyAlignment="1">
      <alignment horizontal="center" vertical="center" wrapText="1" shrinkToFi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 shrinkToFit="1"/>
    </xf>
    <xf numFmtId="164" fontId="12" fillId="0" borderId="0" xfId="7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right" vertical="center" wrapText="1"/>
    </xf>
    <xf numFmtId="164" fontId="11" fillId="0" borderId="0" xfId="7" applyFont="1" applyBorder="1" applyAlignment="1">
      <alignment horizontal="center" vertical="center" wrapText="1" shrinkToFit="1"/>
    </xf>
    <xf numFmtId="0" fontId="11" fillId="0" borderId="0" xfId="0" applyFont="1" applyBorder="1" applyAlignment="1">
      <alignment horizontal="left" vertical="center" wrapText="1" shrinkToFit="1"/>
    </xf>
    <xf numFmtId="0" fontId="9" fillId="0" borderId="0" xfId="0" applyFont="1" applyBorder="1" applyAlignment="1">
      <alignment vertical="center" wrapText="1"/>
    </xf>
    <xf numFmtId="1" fontId="9" fillId="0" borderId="0" xfId="7" applyNumberFormat="1" applyFont="1" applyBorder="1" applyAlignment="1">
      <alignment vertical="center" wrapText="1"/>
    </xf>
    <xf numFmtId="10" fontId="9" fillId="0" borderId="0" xfId="8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 shrinkToFit="1"/>
    </xf>
    <xf numFmtId="0" fontId="11" fillId="0" borderId="0" xfId="0" applyFont="1" applyBorder="1" applyAlignment="1">
      <alignment horizontal="right" vertical="center" wrapText="1" shrinkToFit="1"/>
    </xf>
    <xf numFmtId="1" fontId="10" fillId="0" borderId="0" xfId="8" applyNumberFormat="1" applyFont="1" applyBorder="1" applyAlignment="1">
      <alignment horizontal="center" vertical="center" wrapText="1" shrinkToFit="1"/>
    </xf>
    <xf numFmtId="1" fontId="12" fillId="0" borderId="0" xfId="7" applyNumberFormat="1" applyFont="1" applyFill="1" applyBorder="1" applyAlignment="1">
      <alignment horizontal="center" vertical="center" wrapText="1" shrinkToFit="1"/>
    </xf>
    <xf numFmtId="0" fontId="13" fillId="0" borderId="0" xfId="0" applyFont="1" applyBorder="1" applyAlignment="1">
      <alignment horizontal="center" vertical="center" wrapText="1" shrinkToFit="1"/>
    </xf>
    <xf numFmtId="164" fontId="12" fillId="0" borderId="0" xfId="7" applyFont="1" applyFill="1" applyBorder="1" applyAlignment="1">
      <alignment horizontal="center" vertical="center" wrapText="1" shrinkToFit="1"/>
    </xf>
    <xf numFmtId="3" fontId="12" fillId="0" borderId="0" xfId="0" applyNumberFormat="1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wrapText="1"/>
    </xf>
    <xf numFmtId="164" fontId="10" fillId="0" borderId="0" xfId="7" applyFont="1" applyFill="1" applyBorder="1" applyAlignment="1">
      <alignment horizontal="center" vertical="center" wrapText="1" shrinkToFit="1"/>
    </xf>
    <xf numFmtId="3" fontId="10" fillId="0" borderId="0" xfId="7" applyNumberFormat="1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1" fontId="11" fillId="0" borderId="0" xfId="7" applyNumberFormat="1" applyFont="1" applyBorder="1" applyAlignment="1">
      <alignment horizontal="right" vertical="center" wrapText="1"/>
    </xf>
    <xf numFmtId="40" fontId="11" fillId="0" borderId="0" xfId="0" applyNumberFormat="1" applyFont="1" applyBorder="1" applyAlignment="1">
      <alignment horizontal="center" vertical="center" wrapText="1" shrinkToFit="1"/>
    </xf>
    <xf numFmtId="1" fontId="10" fillId="0" borderId="0" xfId="7" applyNumberFormat="1" applyFont="1" applyBorder="1" applyAlignment="1">
      <alignment horizontal="left" vertical="center" wrapText="1" shrinkToFit="1"/>
    </xf>
    <xf numFmtId="164" fontId="12" fillId="0" borderId="0" xfId="7" applyFont="1" applyBorder="1" applyAlignment="1">
      <alignment horizontal="center" vertical="center" wrapText="1" shrinkToFit="1"/>
    </xf>
    <xf numFmtId="38" fontId="10" fillId="0" borderId="0" xfId="7" applyNumberFormat="1" applyFont="1" applyFill="1" applyBorder="1" applyAlignment="1">
      <alignment horizontal="center" vertical="center" wrapText="1" shrinkToFit="1"/>
    </xf>
    <xf numFmtId="0" fontId="11" fillId="0" borderId="0" xfId="0" applyFont="1" applyBorder="1" applyAlignment="1">
      <alignment horizontal="right" vertical="center" wrapText="1"/>
    </xf>
    <xf numFmtId="1" fontId="13" fillId="0" borderId="0" xfId="7" applyNumberFormat="1" applyFont="1" applyBorder="1" applyAlignment="1">
      <alignment horizontal="left" vertical="center" wrapText="1" shrinkToFit="1"/>
    </xf>
    <xf numFmtId="3" fontId="13" fillId="0" borderId="0" xfId="0" applyNumberFormat="1" applyFont="1" applyBorder="1" applyAlignment="1">
      <alignment horizontal="center" vertical="center" wrapText="1" shrinkToFit="1"/>
    </xf>
    <xf numFmtId="0" fontId="13" fillId="0" borderId="0" xfId="0" applyFont="1" applyBorder="1" applyAlignment="1">
      <alignment horizontal="left" vertical="center" wrapText="1" shrinkToFit="1"/>
    </xf>
    <xf numFmtId="3" fontId="13" fillId="0" borderId="3" xfId="0" applyNumberFormat="1" applyFont="1" applyBorder="1" applyAlignment="1">
      <alignment horizontal="center" vertical="center" wrapText="1" shrinkToFit="1"/>
    </xf>
    <xf numFmtId="164" fontId="13" fillId="0" borderId="0" xfId="7" applyFont="1" applyFill="1" applyBorder="1" applyAlignment="1">
      <alignment horizontal="center" vertical="center" wrapText="1" shrinkToFit="1"/>
    </xf>
    <xf numFmtId="1" fontId="13" fillId="0" borderId="0" xfId="8" applyNumberFormat="1" applyFont="1" applyBorder="1" applyAlignment="1">
      <alignment horizontal="center" vertical="center" wrapText="1" shrinkToFit="1"/>
    </xf>
    <xf numFmtId="40" fontId="10" fillId="0" borderId="0" xfId="0" applyNumberFormat="1" applyFont="1" applyBorder="1" applyAlignment="1">
      <alignment horizontal="center" vertical="center" wrapText="1" shrinkToFit="1"/>
    </xf>
    <xf numFmtId="40" fontId="11" fillId="0" borderId="4" xfId="0" applyNumberFormat="1" applyFont="1" applyBorder="1" applyAlignment="1">
      <alignment horizontal="center" vertical="center" wrapText="1" shrinkToFit="1"/>
    </xf>
    <xf numFmtId="40" fontId="11" fillId="0" borderId="0" xfId="0" applyNumberFormat="1" applyFont="1" applyBorder="1" applyAlignment="1">
      <alignment vertical="center" wrapText="1" shrinkToFit="1"/>
    </xf>
    <xf numFmtId="38" fontId="10" fillId="0" borderId="0" xfId="0" applyNumberFormat="1" applyFont="1" applyBorder="1" applyAlignment="1">
      <alignment horizontal="center" vertical="center" wrapText="1" shrinkToFit="1"/>
    </xf>
    <xf numFmtId="38" fontId="10" fillId="0" borderId="0" xfId="0" applyNumberFormat="1" applyFont="1" applyBorder="1" applyAlignment="1">
      <alignment horizontal="center" vertical="center" wrapText="1"/>
    </xf>
    <xf numFmtId="40" fontId="14" fillId="0" borderId="0" xfId="0" applyNumberFormat="1" applyFont="1" applyBorder="1" applyAlignment="1">
      <alignment horizontal="center" vertical="center" wrapText="1" shrinkToFit="1"/>
    </xf>
    <xf numFmtId="38" fontId="14" fillId="0" borderId="0" xfId="0" applyNumberFormat="1" applyFont="1" applyBorder="1" applyAlignment="1">
      <alignment horizontal="center" vertical="center" wrapText="1" shrinkToFit="1"/>
    </xf>
    <xf numFmtId="40" fontId="14" fillId="0" borderId="3" xfId="0" applyNumberFormat="1" applyFont="1" applyBorder="1" applyAlignment="1">
      <alignment horizontal="center" vertical="center" wrapText="1" shrinkToFit="1"/>
    </xf>
    <xf numFmtId="38" fontId="10" fillId="0" borderId="3" xfId="0" applyNumberFormat="1" applyFont="1" applyBorder="1" applyAlignment="1">
      <alignment horizontal="center" vertical="center" wrapText="1" shrinkToFit="1"/>
    </xf>
    <xf numFmtId="40" fontId="10" fillId="0" borderId="3" xfId="0" applyNumberFormat="1" applyFont="1" applyBorder="1" applyAlignment="1">
      <alignment horizontal="center" vertical="center" wrapText="1" shrinkToFit="1"/>
    </xf>
    <xf numFmtId="3" fontId="10" fillId="0" borderId="0" xfId="0" applyNumberFormat="1" applyFont="1" applyBorder="1" applyAlignment="1">
      <alignment vertical="top" wrapText="1"/>
    </xf>
    <xf numFmtId="167" fontId="10" fillId="0" borderId="0" xfId="0" applyNumberFormat="1" applyFont="1" applyBorder="1" applyAlignment="1">
      <alignment vertical="top" wrapText="1"/>
    </xf>
    <xf numFmtId="0" fontId="9" fillId="0" borderId="0" xfId="0" applyFont="1" applyBorder="1" applyAlignment="1">
      <alignment horizontal="left" vertical="center" wrapText="1"/>
    </xf>
    <xf numFmtId="164" fontId="11" fillId="0" borderId="0" xfId="7" applyFont="1" applyBorder="1" applyAlignment="1">
      <alignment horizontal="left" vertical="center" wrapText="1" shrinkToFit="1"/>
    </xf>
    <xf numFmtId="164" fontId="11" fillId="0" borderId="0" xfId="7" applyFont="1" applyBorder="1" applyAlignment="1">
      <alignment horizontal="left" vertical="center" wrapText="1" shrinkToFit="1"/>
    </xf>
    <xf numFmtId="40" fontId="10" fillId="0" borderId="0" xfId="7" applyNumberFormat="1" applyFont="1" applyFill="1" applyBorder="1" applyAlignment="1">
      <alignment horizontal="center" vertical="center" wrapText="1" shrinkToFit="1"/>
    </xf>
    <xf numFmtId="40" fontId="10" fillId="0" borderId="0" xfId="7" applyNumberFormat="1" applyFont="1" applyBorder="1" applyAlignment="1">
      <alignment horizontal="center" vertical="center" wrapText="1" shrinkToFit="1"/>
    </xf>
    <xf numFmtId="9" fontId="12" fillId="0" borderId="2" xfId="7" applyNumberFormat="1" applyFont="1" applyFill="1" applyBorder="1" applyAlignment="1">
      <alignment horizontal="center" vertical="center" wrapText="1" shrinkToFit="1"/>
    </xf>
    <xf numFmtId="3" fontId="12" fillId="0" borderId="2" xfId="7" applyNumberFormat="1" applyFont="1" applyFill="1" applyBorder="1" applyAlignment="1">
      <alignment horizontal="center" vertical="center" shrinkToFit="1"/>
    </xf>
    <xf numFmtId="164" fontId="12" fillId="0" borderId="2" xfId="7" applyFont="1" applyFill="1" applyBorder="1" applyAlignment="1">
      <alignment horizontal="center" vertical="center" shrinkToFit="1"/>
    </xf>
    <xf numFmtId="40" fontId="10" fillId="0" borderId="2" xfId="7" applyNumberFormat="1" applyFont="1" applyFill="1" applyBorder="1" applyAlignment="1">
      <alignment horizontal="center" vertical="center" wrapText="1" shrinkToFit="1"/>
    </xf>
    <xf numFmtId="3" fontId="10" fillId="0" borderId="2" xfId="7" applyNumberFormat="1" applyFont="1" applyFill="1" applyBorder="1" applyAlignment="1">
      <alignment horizontal="center" vertical="center" wrapText="1" shrinkToFit="1"/>
    </xf>
    <xf numFmtId="164" fontId="10" fillId="0" borderId="2" xfId="7" applyFont="1" applyFill="1" applyBorder="1" applyAlignment="1">
      <alignment horizontal="center" vertical="center" wrapText="1" shrinkToFit="1"/>
    </xf>
    <xf numFmtId="3" fontId="12" fillId="0" borderId="2" xfId="7" applyNumberFormat="1" applyFont="1" applyFill="1" applyBorder="1" applyAlignment="1">
      <alignment horizontal="center" vertical="center" wrapText="1" shrinkToFit="1"/>
    </xf>
    <xf numFmtId="164" fontId="12" fillId="0" borderId="2" xfId="7" applyFont="1" applyFill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left" vertical="center" wrapText="1" shrinkToFit="1"/>
    </xf>
    <xf numFmtId="1" fontId="12" fillId="0" borderId="2" xfId="7" applyNumberFormat="1" applyFont="1" applyFill="1" applyBorder="1" applyAlignment="1">
      <alignment horizontal="center" vertical="center" wrapText="1" shrinkToFit="1"/>
    </xf>
    <xf numFmtId="3" fontId="13" fillId="0" borderId="2" xfId="7" applyNumberFormat="1" applyFont="1" applyFill="1" applyBorder="1" applyAlignment="1">
      <alignment horizontal="center" vertical="center" wrapText="1" shrinkToFit="1"/>
    </xf>
    <xf numFmtId="3" fontId="12" fillId="10" borderId="0" xfId="0" applyNumberFormat="1" applyFont="1" applyFill="1" applyBorder="1" applyAlignment="1">
      <alignment horizontal="center" vertical="center" wrapText="1" shrinkToFit="1"/>
    </xf>
    <xf numFmtId="0" fontId="12" fillId="10" borderId="0" xfId="0" applyFont="1" applyFill="1" applyBorder="1" applyAlignment="1">
      <alignment horizontal="center" vertical="center" wrapText="1"/>
    </xf>
    <xf numFmtId="1" fontId="12" fillId="10" borderId="0" xfId="7" applyNumberFormat="1" applyFont="1" applyFill="1" applyBorder="1" applyAlignment="1">
      <alignment horizontal="center" vertical="center" wrapText="1" shrinkToFit="1"/>
    </xf>
    <xf numFmtId="3" fontId="12" fillId="10" borderId="0" xfId="7" applyNumberFormat="1" applyFont="1" applyFill="1" applyBorder="1" applyAlignment="1">
      <alignment horizontal="center" vertical="center" wrapText="1" shrinkToFit="1"/>
    </xf>
    <xf numFmtId="0" fontId="12" fillId="10" borderId="0" xfId="0" applyFont="1" applyFill="1" applyBorder="1" applyAlignment="1">
      <alignment horizontal="center" vertical="center" wrapText="1" shrinkToFit="1"/>
    </xf>
    <xf numFmtId="164" fontId="12" fillId="10" borderId="0" xfId="7" applyFont="1" applyFill="1" applyBorder="1" applyAlignment="1">
      <alignment horizontal="center" vertical="center" wrapText="1" shrinkToFit="1"/>
    </xf>
    <xf numFmtId="1" fontId="12" fillId="10" borderId="0" xfId="8" applyNumberFormat="1" applyFont="1" applyFill="1" applyBorder="1" applyAlignment="1">
      <alignment horizontal="center" vertical="center" wrapText="1" shrinkToFit="1"/>
    </xf>
    <xf numFmtId="1" fontId="12" fillId="9" borderId="1" xfId="8" applyNumberFormat="1" applyFont="1" applyFill="1" applyBorder="1" applyAlignment="1">
      <alignment horizontal="center" vertical="center" wrapText="1" shrinkToFit="1"/>
    </xf>
    <xf numFmtId="3" fontId="12" fillId="9" borderId="1" xfId="7" applyNumberFormat="1" applyFont="1" applyFill="1" applyBorder="1" applyAlignment="1">
      <alignment horizontal="center" vertical="center" wrapText="1" shrinkToFit="1"/>
    </xf>
    <xf numFmtId="164" fontId="12" fillId="9" borderId="1" xfId="7" applyFont="1" applyFill="1" applyBorder="1" applyAlignment="1">
      <alignment horizontal="center" vertical="center" wrapText="1" shrinkToFit="1"/>
    </xf>
    <xf numFmtId="3" fontId="12" fillId="9" borderId="1" xfId="0" applyNumberFormat="1" applyFont="1" applyFill="1" applyBorder="1" applyAlignment="1">
      <alignment horizontal="center" vertical="center" wrapText="1" shrinkToFit="1"/>
    </xf>
    <xf numFmtId="0" fontId="12" fillId="9" borderId="1" xfId="0" applyFont="1" applyFill="1" applyBorder="1" applyAlignment="1">
      <alignment horizontal="center" vertical="center" wrapText="1" shrinkToFit="1"/>
    </xf>
    <xf numFmtId="1" fontId="12" fillId="9" borderId="1" xfId="7" applyNumberFormat="1" applyFont="1" applyFill="1" applyBorder="1" applyAlignment="1">
      <alignment horizontal="center" vertical="center" wrapText="1" shrinkToFit="1"/>
    </xf>
  </cellXfs>
  <cellStyles count="9">
    <cellStyle name="Comma" xfId="7" builtinId="3"/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  <cellStyle name="Percent" xfId="8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rightToLeft="1" workbookViewId="0">
      <selection activeCell="F2" sqref="F2:F13"/>
    </sheetView>
  </sheetViews>
  <sheetFormatPr defaultColWidth="8.85546875" defaultRowHeight="15" x14ac:dyDescent="0.25"/>
  <cols>
    <col min="1" max="1" width="4.85546875" bestFit="1" customWidth="1"/>
    <col min="2" max="2" width="21.5703125" customWidth="1"/>
    <col min="3" max="3" width="25.85546875" customWidth="1"/>
    <col min="4" max="4" width="13.85546875" bestFit="1" customWidth="1"/>
    <col min="5" max="5" width="13.85546875" customWidth="1"/>
    <col min="6" max="7" width="32.85546875" customWidth="1"/>
    <col min="8" max="8" width="47.28515625" customWidth="1"/>
    <col min="9" max="9" width="11.85546875" customWidth="1"/>
    <col min="10" max="10" width="15.85546875" customWidth="1"/>
    <col min="11" max="11" width="10.28515625" customWidth="1"/>
    <col min="12" max="12" width="15.85546875" customWidth="1"/>
    <col min="13" max="15" width="15.28515625" customWidth="1"/>
  </cols>
  <sheetData>
    <row r="1" spans="1:15" s="1" customFormat="1" ht="24" customHeight="1" x14ac:dyDescent="0.25">
      <c r="A1" s="3" t="s">
        <v>13</v>
      </c>
      <c r="B1" s="2" t="s">
        <v>0</v>
      </c>
      <c r="C1" s="2" t="s">
        <v>4</v>
      </c>
      <c r="D1" s="3" t="s">
        <v>5</v>
      </c>
      <c r="E1" s="2" t="s">
        <v>12</v>
      </c>
      <c r="F1" s="2" t="s">
        <v>1</v>
      </c>
      <c r="G1" s="3" t="s">
        <v>14</v>
      </c>
      <c r="H1" s="3" t="s">
        <v>2</v>
      </c>
      <c r="I1" s="2" t="s">
        <v>6</v>
      </c>
      <c r="J1" s="2" t="s">
        <v>3</v>
      </c>
      <c r="K1" s="4" t="s">
        <v>9</v>
      </c>
      <c r="L1" s="3" t="s">
        <v>10</v>
      </c>
      <c r="M1" s="3" t="s">
        <v>7</v>
      </c>
      <c r="N1" s="3" t="s">
        <v>11</v>
      </c>
      <c r="O1" s="3" t="s">
        <v>8</v>
      </c>
    </row>
    <row r="2" spans="1:15" x14ac:dyDescent="0.25">
      <c r="A2">
        <v>1</v>
      </c>
      <c r="B2" s="5" t="s">
        <v>15</v>
      </c>
      <c r="C2" t="s">
        <v>16</v>
      </c>
      <c r="E2" t="s">
        <v>17</v>
      </c>
      <c r="F2" s="7">
        <v>7033126601</v>
      </c>
      <c r="H2" t="s">
        <v>18</v>
      </c>
      <c r="I2" t="s">
        <v>19</v>
      </c>
      <c r="J2" s="10">
        <v>385</v>
      </c>
      <c r="K2" s="5" t="s">
        <v>20</v>
      </c>
      <c r="L2" s="10">
        <v>35.1</v>
      </c>
      <c r="M2">
        <f>SUMIF(opi!H:H,F2,opi!O:O)</f>
        <v>0</v>
      </c>
    </row>
    <row r="3" spans="1:15" x14ac:dyDescent="0.25">
      <c r="A3">
        <f>A2+1</f>
        <v>2</v>
      </c>
      <c r="B3" s="5" t="s">
        <v>15</v>
      </c>
      <c r="C3" t="s">
        <v>16</v>
      </c>
      <c r="E3" t="s">
        <v>17</v>
      </c>
      <c r="F3" s="7">
        <v>7033127601</v>
      </c>
      <c r="H3" t="s">
        <v>21</v>
      </c>
      <c r="I3" t="s">
        <v>19</v>
      </c>
      <c r="J3" s="10">
        <v>15</v>
      </c>
      <c r="K3" s="5" t="s">
        <v>20</v>
      </c>
      <c r="L3" s="10">
        <v>35.1</v>
      </c>
      <c r="M3">
        <f>SUMIF(opi!H:H,F3,opi!O:O)</f>
        <v>400</v>
      </c>
    </row>
    <row r="4" spans="1:15" x14ac:dyDescent="0.25">
      <c r="A4">
        <f t="shared" ref="A4:A13" si="0">A3+1</f>
        <v>3</v>
      </c>
      <c r="B4" s="5" t="s">
        <v>15</v>
      </c>
      <c r="C4" t="s">
        <v>16</v>
      </c>
      <c r="E4" t="s">
        <v>17</v>
      </c>
      <c r="F4" s="7">
        <v>7033326701</v>
      </c>
      <c r="H4" s="6" t="s">
        <v>22</v>
      </c>
      <c r="I4" t="s">
        <v>19</v>
      </c>
      <c r="J4" s="11">
        <v>26</v>
      </c>
      <c r="K4" s="5" t="s">
        <v>20</v>
      </c>
      <c r="L4" s="11">
        <v>146.30000000000001</v>
      </c>
      <c r="M4">
        <f>SUMIF(opi!H:H,F4,opi!O:O)</f>
        <v>0</v>
      </c>
    </row>
    <row r="5" spans="1:15" x14ac:dyDescent="0.25">
      <c r="A5">
        <f t="shared" si="0"/>
        <v>4</v>
      </c>
      <c r="B5" s="5" t="s">
        <v>15</v>
      </c>
      <c r="C5" t="s">
        <v>16</v>
      </c>
      <c r="E5" t="s">
        <v>17</v>
      </c>
      <c r="F5" s="7">
        <v>7033327701</v>
      </c>
      <c r="H5" s="6" t="s">
        <v>23</v>
      </c>
      <c r="I5" t="s">
        <v>19</v>
      </c>
      <c r="J5" s="11">
        <v>12</v>
      </c>
      <c r="K5" s="5" t="s">
        <v>20</v>
      </c>
      <c r="L5" s="11">
        <v>146.30000000000001</v>
      </c>
      <c r="M5">
        <f>SUMIF(opi!H:H,F5,opi!O:O)</f>
        <v>38</v>
      </c>
    </row>
    <row r="6" spans="1:15" x14ac:dyDescent="0.25">
      <c r="A6">
        <f t="shared" si="0"/>
        <v>5</v>
      </c>
      <c r="B6" s="5" t="s">
        <v>15</v>
      </c>
      <c r="C6" t="s">
        <v>16</v>
      </c>
      <c r="E6" t="s">
        <v>17</v>
      </c>
      <c r="F6" s="7">
        <v>7033426401</v>
      </c>
      <c r="H6" s="6" t="s">
        <v>24</v>
      </c>
      <c r="I6" t="s">
        <v>19</v>
      </c>
      <c r="J6" s="12">
        <v>25</v>
      </c>
      <c r="K6" s="5" t="s">
        <v>20</v>
      </c>
      <c r="L6" s="12">
        <v>159.4</v>
      </c>
      <c r="M6">
        <f>SUMIF(opi!H:H,F6,opi!O:O)</f>
        <v>0</v>
      </c>
    </row>
    <row r="7" spans="1:15" x14ac:dyDescent="0.25">
      <c r="A7">
        <f t="shared" si="0"/>
        <v>6</v>
      </c>
      <c r="B7" s="5" t="s">
        <v>15</v>
      </c>
      <c r="C7" t="s">
        <v>16</v>
      </c>
      <c r="E7" t="s">
        <v>17</v>
      </c>
      <c r="F7" s="7">
        <v>7033427401</v>
      </c>
      <c r="H7" s="6" t="s">
        <v>25</v>
      </c>
      <c r="I7" t="s">
        <v>19</v>
      </c>
      <c r="J7" s="12">
        <v>2</v>
      </c>
      <c r="K7" s="5" t="s">
        <v>20</v>
      </c>
      <c r="L7" s="12">
        <v>159.4</v>
      </c>
      <c r="M7">
        <f>SUMIF(opi!H:H,F7,opi!O:O)</f>
        <v>27</v>
      </c>
    </row>
    <row r="8" spans="1:15" x14ac:dyDescent="0.25">
      <c r="A8">
        <f t="shared" si="0"/>
        <v>7</v>
      </c>
      <c r="B8" s="5" t="s">
        <v>15</v>
      </c>
      <c r="C8" t="s">
        <v>16</v>
      </c>
      <c r="E8" t="s">
        <v>17</v>
      </c>
      <c r="F8" s="7">
        <v>7033323701</v>
      </c>
      <c r="H8" s="6" t="s">
        <v>26</v>
      </c>
      <c r="I8" t="s">
        <v>19</v>
      </c>
      <c r="J8" s="8">
        <v>30</v>
      </c>
      <c r="K8" s="5" t="s">
        <v>20</v>
      </c>
      <c r="L8" s="8">
        <v>23.4</v>
      </c>
      <c r="M8">
        <f>SUMIF(opi!H:H,F8,opi!O:O)</f>
        <v>30</v>
      </c>
    </row>
    <row r="9" spans="1:15" x14ac:dyDescent="0.25">
      <c r="A9">
        <f t="shared" si="0"/>
        <v>8</v>
      </c>
      <c r="B9" s="5" t="s">
        <v>15</v>
      </c>
      <c r="C9" t="s">
        <v>16</v>
      </c>
      <c r="E9" t="s">
        <v>17</v>
      </c>
      <c r="F9" s="7">
        <v>7033323732</v>
      </c>
      <c r="H9" s="6" t="s">
        <v>27</v>
      </c>
      <c r="I9" t="s">
        <v>19</v>
      </c>
      <c r="J9" s="8">
        <v>57</v>
      </c>
      <c r="K9" s="5" t="s">
        <v>20</v>
      </c>
      <c r="L9" s="8">
        <v>65</v>
      </c>
      <c r="M9">
        <f>SUMIF(opi!H:H,F9,opi!O:O)</f>
        <v>57</v>
      </c>
    </row>
    <row r="10" spans="1:15" x14ac:dyDescent="0.25">
      <c r="A10">
        <f t="shared" si="0"/>
        <v>9</v>
      </c>
      <c r="B10" s="5" t="s">
        <v>15</v>
      </c>
      <c r="C10" t="s">
        <v>16</v>
      </c>
      <c r="E10" t="s">
        <v>17</v>
      </c>
      <c r="F10" s="7">
        <v>7033323534</v>
      </c>
      <c r="H10" s="6" t="s">
        <v>28</v>
      </c>
      <c r="I10" t="s">
        <v>19</v>
      </c>
      <c r="J10" s="8">
        <v>120</v>
      </c>
      <c r="K10" s="5" t="s">
        <v>20</v>
      </c>
      <c r="L10" s="8">
        <v>65</v>
      </c>
      <c r="M10">
        <f>SUMIF(opi!H:H,F10,opi!O:O)</f>
        <v>120</v>
      </c>
    </row>
    <row r="11" spans="1:15" x14ac:dyDescent="0.25">
      <c r="A11">
        <f t="shared" si="0"/>
        <v>10</v>
      </c>
      <c r="B11" s="5" t="s">
        <v>15</v>
      </c>
      <c r="C11" t="s">
        <v>16</v>
      </c>
      <c r="E11" t="s">
        <v>17</v>
      </c>
      <c r="F11" s="7">
        <v>7033123601</v>
      </c>
      <c r="H11" s="6" t="s">
        <v>29</v>
      </c>
      <c r="I11" t="s">
        <v>19</v>
      </c>
      <c r="J11" s="8">
        <v>90</v>
      </c>
      <c r="K11" s="5" t="s">
        <v>20</v>
      </c>
      <c r="L11" s="8">
        <v>23.4</v>
      </c>
      <c r="M11">
        <f>SUMIF(opi!H:H,F11,opi!O:O)</f>
        <v>90</v>
      </c>
    </row>
    <row r="12" spans="1:15" x14ac:dyDescent="0.25">
      <c r="A12">
        <f t="shared" si="0"/>
        <v>11</v>
      </c>
      <c r="B12" s="5" t="s">
        <v>15</v>
      </c>
      <c r="C12" t="s">
        <v>16</v>
      </c>
      <c r="E12" t="s">
        <v>17</v>
      </c>
      <c r="F12" s="7">
        <v>7033223621</v>
      </c>
      <c r="H12" s="6" t="s">
        <v>30</v>
      </c>
      <c r="I12" t="s">
        <v>19</v>
      </c>
      <c r="J12" s="9">
        <v>132</v>
      </c>
      <c r="K12" s="5" t="s">
        <v>20</v>
      </c>
      <c r="L12" s="9">
        <v>61.6</v>
      </c>
      <c r="M12">
        <f>SUMIF(opi!H:H,F12,opi!O:O)</f>
        <v>132</v>
      </c>
    </row>
    <row r="13" spans="1:15" x14ac:dyDescent="0.25">
      <c r="A13">
        <f t="shared" si="0"/>
        <v>12</v>
      </c>
      <c r="B13" s="5" t="s">
        <v>15</v>
      </c>
      <c r="C13" t="s">
        <v>16</v>
      </c>
      <c r="E13" t="s">
        <v>17</v>
      </c>
      <c r="F13" s="7">
        <v>7033223611</v>
      </c>
      <c r="H13" s="6" t="s">
        <v>31</v>
      </c>
      <c r="I13" t="s">
        <v>19</v>
      </c>
      <c r="J13" s="9">
        <v>40</v>
      </c>
      <c r="K13" s="5" t="s">
        <v>20</v>
      </c>
      <c r="L13" s="9">
        <v>61.6</v>
      </c>
      <c r="M13">
        <f>SUMIF(opi!H:H,F13,opi!O:O)</f>
        <v>40</v>
      </c>
    </row>
  </sheetData>
  <phoneticPr fontId="6" type="noConversion"/>
  <pageMargins left="0.7" right="0.7" top="0.75" bottom="0.75" header="0.3" footer="0.3"/>
  <pageSetup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72A34-CFC3-4534-A0AF-4DEF063E65F7}">
  <dimension ref="A1:I14"/>
  <sheetViews>
    <sheetView rightToLeft="1" workbookViewId="0">
      <selection activeCell="B1" sqref="B1"/>
    </sheetView>
  </sheetViews>
  <sheetFormatPr defaultRowHeight="15" x14ac:dyDescent="0.25"/>
  <cols>
    <col min="1" max="1" width="14.7109375" bestFit="1" customWidth="1"/>
    <col min="2" max="2" width="46" bestFit="1" customWidth="1"/>
    <col min="4" max="4" width="11" bestFit="1" customWidth="1"/>
  </cols>
  <sheetData>
    <row r="1" spans="1:9" x14ac:dyDescent="0.25">
      <c r="A1" t="s">
        <v>32</v>
      </c>
      <c r="B1" t="s">
        <v>33</v>
      </c>
    </row>
    <row r="2" spans="1:9" x14ac:dyDescent="0.25">
      <c r="A2" t="s">
        <v>34</v>
      </c>
      <c r="B2" t="s">
        <v>35</v>
      </c>
      <c r="C2" t="s">
        <v>12</v>
      </c>
      <c r="D2" t="s">
        <v>1</v>
      </c>
      <c r="E2" t="s">
        <v>2</v>
      </c>
      <c r="F2" t="s">
        <v>9</v>
      </c>
      <c r="G2" t="s">
        <v>36</v>
      </c>
      <c r="H2" t="s">
        <v>37</v>
      </c>
      <c r="I2" t="s">
        <v>38</v>
      </c>
    </row>
    <row r="3" spans="1:9" x14ac:dyDescent="0.25">
      <c r="A3">
        <v>1</v>
      </c>
      <c r="B3" t="s">
        <v>39</v>
      </c>
      <c r="C3" t="s">
        <v>40</v>
      </c>
      <c r="D3">
        <v>7033123601</v>
      </c>
      <c r="E3" t="s">
        <v>41</v>
      </c>
      <c r="F3" t="s">
        <v>20</v>
      </c>
      <c r="G3">
        <v>90</v>
      </c>
      <c r="H3">
        <v>90</v>
      </c>
      <c r="I3">
        <v>90</v>
      </c>
    </row>
    <row r="4" spans="1:9" x14ac:dyDescent="0.25">
      <c r="A4">
        <v>2</v>
      </c>
      <c r="B4" t="s">
        <v>39</v>
      </c>
      <c r="C4" t="s">
        <v>40</v>
      </c>
      <c r="D4">
        <v>7033126601</v>
      </c>
      <c r="E4" t="s">
        <v>18</v>
      </c>
      <c r="F4" t="s">
        <v>20</v>
      </c>
      <c r="G4">
        <v>385</v>
      </c>
      <c r="H4" t="s">
        <v>40</v>
      </c>
      <c r="I4" t="s">
        <v>40</v>
      </c>
    </row>
    <row r="5" spans="1:9" x14ac:dyDescent="0.25">
      <c r="A5">
        <v>3</v>
      </c>
      <c r="B5" t="s">
        <v>39</v>
      </c>
      <c r="C5" t="s">
        <v>40</v>
      </c>
      <c r="D5">
        <v>7033127601</v>
      </c>
      <c r="E5" t="s">
        <v>42</v>
      </c>
      <c r="F5" t="s">
        <v>20</v>
      </c>
      <c r="G5">
        <v>15</v>
      </c>
      <c r="H5">
        <v>400</v>
      </c>
      <c r="I5">
        <v>400</v>
      </c>
    </row>
    <row r="6" spans="1:9" x14ac:dyDescent="0.25">
      <c r="A6">
        <v>4</v>
      </c>
      <c r="B6" t="s">
        <v>39</v>
      </c>
      <c r="C6" t="s">
        <v>40</v>
      </c>
      <c r="D6">
        <v>7033326701</v>
      </c>
      <c r="E6" t="s">
        <v>22</v>
      </c>
      <c r="F6" t="s">
        <v>20</v>
      </c>
      <c r="G6">
        <v>26</v>
      </c>
      <c r="H6" t="s">
        <v>40</v>
      </c>
      <c r="I6" t="s">
        <v>40</v>
      </c>
    </row>
    <row r="7" spans="1:9" x14ac:dyDescent="0.25">
      <c r="A7">
        <v>5</v>
      </c>
      <c r="B7" t="s">
        <v>39</v>
      </c>
      <c r="C7" t="s">
        <v>40</v>
      </c>
      <c r="D7">
        <v>7033327701</v>
      </c>
      <c r="E7" t="s">
        <v>43</v>
      </c>
      <c r="F7" t="s">
        <v>20</v>
      </c>
      <c r="G7">
        <v>12</v>
      </c>
      <c r="H7">
        <v>38</v>
      </c>
      <c r="I7">
        <v>38</v>
      </c>
    </row>
    <row r="8" spans="1:9" x14ac:dyDescent="0.25">
      <c r="A8">
        <v>6</v>
      </c>
      <c r="B8" t="s">
        <v>39</v>
      </c>
      <c r="C8" t="s">
        <v>40</v>
      </c>
      <c r="D8">
        <v>7033426401</v>
      </c>
      <c r="E8" t="s">
        <v>24</v>
      </c>
      <c r="F8" t="s">
        <v>20</v>
      </c>
      <c r="G8">
        <v>25</v>
      </c>
      <c r="H8" t="s">
        <v>40</v>
      </c>
      <c r="I8" t="s">
        <v>40</v>
      </c>
    </row>
    <row r="9" spans="1:9" x14ac:dyDescent="0.25">
      <c r="A9">
        <v>7</v>
      </c>
      <c r="B9" t="s">
        <v>39</v>
      </c>
      <c r="C9" t="s">
        <v>40</v>
      </c>
      <c r="D9">
        <v>7033427401</v>
      </c>
      <c r="E9" t="s">
        <v>44</v>
      </c>
      <c r="F9" t="s">
        <v>20</v>
      </c>
      <c r="G9">
        <v>2</v>
      </c>
      <c r="H9">
        <v>28</v>
      </c>
      <c r="I9">
        <v>27</v>
      </c>
    </row>
    <row r="10" spans="1:9" x14ac:dyDescent="0.25">
      <c r="A10">
        <v>8</v>
      </c>
      <c r="B10" t="s">
        <v>39</v>
      </c>
      <c r="C10" t="s">
        <v>40</v>
      </c>
      <c r="D10">
        <v>7033323701</v>
      </c>
      <c r="E10" t="s">
        <v>45</v>
      </c>
      <c r="F10" t="s">
        <v>20</v>
      </c>
      <c r="G10">
        <v>30</v>
      </c>
      <c r="H10">
        <v>30</v>
      </c>
      <c r="I10">
        <v>30</v>
      </c>
    </row>
    <row r="11" spans="1:9" x14ac:dyDescent="0.25">
      <c r="A11">
        <v>9</v>
      </c>
      <c r="B11" t="s">
        <v>39</v>
      </c>
      <c r="C11" t="s">
        <v>40</v>
      </c>
      <c r="D11">
        <v>7033323732</v>
      </c>
      <c r="E11" t="s">
        <v>46</v>
      </c>
      <c r="F11" t="s">
        <v>20</v>
      </c>
      <c r="G11">
        <v>57</v>
      </c>
      <c r="H11">
        <v>57</v>
      </c>
      <c r="I11">
        <v>57</v>
      </c>
    </row>
    <row r="12" spans="1:9" x14ac:dyDescent="0.25">
      <c r="A12">
        <v>10</v>
      </c>
      <c r="B12" t="s">
        <v>39</v>
      </c>
      <c r="C12" t="s">
        <v>40</v>
      </c>
      <c r="D12">
        <v>7033323534</v>
      </c>
      <c r="E12" t="s">
        <v>47</v>
      </c>
      <c r="F12" t="s">
        <v>20</v>
      </c>
      <c r="G12">
        <v>120</v>
      </c>
      <c r="H12">
        <v>120</v>
      </c>
      <c r="I12">
        <v>120</v>
      </c>
    </row>
    <row r="13" spans="1:9" x14ac:dyDescent="0.25">
      <c r="A13">
        <v>11</v>
      </c>
      <c r="B13" t="s">
        <v>39</v>
      </c>
      <c r="C13" t="s">
        <v>40</v>
      </c>
      <c r="D13">
        <v>7033223621</v>
      </c>
      <c r="E13" t="s">
        <v>48</v>
      </c>
      <c r="F13" t="s">
        <v>20</v>
      </c>
      <c r="G13">
        <v>132</v>
      </c>
      <c r="H13">
        <v>132</v>
      </c>
      <c r="I13">
        <v>132</v>
      </c>
    </row>
    <row r="14" spans="1:9" x14ac:dyDescent="0.25">
      <c r="A14">
        <v>12</v>
      </c>
      <c r="B14" t="s">
        <v>39</v>
      </c>
      <c r="C14" t="s">
        <v>40</v>
      </c>
      <c r="D14">
        <v>7033223611</v>
      </c>
      <c r="E14" t="s">
        <v>49</v>
      </c>
      <c r="F14" t="s">
        <v>20</v>
      </c>
      <c r="G14">
        <v>40</v>
      </c>
      <c r="H14">
        <v>40</v>
      </c>
      <c r="I14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BCF8-0A8E-478D-9537-4AC8420E272B}">
  <dimension ref="A1:T15"/>
  <sheetViews>
    <sheetView rightToLeft="1" workbookViewId="0">
      <selection activeCell="B2" sqref="B2"/>
    </sheetView>
  </sheetViews>
  <sheetFormatPr defaultRowHeight="15" x14ac:dyDescent="0.25"/>
  <cols>
    <col min="2" max="2" width="20.42578125" bestFit="1" customWidth="1"/>
    <col min="3" max="3" width="18" bestFit="1" customWidth="1"/>
    <col min="8" max="8" width="11" bestFit="1" customWidth="1"/>
  </cols>
  <sheetData>
    <row r="1" spans="1:20" x14ac:dyDescent="0.25">
      <c r="A1" t="s">
        <v>34</v>
      </c>
      <c r="B1" t="s">
        <v>50</v>
      </c>
      <c r="C1" t="s">
        <v>32</v>
      </c>
      <c r="D1" t="s">
        <v>51</v>
      </c>
      <c r="E1" t="s">
        <v>52</v>
      </c>
      <c r="F1" t="s">
        <v>12</v>
      </c>
      <c r="G1" t="s">
        <v>53</v>
      </c>
      <c r="H1" t="s">
        <v>1</v>
      </c>
      <c r="I1" t="s">
        <v>2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9</v>
      </c>
      <c r="Q1" t="s">
        <v>60</v>
      </c>
      <c r="R1" t="s">
        <v>61</v>
      </c>
      <c r="S1" t="s">
        <v>62</v>
      </c>
    </row>
    <row r="2" spans="1:20" x14ac:dyDescent="0.25">
      <c r="A2">
        <v>1</v>
      </c>
      <c r="B2" t="s">
        <v>63</v>
      </c>
      <c r="C2" t="s">
        <v>16</v>
      </c>
      <c r="D2" t="s">
        <v>64</v>
      </c>
      <c r="F2" t="s">
        <v>65</v>
      </c>
      <c r="G2" t="s">
        <v>40</v>
      </c>
      <c r="H2" t="s">
        <v>66</v>
      </c>
      <c r="I2" t="s">
        <v>67</v>
      </c>
      <c r="J2">
        <v>120</v>
      </c>
      <c r="O2">
        <v>120</v>
      </c>
      <c r="P2" t="s">
        <v>20</v>
      </c>
      <c r="Q2">
        <v>6</v>
      </c>
      <c r="T2">
        <f>SUMIF('Supply MTO'!F:F,H2,'Supply MTO'!J:J)</f>
        <v>120</v>
      </c>
    </row>
    <row r="3" spans="1:20" x14ac:dyDescent="0.25">
      <c r="A3">
        <v>2</v>
      </c>
      <c r="B3" t="s">
        <v>63</v>
      </c>
      <c r="C3" t="s">
        <v>16</v>
      </c>
      <c r="D3" t="s">
        <v>64</v>
      </c>
      <c r="F3" t="s">
        <v>65</v>
      </c>
      <c r="G3" t="s">
        <v>40</v>
      </c>
      <c r="H3" t="s">
        <v>68</v>
      </c>
      <c r="I3" t="s">
        <v>69</v>
      </c>
      <c r="J3">
        <v>38</v>
      </c>
      <c r="O3">
        <v>38</v>
      </c>
      <c r="P3" t="s">
        <v>20</v>
      </c>
      <c r="Q3">
        <v>8</v>
      </c>
      <c r="T3">
        <f>SUMIF('Supply MTO'!F:F,H3,'Supply MTO'!J:J)</f>
        <v>12</v>
      </c>
    </row>
    <row r="4" spans="1:20" x14ac:dyDescent="0.25">
      <c r="A4">
        <v>3</v>
      </c>
      <c r="B4" t="s">
        <v>63</v>
      </c>
      <c r="C4" t="s">
        <v>16</v>
      </c>
      <c r="D4" t="s">
        <v>64</v>
      </c>
      <c r="F4" t="s">
        <v>65</v>
      </c>
      <c r="G4" t="s">
        <v>40</v>
      </c>
      <c r="H4" t="s">
        <v>70</v>
      </c>
      <c r="I4" t="s">
        <v>71</v>
      </c>
      <c r="J4">
        <v>6</v>
      </c>
      <c r="O4">
        <v>6</v>
      </c>
      <c r="P4" t="s">
        <v>20</v>
      </c>
      <c r="Q4">
        <v>8</v>
      </c>
      <c r="T4">
        <f>SUMIF('Supply MTO'!F:F,H4,'Supply MTO'!J:J)</f>
        <v>2</v>
      </c>
    </row>
    <row r="5" spans="1:20" x14ac:dyDescent="0.25">
      <c r="A5">
        <v>4</v>
      </c>
      <c r="B5" t="s">
        <v>63</v>
      </c>
      <c r="C5" t="s">
        <v>16</v>
      </c>
      <c r="D5" t="s">
        <v>64</v>
      </c>
      <c r="F5" t="s">
        <v>65</v>
      </c>
      <c r="G5" t="s">
        <v>40</v>
      </c>
      <c r="H5" t="s">
        <v>70</v>
      </c>
      <c r="I5" t="s">
        <v>71</v>
      </c>
      <c r="J5">
        <v>21</v>
      </c>
      <c r="K5">
        <v>1</v>
      </c>
      <c r="O5">
        <v>20</v>
      </c>
      <c r="P5" t="s">
        <v>20</v>
      </c>
      <c r="Q5">
        <v>8</v>
      </c>
      <c r="R5" t="s">
        <v>72</v>
      </c>
      <c r="T5">
        <f>SUMIF('Supply MTO'!F:F,H5,'Supply MTO'!J:J)</f>
        <v>2</v>
      </c>
    </row>
    <row r="6" spans="1:20" x14ac:dyDescent="0.25">
      <c r="A6">
        <v>5</v>
      </c>
      <c r="B6" t="s">
        <v>63</v>
      </c>
      <c r="C6" t="s">
        <v>16</v>
      </c>
      <c r="D6" t="s">
        <v>64</v>
      </c>
      <c r="F6" t="s">
        <v>65</v>
      </c>
      <c r="G6" t="s">
        <v>40</v>
      </c>
      <c r="H6" t="s">
        <v>73</v>
      </c>
      <c r="I6" t="s">
        <v>74</v>
      </c>
      <c r="J6">
        <v>400</v>
      </c>
      <c r="O6">
        <v>400</v>
      </c>
      <c r="P6" t="s">
        <v>20</v>
      </c>
      <c r="Q6">
        <v>1.2</v>
      </c>
      <c r="T6">
        <f>SUMIF('Supply MTO'!F:F,H6,'Supply MTO'!J:J)</f>
        <v>15</v>
      </c>
    </row>
    <row r="7" spans="1:20" x14ac:dyDescent="0.25">
      <c r="A7">
        <v>6</v>
      </c>
      <c r="B7" t="s">
        <v>63</v>
      </c>
      <c r="C7" t="s">
        <v>16</v>
      </c>
      <c r="D7" t="s">
        <v>64</v>
      </c>
      <c r="F7" t="s">
        <v>65</v>
      </c>
      <c r="G7" t="s">
        <v>40</v>
      </c>
      <c r="H7" t="s">
        <v>75</v>
      </c>
      <c r="I7" t="s">
        <v>76</v>
      </c>
      <c r="J7">
        <v>36</v>
      </c>
      <c r="O7">
        <v>36</v>
      </c>
      <c r="P7" t="s">
        <v>20</v>
      </c>
      <c r="Q7">
        <v>8</v>
      </c>
      <c r="T7">
        <f>SUMIF('Supply MTO'!F:F,H7,'Supply MTO'!J:J)</f>
        <v>40</v>
      </c>
    </row>
    <row r="8" spans="1:20" x14ac:dyDescent="0.25">
      <c r="A8">
        <v>7</v>
      </c>
      <c r="B8" t="s">
        <v>63</v>
      </c>
      <c r="C8" t="s">
        <v>16</v>
      </c>
      <c r="D8" t="s">
        <v>64</v>
      </c>
      <c r="F8" t="s">
        <v>65</v>
      </c>
      <c r="G8" t="s">
        <v>40</v>
      </c>
      <c r="H8" t="s">
        <v>77</v>
      </c>
      <c r="I8" t="s">
        <v>78</v>
      </c>
      <c r="J8">
        <v>34</v>
      </c>
      <c r="O8">
        <v>34</v>
      </c>
      <c r="P8" t="s">
        <v>20</v>
      </c>
      <c r="Q8">
        <v>8</v>
      </c>
      <c r="T8">
        <f>SUMIF('Supply MTO'!F:F,H8,'Supply MTO'!J:J)</f>
        <v>132</v>
      </c>
    </row>
    <row r="9" spans="1:20" x14ac:dyDescent="0.25">
      <c r="A9">
        <v>8</v>
      </c>
      <c r="B9" t="s">
        <v>63</v>
      </c>
      <c r="C9" t="s">
        <v>16</v>
      </c>
      <c r="D9" t="s">
        <v>64</v>
      </c>
      <c r="F9" t="s">
        <v>65</v>
      </c>
      <c r="G9" t="s">
        <v>40</v>
      </c>
      <c r="H9" t="s">
        <v>77</v>
      </c>
      <c r="I9" t="s">
        <v>78</v>
      </c>
      <c r="J9">
        <v>2</v>
      </c>
      <c r="O9">
        <v>2</v>
      </c>
      <c r="P9" t="s">
        <v>20</v>
      </c>
      <c r="Q9">
        <v>8</v>
      </c>
      <c r="T9">
        <f>SUMIF('Supply MTO'!F:F,H9,'Supply MTO'!J:J)</f>
        <v>132</v>
      </c>
    </row>
    <row r="10" spans="1:20" x14ac:dyDescent="0.25">
      <c r="A10">
        <v>9</v>
      </c>
      <c r="B10" t="s">
        <v>63</v>
      </c>
      <c r="C10" t="s">
        <v>16</v>
      </c>
      <c r="D10" t="s">
        <v>64</v>
      </c>
      <c r="F10" t="s">
        <v>65</v>
      </c>
      <c r="G10" t="s">
        <v>40</v>
      </c>
      <c r="H10" t="s">
        <v>79</v>
      </c>
      <c r="I10" t="s">
        <v>80</v>
      </c>
      <c r="J10">
        <v>30</v>
      </c>
      <c r="O10">
        <v>30</v>
      </c>
      <c r="P10" t="s">
        <v>20</v>
      </c>
      <c r="Q10">
        <v>1.5</v>
      </c>
      <c r="T10">
        <f>SUMIF('Supply MTO'!F:F,H10,'Supply MTO'!J:J)</f>
        <v>30</v>
      </c>
    </row>
    <row r="11" spans="1:20" x14ac:dyDescent="0.25">
      <c r="A11">
        <v>10</v>
      </c>
      <c r="B11" t="s">
        <v>63</v>
      </c>
      <c r="C11" t="s">
        <v>16</v>
      </c>
      <c r="D11" t="s">
        <v>64</v>
      </c>
      <c r="F11" t="s">
        <v>65</v>
      </c>
      <c r="G11" t="s">
        <v>40</v>
      </c>
      <c r="H11" t="s">
        <v>81</v>
      </c>
      <c r="I11" t="s">
        <v>82</v>
      </c>
      <c r="J11">
        <v>57</v>
      </c>
      <c r="O11">
        <v>57</v>
      </c>
      <c r="P11" t="s">
        <v>20</v>
      </c>
      <c r="Q11">
        <v>6</v>
      </c>
      <c r="T11">
        <f>SUMIF('Supply MTO'!F:F,H11,'Supply MTO'!J:J)</f>
        <v>57</v>
      </c>
    </row>
    <row r="12" spans="1:20" x14ac:dyDescent="0.25">
      <c r="A12">
        <v>11</v>
      </c>
      <c r="B12" t="s">
        <v>63</v>
      </c>
      <c r="C12" t="s">
        <v>16</v>
      </c>
      <c r="D12" t="s">
        <v>64</v>
      </c>
      <c r="F12" t="s">
        <v>65</v>
      </c>
      <c r="G12" t="s">
        <v>40</v>
      </c>
      <c r="H12" t="s">
        <v>83</v>
      </c>
      <c r="I12" t="s">
        <v>84</v>
      </c>
      <c r="J12">
        <v>90</v>
      </c>
      <c r="O12">
        <v>90</v>
      </c>
      <c r="P12" t="s">
        <v>20</v>
      </c>
      <c r="Q12">
        <v>1.5</v>
      </c>
      <c r="T12">
        <f>SUMIF('Supply MTO'!F:F,H12,'Supply MTO'!J:J)</f>
        <v>90</v>
      </c>
    </row>
    <row r="13" spans="1:20" x14ac:dyDescent="0.25">
      <c r="A13">
        <v>12</v>
      </c>
      <c r="B13" t="s">
        <v>63</v>
      </c>
      <c r="C13" t="s">
        <v>16</v>
      </c>
      <c r="D13" t="s">
        <v>64</v>
      </c>
      <c r="F13" t="s">
        <v>65</v>
      </c>
      <c r="G13" t="s">
        <v>40</v>
      </c>
      <c r="H13" t="s">
        <v>75</v>
      </c>
      <c r="I13" t="s">
        <v>76</v>
      </c>
      <c r="J13">
        <v>4</v>
      </c>
      <c r="O13">
        <v>4</v>
      </c>
      <c r="P13" t="s">
        <v>20</v>
      </c>
      <c r="Q13">
        <v>8</v>
      </c>
      <c r="T13">
        <f>SUMIF('Supply MTO'!F:F,H13,'Supply MTO'!J:J)</f>
        <v>40</v>
      </c>
    </row>
    <row r="14" spans="1:20" x14ac:dyDescent="0.25">
      <c r="A14">
        <v>13</v>
      </c>
      <c r="B14" t="s">
        <v>63</v>
      </c>
      <c r="C14" t="s">
        <v>16</v>
      </c>
      <c r="D14" t="s">
        <v>64</v>
      </c>
      <c r="F14" t="s">
        <v>65</v>
      </c>
      <c r="G14" t="s">
        <v>40</v>
      </c>
      <c r="H14" t="s">
        <v>77</v>
      </c>
      <c r="I14" t="s">
        <v>78</v>
      </c>
      <c r="J14">
        <v>96</v>
      </c>
      <c r="O14">
        <v>96</v>
      </c>
      <c r="P14" t="s">
        <v>20</v>
      </c>
      <c r="Q14">
        <v>8</v>
      </c>
      <c r="T14">
        <f>SUMIF('Supply MTO'!F:F,H14,'Supply MTO'!J:J)</f>
        <v>132</v>
      </c>
    </row>
    <row r="15" spans="1:20" x14ac:dyDescent="0.25">
      <c r="A15">
        <v>14</v>
      </c>
      <c r="B15" t="s">
        <v>85</v>
      </c>
      <c r="C15" t="s">
        <v>16</v>
      </c>
      <c r="D15" t="s">
        <v>64</v>
      </c>
      <c r="F15" t="s">
        <v>65</v>
      </c>
      <c r="G15" t="s">
        <v>40</v>
      </c>
      <c r="H15" t="s">
        <v>70</v>
      </c>
      <c r="I15" t="s">
        <v>71</v>
      </c>
      <c r="J15">
        <v>1</v>
      </c>
      <c r="O15">
        <v>1</v>
      </c>
      <c r="P15" t="s">
        <v>20</v>
      </c>
      <c r="Q15">
        <v>14</v>
      </c>
      <c r="S15" t="s">
        <v>86</v>
      </c>
      <c r="T15">
        <f>SUMIF('Supply MTO'!F:F,H15,'Supply MTO'!J:J)</f>
        <v>2</v>
      </c>
    </row>
  </sheetData>
  <conditionalFormatting sqref="H1:H1048576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C3642-DA4B-4489-B639-B11E6AC259CB}">
  <dimension ref="A1:AB40"/>
  <sheetViews>
    <sheetView rightToLeft="1" tabSelected="1" view="pageBreakPreview" zoomScaleNormal="100" zoomScaleSheetLayoutView="100" workbookViewId="0">
      <selection activeCell="W14" sqref="W14"/>
    </sheetView>
  </sheetViews>
  <sheetFormatPr defaultColWidth="23.85546875" defaultRowHeight="21" x14ac:dyDescent="0.25"/>
  <cols>
    <col min="1" max="1" width="4.42578125" style="13" customWidth="1"/>
    <col min="2" max="2" width="0.85546875" style="13" customWidth="1"/>
    <col min="3" max="3" width="10.140625" style="49" customWidth="1"/>
    <col min="4" max="4" width="0.85546875" style="19" customWidth="1"/>
    <col min="5" max="5" width="29.28515625" style="17" customWidth="1"/>
    <col min="6" max="6" width="0.85546875" style="15" customWidth="1"/>
    <col min="7" max="7" width="6.28515625" style="15" customWidth="1"/>
    <col min="8" max="8" width="0.85546875" style="15" customWidth="1"/>
    <col min="9" max="9" width="8.42578125" style="19" customWidth="1"/>
    <col min="10" max="10" width="0.85546875" style="19" customWidth="1"/>
    <col min="11" max="11" width="8.42578125" style="14" customWidth="1"/>
    <col min="12" max="12" width="0.85546875" style="19" customWidth="1"/>
    <col min="13" max="13" width="8.42578125" style="14" customWidth="1"/>
    <col min="14" max="14" width="0.85546875" style="19" customWidth="1"/>
    <col min="15" max="15" width="9.5703125" style="42" customWidth="1"/>
    <col min="16" max="16" width="0.85546875" style="42" customWidth="1"/>
    <col min="17" max="17" width="9" style="42" bestFit="1" customWidth="1"/>
    <col min="18" max="18" width="0.85546875" style="14" customWidth="1"/>
    <col min="19" max="19" width="15.85546875" style="14" customWidth="1"/>
    <col min="20" max="20" width="0.85546875" style="14" customWidth="1"/>
    <col min="21" max="21" width="8.7109375" style="36" customWidth="1"/>
    <col min="22" max="16384" width="23.85546875" style="13"/>
  </cols>
  <sheetData>
    <row r="1" spans="1:21" ht="23.25" customHeight="1" x14ac:dyDescent="0.25">
      <c r="A1" s="27" t="s">
        <v>102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71" t="s">
        <v>101</v>
      </c>
      <c r="R1" s="71"/>
      <c r="S1" s="71"/>
      <c r="T1" s="71"/>
      <c r="U1" s="71"/>
    </row>
    <row r="2" spans="1:21" ht="23.25" x14ac:dyDescent="0.25">
      <c r="A2" s="27" t="s">
        <v>87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  <c r="Q2" s="72" t="s">
        <v>111</v>
      </c>
      <c r="R2" s="72"/>
      <c r="S2" s="72"/>
      <c r="T2" s="72"/>
      <c r="U2" s="72"/>
    </row>
    <row r="3" spans="1:21" ht="23.25" x14ac:dyDescent="0.25">
      <c r="A3" s="27" t="s">
        <v>100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  <c r="Q3" s="73"/>
      <c r="R3" s="29"/>
      <c r="S3" s="71" t="s">
        <v>112</v>
      </c>
      <c r="T3" s="71"/>
      <c r="U3" s="71"/>
    </row>
    <row r="4" spans="1:21" ht="4.5" customHeight="1" x14ac:dyDescent="0.25">
      <c r="A4" s="30"/>
      <c r="B4" s="30"/>
      <c r="C4" s="31"/>
      <c r="D4" s="32"/>
      <c r="E4" s="30"/>
      <c r="F4" s="30"/>
      <c r="G4" s="33"/>
      <c r="H4" s="33"/>
      <c r="I4" s="33"/>
      <c r="J4" s="34"/>
      <c r="K4" s="34"/>
      <c r="L4" s="34"/>
      <c r="M4" s="34"/>
      <c r="N4" s="34"/>
      <c r="O4" s="28"/>
      <c r="P4" s="28"/>
      <c r="Q4" s="28"/>
      <c r="R4" s="34"/>
      <c r="S4" s="34"/>
      <c r="T4" s="34"/>
    </row>
    <row r="5" spans="1:21" s="20" customFormat="1" ht="47.25" customHeight="1" x14ac:dyDescent="0.25">
      <c r="A5" s="97" t="s">
        <v>88</v>
      </c>
      <c r="C5" s="99" t="s">
        <v>1</v>
      </c>
      <c r="D5" s="21"/>
      <c r="E5" s="98" t="s">
        <v>2</v>
      </c>
      <c r="F5" s="22"/>
      <c r="G5" s="98" t="s">
        <v>9</v>
      </c>
      <c r="H5" s="22"/>
      <c r="I5" s="97" t="s">
        <v>89</v>
      </c>
      <c r="J5" s="40"/>
      <c r="K5" s="97" t="s">
        <v>38</v>
      </c>
      <c r="L5" s="40"/>
      <c r="M5" s="95" t="s">
        <v>90</v>
      </c>
      <c r="N5" s="40"/>
      <c r="O5" s="96" t="s">
        <v>98</v>
      </c>
      <c r="P5" s="50"/>
      <c r="Q5" s="96" t="s">
        <v>99</v>
      </c>
      <c r="R5" s="40"/>
      <c r="S5" s="95" t="s">
        <v>50</v>
      </c>
      <c r="T5" s="40"/>
      <c r="U5" s="94" t="s">
        <v>91</v>
      </c>
    </row>
    <row r="6" spans="1:21" s="88" customFormat="1" ht="3.75" customHeight="1" x14ac:dyDescent="0.25">
      <c r="A6" s="87"/>
      <c r="C6" s="89"/>
      <c r="D6" s="90"/>
      <c r="E6" s="91"/>
      <c r="F6" s="91"/>
      <c r="G6" s="91"/>
      <c r="H6" s="91"/>
      <c r="I6" s="87"/>
      <c r="J6" s="87"/>
      <c r="K6" s="87"/>
      <c r="L6" s="87"/>
      <c r="M6" s="90"/>
      <c r="N6" s="87"/>
      <c r="O6" s="92"/>
      <c r="P6" s="92"/>
      <c r="Q6" s="92"/>
      <c r="R6" s="87"/>
      <c r="S6" s="90"/>
      <c r="T6" s="87"/>
      <c r="U6" s="93"/>
    </row>
    <row r="7" spans="1:21" s="20" customFormat="1" ht="33.75" customHeight="1" x14ac:dyDescent="0.25">
      <c r="A7" s="86">
        <v>1</v>
      </c>
      <c r="B7" s="24"/>
      <c r="C7" s="85">
        <v>7033126601</v>
      </c>
      <c r="D7" s="23"/>
      <c r="E7" s="84" t="s">
        <v>18</v>
      </c>
      <c r="F7" s="38"/>
      <c r="G7" s="82" t="s">
        <v>20</v>
      </c>
      <c r="H7" s="22"/>
      <c r="I7" s="80">
        <v>385</v>
      </c>
      <c r="J7" s="14"/>
      <c r="K7" s="80">
        <v>385</v>
      </c>
      <c r="L7" s="14"/>
      <c r="M7" s="80">
        <f>I7-K7</f>
        <v>0</v>
      </c>
      <c r="N7" s="14"/>
      <c r="O7" s="79">
        <v>35.1</v>
      </c>
      <c r="P7" s="75"/>
      <c r="Q7" s="79">
        <f>K7*O7</f>
        <v>13513.5</v>
      </c>
      <c r="R7" s="21"/>
      <c r="S7" s="77" t="s">
        <v>63</v>
      </c>
      <c r="T7" s="21"/>
      <c r="U7" s="76">
        <v>1</v>
      </c>
    </row>
    <row r="8" spans="1:21" s="20" customFormat="1" ht="33.75" customHeight="1" x14ac:dyDescent="0.25">
      <c r="A8" s="86">
        <v>2</v>
      </c>
      <c r="B8" s="24"/>
      <c r="C8" s="85">
        <v>7033127601</v>
      </c>
      <c r="D8" s="23"/>
      <c r="E8" s="84" t="s">
        <v>21</v>
      </c>
      <c r="F8" s="38"/>
      <c r="G8" s="82" t="s">
        <v>20</v>
      </c>
      <c r="H8" s="22"/>
      <c r="I8" s="80">
        <v>15</v>
      </c>
      <c r="J8" s="14"/>
      <c r="K8" s="80">
        <v>15</v>
      </c>
      <c r="L8" s="14"/>
      <c r="M8" s="80">
        <f t="shared" ref="M8:M17" si="0">I8-K8</f>
        <v>0</v>
      </c>
      <c r="N8" s="14"/>
      <c r="O8" s="79">
        <v>35.1</v>
      </c>
      <c r="P8" s="75"/>
      <c r="Q8" s="79">
        <f t="shared" ref="Q8:Q18" si="1">K8*O8</f>
        <v>526.5</v>
      </c>
      <c r="R8" s="21"/>
      <c r="S8" s="77" t="s">
        <v>63</v>
      </c>
      <c r="T8" s="21"/>
      <c r="U8" s="76">
        <v>1</v>
      </c>
    </row>
    <row r="9" spans="1:21" s="20" customFormat="1" ht="33.75" customHeight="1" x14ac:dyDescent="0.25">
      <c r="A9" s="86">
        <v>3</v>
      </c>
      <c r="B9" s="24"/>
      <c r="C9" s="85">
        <v>7033326701</v>
      </c>
      <c r="D9" s="23"/>
      <c r="E9" s="84" t="s">
        <v>22</v>
      </c>
      <c r="F9" s="38"/>
      <c r="G9" s="82" t="s">
        <v>20</v>
      </c>
      <c r="H9" s="22"/>
      <c r="I9" s="80">
        <v>26</v>
      </c>
      <c r="J9" s="14"/>
      <c r="K9" s="80">
        <v>26</v>
      </c>
      <c r="L9" s="14"/>
      <c r="M9" s="80">
        <f t="shared" si="0"/>
        <v>0</v>
      </c>
      <c r="N9" s="14"/>
      <c r="O9" s="79">
        <v>146.30000000000001</v>
      </c>
      <c r="P9" s="75"/>
      <c r="Q9" s="79">
        <f t="shared" si="1"/>
        <v>3803.8</v>
      </c>
      <c r="R9" s="21"/>
      <c r="S9" s="77" t="s">
        <v>63</v>
      </c>
      <c r="T9" s="21"/>
      <c r="U9" s="76">
        <v>1</v>
      </c>
    </row>
    <row r="10" spans="1:21" s="20" customFormat="1" ht="33.75" customHeight="1" x14ac:dyDescent="0.25">
      <c r="A10" s="86">
        <v>4</v>
      </c>
      <c r="B10" s="24"/>
      <c r="C10" s="85">
        <v>7033327701</v>
      </c>
      <c r="D10" s="23"/>
      <c r="E10" s="84" t="s">
        <v>23</v>
      </c>
      <c r="F10" s="38"/>
      <c r="G10" s="82" t="s">
        <v>20</v>
      </c>
      <c r="H10" s="22"/>
      <c r="I10" s="80">
        <v>12</v>
      </c>
      <c r="J10" s="14"/>
      <c r="K10" s="80">
        <v>12</v>
      </c>
      <c r="L10" s="14"/>
      <c r="M10" s="80">
        <f t="shared" si="0"/>
        <v>0</v>
      </c>
      <c r="N10" s="14"/>
      <c r="O10" s="79">
        <v>146.30000000000001</v>
      </c>
      <c r="P10" s="75"/>
      <c r="Q10" s="79">
        <f t="shared" si="1"/>
        <v>1755.6000000000001</v>
      </c>
      <c r="R10" s="21"/>
      <c r="S10" s="77" t="s">
        <v>63</v>
      </c>
      <c r="T10" s="21"/>
      <c r="U10" s="76">
        <v>1</v>
      </c>
    </row>
    <row r="11" spans="1:21" s="20" customFormat="1" ht="33.75" customHeight="1" x14ac:dyDescent="0.25">
      <c r="A11" s="86">
        <v>5</v>
      </c>
      <c r="B11" s="24"/>
      <c r="C11" s="85">
        <v>7033426401</v>
      </c>
      <c r="D11" s="23"/>
      <c r="E11" s="84" t="s">
        <v>24</v>
      </c>
      <c r="F11" s="38"/>
      <c r="G11" s="82" t="s">
        <v>20</v>
      </c>
      <c r="H11" s="22"/>
      <c r="I11" s="80">
        <v>25</v>
      </c>
      <c r="J11" s="14"/>
      <c r="K11" s="80">
        <v>25</v>
      </c>
      <c r="L11" s="14"/>
      <c r="M11" s="80">
        <f t="shared" si="0"/>
        <v>0</v>
      </c>
      <c r="N11" s="14"/>
      <c r="O11" s="79">
        <v>159.4</v>
      </c>
      <c r="P11" s="75"/>
      <c r="Q11" s="79">
        <f t="shared" si="1"/>
        <v>3985</v>
      </c>
      <c r="R11" s="21"/>
      <c r="S11" s="77" t="s">
        <v>85</v>
      </c>
      <c r="T11" s="21"/>
      <c r="U11" s="76">
        <v>1</v>
      </c>
    </row>
    <row r="12" spans="1:21" s="20" customFormat="1" ht="33.75" customHeight="1" x14ac:dyDescent="0.25">
      <c r="A12" s="86">
        <v>6</v>
      </c>
      <c r="B12" s="24"/>
      <c r="C12" s="85">
        <v>7033427401</v>
      </c>
      <c r="D12" s="23"/>
      <c r="E12" s="84" t="s">
        <v>25</v>
      </c>
      <c r="F12" s="38"/>
      <c r="G12" s="82" t="s">
        <v>20</v>
      </c>
      <c r="H12" s="22"/>
      <c r="I12" s="80">
        <v>2</v>
      </c>
      <c r="J12" s="14"/>
      <c r="K12" s="80">
        <v>2</v>
      </c>
      <c r="L12" s="14"/>
      <c r="M12" s="80">
        <f t="shared" si="0"/>
        <v>0</v>
      </c>
      <c r="N12" s="14"/>
      <c r="O12" s="79">
        <v>159.4</v>
      </c>
      <c r="P12" s="75"/>
      <c r="Q12" s="79">
        <f t="shared" si="1"/>
        <v>318.8</v>
      </c>
      <c r="R12" s="21"/>
      <c r="S12" s="77" t="s">
        <v>63</v>
      </c>
      <c r="T12" s="21"/>
      <c r="U12" s="76">
        <v>1</v>
      </c>
    </row>
    <row r="13" spans="1:21" s="20" customFormat="1" ht="33.75" customHeight="1" x14ac:dyDescent="0.25">
      <c r="A13" s="86">
        <v>7</v>
      </c>
      <c r="B13" s="24"/>
      <c r="C13" s="85">
        <v>7033323701</v>
      </c>
      <c r="D13" s="23"/>
      <c r="E13" s="84" t="s">
        <v>26</v>
      </c>
      <c r="F13" s="38"/>
      <c r="G13" s="82" t="s">
        <v>20</v>
      </c>
      <c r="H13" s="22"/>
      <c r="I13" s="80">
        <v>30</v>
      </c>
      <c r="J13" s="14"/>
      <c r="K13" s="80">
        <v>30</v>
      </c>
      <c r="L13" s="14"/>
      <c r="M13" s="80">
        <f t="shared" si="0"/>
        <v>0</v>
      </c>
      <c r="N13" s="14"/>
      <c r="O13" s="79">
        <v>23.4</v>
      </c>
      <c r="P13" s="75"/>
      <c r="Q13" s="79">
        <f t="shared" si="1"/>
        <v>702</v>
      </c>
      <c r="R13" s="21"/>
      <c r="S13" s="77" t="s">
        <v>63</v>
      </c>
      <c r="T13" s="21"/>
      <c r="U13" s="76">
        <v>1</v>
      </c>
    </row>
    <row r="14" spans="1:21" s="20" customFormat="1" ht="33.75" customHeight="1" x14ac:dyDescent="0.25">
      <c r="A14" s="86">
        <v>8</v>
      </c>
      <c r="B14" s="24"/>
      <c r="C14" s="85">
        <v>7033323732</v>
      </c>
      <c r="D14" s="23"/>
      <c r="E14" s="84" t="s">
        <v>27</v>
      </c>
      <c r="F14" s="38"/>
      <c r="G14" s="82" t="s">
        <v>20</v>
      </c>
      <c r="H14" s="22"/>
      <c r="I14" s="80">
        <v>57</v>
      </c>
      <c r="J14" s="14"/>
      <c r="K14" s="80">
        <v>57</v>
      </c>
      <c r="L14" s="14"/>
      <c r="M14" s="80">
        <f t="shared" si="0"/>
        <v>0</v>
      </c>
      <c r="N14" s="14"/>
      <c r="O14" s="79">
        <v>65</v>
      </c>
      <c r="P14" s="75"/>
      <c r="Q14" s="79">
        <f t="shared" si="1"/>
        <v>3705</v>
      </c>
      <c r="R14" s="21"/>
      <c r="S14" s="77" t="s">
        <v>63</v>
      </c>
      <c r="T14" s="21"/>
      <c r="U14" s="76">
        <v>1</v>
      </c>
    </row>
    <row r="15" spans="1:21" s="20" customFormat="1" ht="33.75" customHeight="1" x14ac:dyDescent="0.25">
      <c r="A15" s="86">
        <v>9</v>
      </c>
      <c r="B15" s="24"/>
      <c r="C15" s="85">
        <v>7033323534</v>
      </c>
      <c r="D15" s="23"/>
      <c r="E15" s="84" t="s">
        <v>28</v>
      </c>
      <c r="F15" s="38"/>
      <c r="G15" s="82" t="s">
        <v>20</v>
      </c>
      <c r="H15" s="22"/>
      <c r="I15" s="80">
        <v>120</v>
      </c>
      <c r="J15" s="14"/>
      <c r="K15" s="80">
        <v>120</v>
      </c>
      <c r="L15" s="14"/>
      <c r="M15" s="80">
        <f t="shared" si="0"/>
        <v>0</v>
      </c>
      <c r="N15" s="14"/>
      <c r="O15" s="79">
        <v>65</v>
      </c>
      <c r="P15" s="75"/>
      <c r="Q15" s="79">
        <f t="shared" si="1"/>
        <v>7800</v>
      </c>
      <c r="R15" s="21"/>
      <c r="S15" s="77" t="s">
        <v>63</v>
      </c>
      <c r="T15" s="21"/>
      <c r="U15" s="76">
        <v>1</v>
      </c>
    </row>
    <row r="16" spans="1:21" s="20" customFormat="1" ht="33.75" customHeight="1" x14ac:dyDescent="0.25">
      <c r="A16" s="86">
        <v>10</v>
      </c>
      <c r="B16" s="24"/>
      <c r="C16" s="85">
        <v>7033123601</v>
      </c>
      <c r="D16" s="23"/>
      <c r="E16" s="84" t="s">
        <v>29</v>
      </c>
      <c r="F16" s="38"/>
      <c r="G16" s="82" t="s">
        <v>20</v>
      </c>
      <c r="H16" s="22"/>
      <c r="I16" s="80">
        <v>90</v>
      </c>
      <c r="J16" s="14"/>
      <c r="K16" s="80">
        <v>90</v>
      </c>
      <c r="L16" s="14"/>
      <c r="M16" s="80">
        <f t="shared" si="0"/>
        <v>0</v>
      </c>
      <c r="N16" s="14"/>
      <c r="O16" s="79">
        <v>23.4</v>
      </c>
      <c r="P16" s="75"/>
      <c r="Q16" s="79">
        <f t="shared" si="1"/>
        <v>2106</v>
      </c>
      <c r="R16" s="21"/>
      <c r="S16" s="77" t="s">
        <v>63</v>
      </c>
      <c r="T16" s="21"/>
      <c r="U16" s="76">
        <v>1</v>
      </c>
    </row>
    <row r="17" spans="1:28" s="20" customFormat="1" ht="33.75" customHeight="1" x14ac:dyDescent="0.25">
      <c r="A17" s="86">
        <v>11</v>
      </c>
      <c r="B17" s="24"/>
      <c r="C17" s="85">
        <v>7033223621</v>
      </c>
      <c r="D17" s="23"/>
      <c r="E17" s="84" t="s">
        <v>30</v>
      </c>
      <c r="F17" s="38"/>
      <c r="G17" s="82" t="s">
        <v>20</v>
      </c>
      <c r="H17" s="22"/>
      <c r="I17" s="80">
        <v>132</v>
      </c>
      <c r="J17" s="14"/>
      <c r="K17" s="80">
        <v>132</v>
      </c>
      <c r="L17" s="14"/>
      <c r="M17" s="80">
        <f t="shared" si="0"/>
        <v>0</v>
      </c>
      <c r="N17" s="14"/>
      <c r="O17" s="79">
        <v>61.6</v>
      </c>
      <c r="P17" s="75"/>
      <c r="Q17" s="79">
        <f t="shared" si="1"/>
        <v>8131.2</v>
      </c>
      <c r="R17" s="21"/>
      <c r="S17" s="77" t="s">
        <v>63</v>
      </c>
      <c r="T17" s="21"/>
      <c r="U17" s="76">
        <v>1</v>
      </c>
    </row>
    <row r="18" spans="1:28" s="20" customFormat="1" ht="33.75" customHeight="1" x14ac:dyDescent="0.25">
      <c r="A18" s="86">
        <v>12</v>
      </c>
      <c r="B18" s="39"/>
      <c r="C18" s="85">
        <v>7033223611</v>
      </c>
      <c r="D18" s="39"/>
      <c r="E18" s="84" t="s">
        <v>31</v>
      </c>
      <c r="F18" s="39"/>
      <c r="G18" s="83" t="s">
        <v>20</v>
      </c>
      <c r="H18" s="39"/>
      <c r="I18" s="81">
        <v>40</v>
      </c>
      <c r="J18" s="42"/>
      <c r="K18" s="81">
        <v>40</v>
      </c>
      <c r="L18" s="42"/>
      <c r="M18" s="81">
        <f t="shared" ref="M18" si="2">I18-K18</f>
        <v>0</v>
      </c>
      <c r="N18" s="42"/>
      <c r="O18" s="79">
        <v>61.6</v>
      </c>
      <c r="P18" s="74"/>
      <c r="Q18" s="79">
        <f t="shared" si="1"/>
        <v>2464</v>
      </c>
      <c r="R18" s="39"/>
      <c r="S18" s="78" t="s">
        <v>63</v>
      </c>
      <c r="T18" s="39"/>
      <c r="U18" s="76">
        <v>1</v>
      </c>
    </row>
    <row r="19" spans="1:28" s="20" customFormat="1" ht="5.25" customHeight="1" x14ac:dyDescent="0.25">
      <c r="A19" s="39"/>
      <c r="B19" s="39"/>
      <c r="C19" s="37"/>
      <c r="D19" s="39"/>
      <c r="E19" s="25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26"/>
      <c r="T19" s="39"/>
      <c r="U19" s="37"/>
    </row>
    <row r="20" spans="1:28" s="24" customFormat="1" ht="27.75" customHeight="1" thickBot="1" x14ac:dyDescent="0.3">
      <c r="C20" s="53"/>
      <c r="D20" s="54"/>
      <c r="E20" s="55" t="s">
        <v>92</v>
      </c>
      <c r="F20" s="38"/>
      <c r="G20" s="38"/>
      <c r="H20" s="38"/>
      <c r="I20" s="56">
        <f>SUM(I7:I19)</f>
        <v>934</v>
      </c>
      <c r="J20" s="54"/>
      <c r="K20" s="56">
        <f>SUM(K7:K19)</f>
        <v>934</v>
      </c>
      <c r="L20" s="54"/>
      <c r="M20" s="56">
        <f>SUM(M7:M19)</f>
        <v>0</v>
      </c>
      <c r="N20" s="54"/>
      <c r="O20" s="54"/>
      <c r="P20" s="57"/>
      <c r="Q20" s="56">
        <f>SUM(Q7:Q19)</f>
        <v>48811.399999999994</v>
      </c>
      <c r="R20" s="23"/>
      <c r="S20" s="23"/>
      <c r="T20" s="23"/>
      <c r="U20" s="58"/>
    </row>
    <row r="21" spans="1:28" ht="21.75" thickTop="1" x14ac:dyDescent="0.25">
      <c r="A21" s="41"/>
      <c r="B21" s="41"/>
      <c r="C21" s="41"/>
      <c r="D21" s="41"/>
      <c r="E21" s="41"/>
    </row>
    <row r="22" spans="1:28" x14ac:dyDescent="0.25">
      <c r="C22" s="13"/>
      <c r="D22" s="13"/>
      <c r="E22" s="13"/>
    </row>
    <row r="23" spans="1:28" ht="21" customHeight="1" x14ac:dyDescent="0.25">
      <c r="A23" s="52" t="s">
        <v>93</v>
      </c>
      <c r="B23" s="52"/>
      <c r="C23" s="52"/>
      <c r="D23" s="52"/>
      <c r="E23" s="52"/>
      <c r="F23" s="52"/>
      <c r="G23" s="52"/>
      <c r="I23" s="15"/>
      <c r="J23" s="15"/>
      <c r="K23" s="13"/>
      <c r="L23" s="13"/>
      <c r="M23" s="13"/>
      <c r="N23" s="14"/>
      <c r="O23" s="60" t="s">
        <v>94</v>
      </c>
      <c r="Q23" s="13"/>
      <c r="R23" s="61"/>
      <c r="S23" s="60" t="s">
        <v>108</v>
      </c>
      <c r="V23" s="19"/>
      <c r="W23" s="43"/>
      <c r="X23" s="19"/>
      <c r="Y23" s="43"/>
    </row>
    <row r="24" spans="1:28" ht="4.5" customHeight="1" x14ac:dyDescent="0.25">
      <c r="A24" s="46"/>
      <c r="B24" s="46"/>
      <c r="C24" s="46"/>
      <c r="D24" s="46"/>
      <c r="E24" s="46"/>
      <c r="F24" s="46"/>
      <c r="G24" s="46"/>
      <c r="I24" s="15"/>
      <c r="J24" s="15"/>
      <c r="K24" s="13"/>
      <c r="L24" s="13"/>
      <c r="M24" s="13"/>
      <c r="N24" s="14"/>
      <c r="O24" s="48"/>
      <c r="Q24" s="13"/>
      <c r="R24" s="48"/>
      <c r="S24" s="48"/>
      <c r="V24" s="19"/>
      <c r="W24" s="43"/>
      <c r="X24" s="19"/>
      <c r="Y24" s="43"/>
    </row>
    <row r="25" spans="1:28" ht="21" customHeight="1" x14ac:dyDescent="0.25">
      <c r="A25" s="44" t="s">
        <v>95</v>
      </c>
      <c r="B25" s="44"/>
      <c r="C25" s="44"/>
      <c r="D25" s="44"/>
      <c r="E25" s="44"/>
      <c r="F25" s="44"/>
      <c r="G25" s="44"/>
      <c r="I25" s="15"/>
      <c r="J25" s="15"/>
      <c r="K25" s="13"/>
      <c r="L25" s="13"/>
      <c r="M25" s="13"/>
      <c r="N25" s="14"/>
      <c r="O25" s="59">
        <f>Q20</f>
        <v>48811.399999999994</v>
      </c>
      <c r="P25" s="63"/>
      <c r="Q25" s="63"/>
      <c r="R25" s="62"/>
      <c r="S25" s="62">
        <f>O25*$V$28</f>
        <v>19688605747.924805</v>
      </c>
      <c r="T25" s="13"/>
      <c r="U25" s="13"/>
      <c r="V25" s="69" t="s">
        <v>104</v>
      </c>
      <c r="W25" s="69"/>
      <c r="X25" s="69"/>
      <c r="Y25" s="69"/>
      <c r="Z25" s="69"/>
      <c r="AA25" s="69"/>
      <c r="AB25" s="69"/>
    </row>
    <row r="26" spans="1:28" ht="21" customHeight="1" x14ac:dyDescent="0.25">
      <c r="A26" s="44" t="s">
        <v>103</v>
      </c>
      <c r="B26" s="44"/>
      <c r="C26" s="44"/>
      <c r="D26" s="44"/>
      <c r="E26" s="44"/>
      <c r="F26" s="44"/>
      <c r="G26" s="44"/>
      <c r="I26" s="15"/>
      <c r="J26" s="15"/>
      <c r="K26" s="13"/>
      <c r="L26" s="13"/>
      <c r="M26" s="13"/>
      <c r="N26" s="14"/>
      <c r="O26" s="59">
        <v>188.6</v>
      </c>
      <c r="P26" s="63"/>
      <c r="Q26" s="63"/>
      <c r="R26" s="62"/>
      <c r="S26" s="62">
        <f>O26*$V$28</f>
        <v>76073848.405467138</v>
      </c>
      <c r="T26" s="13"/>
      <c r="U26" s="13"/>
      <c r="V26" s="69"/>
      <c r="W26" s="69"/>
      <c r="X26" s="69"/>
      <c r="Y26" s="69"/>
      <c r="Z26" s="69"/>
      <c r="AA26" s="69"/>
      <c r="AB26" s="69"/>
    </row>
    <row r="27" spans="1:28" ht="21" customHeight="1" x14ac:dyDescent="0.25">
      <c r="A27" s="44" t="s">
        <v>107</v>
      </c>
      <c r="B27" s="44"/>
      <c r="C27" s="44"/>
      <c r="D27" s="44"/>
      <c r="E27" s="44"/>
      <c r="F27" s="45"/>
      <c r="G27" s="45"/>
      <c r="I27" s="15"/>
      <c r="J27" s="15"/>
      <c r="K27" s="13"/>
      <c r="L27" s="13"/>
      <c r="M27" s="13"/>
      <c r="N27" s="14"/>
      <c r="O27" s="59">
        <f>(O25+O26)*9%</f>
        <v>4409.9999999999991</v>
      </c>
      <c r="P27" s="63"/>
      <c r="Q27" s="63"/>
      <c r="R27" s="62"/>
      <c r="S27" s="62">
        <f>O27*$V$28</f>
        <v>1778821163.6697242</v>
      </c>
      <c r="T27" s="13"/>
      <c r="U27" s="13"/>
      <c r="V27" s="69"/>
      <c r="W27" s="69"/>
      <c r="X27" s="69"/>
      <c r="Y27" s="69"/>
      <c r="Z27" s="69"/>
      <c r="AA27" s="69"/>
      <c r="AB27" s="69"/>
    </row>
    <row r="28" spans="1:28" ht="21" customHeight="1" thickBot="1" x14ac:dyDescent="0.3">
      <c r="A28" s="44" t="s">
        <v>92</v>
      </c>
      <c r="B28" s="44"/>
      <c r="C28" s="44"/>
      <c r="D28" s="44"/>
      <c r="E28" s="44"/>
      <c r="F28" s="44"/>
      <c r="G28" s="44"/>
      <c r="I28" s="15"/>
      <c r="J28" s="15"/>
      <c r="K28" s="13"/>
      <c r="L28" s="13"/>
      <c r="M28" s="13"/>
      <c r="N28" s="14"/>
      <c r="O28" s="68">
        <f>SUM(O25:O27)</f>
        <v>53409.999999999993</v>
      </c>
      <c r="P28" s="63"/>
      <c r="Q28" s="63"/>
      <c r="R28" s="62"/>
      <c r="S28" s="67">
        <f>S32-S31-S30</f>
        <v>21543500759.999996</v>
      </c>
      <c r="T28" s="13"/>
      <c r="U28" s="13"/>
      <c r="V28" s="70">
        <f>S28/O28</f>
        <v>403360.80808837293</v>
      </c>
      <c r="W28" s="69"/>
      <c r="X28" s="69"/>
      <c r="Y28" s="69"/>
      <c r="Z28" s="69"/>
      <c r="AA28" s="69"/>
      <c r="AB28" s="69"/>
    </row>
    <row r="29" spans="1:28" ht="21" customHeight="1" thickTop="1" x14ac:dyDescent="0.25">
      <c r="A29" s="44" t="s">
        <v>96</v>
      </c>
      <c r="B29" s="44"/>
      <c r="C29" s="44"/>
      <c r="D29" s="44"/>
      <c r="E29" s="44"/>
      <c r="F29" s="44"/>
      <c r="G29" s="44"/>
      <c r="I29" s="15"/>
      <c r="J29" s="15"/>
      <c r="K29" s="13"/>
      <c r="L29" s="13"/>
      <c r="M29" s="13"/>
      <c r="N29" s="14"/>
      <c r="O29" s="59"/>
      <c r="P29" s="63"/>
      <c r="Q29" s="63"/>
      <c r="R29" s="62"/>
      <c r="S29" s="62"/>
      <c r="T29" s="13"/>
      <c r="U29" s="13"/>
      <c r="V29" s="69"/>
      <c r="W29" s="69"/>
      <c r="X29" s="69"/>
      <c r="Y29" s="69"/>
      <c r="Z29" s="69"/>
      <c r="AA29" s="69"/>
      <c r="AB29" s="69"/>
    </row>
    <row r="30" spans="1:28" ht="21" customHeight="1" x14ac:dyDescent="0.25">
      <c r="A30" s="44" t="s">
        <v>105</v>
      </c>
      <c r="B30" s="44"/>
      <c r="C30" s="44"/>
      <c r="D30" s="44"/>
      <c r="E30" s="44"/>
      <c r="F30" s="44"/>
      <c r="G30" s="44"/>
      <c r="I30" s="15"/>
      <c r="J30" s="15"/>
      <c r="K30" s="13"/>
      <c r="L30" s="13"/>
      <c r="M30" s="13"/>
      <c r="N30" s="14"/>
      <c r="O30" s="64">
        <f>-(O25+O26)*25%</f>
        <v>-12249.999999999998</v>
      </c>
      <c r="P30" s="63"/>
      <c r="Q30" s="63">
        <v>302644</v>
      </c>
      <c r="R30" s="62"/>
      <c r="S30" s="65">
        <f>O30*Q30-1000</f>
        <v>-3707389999.9999995</v>
      </c>
      <c r="T30" s="13"/>
      <c r="U30" s="13"/>
      <c r="V30" s="69"/>
      <c r="W30" s="69"/>
      <c r="X30" s="69"/>
      <c r="Y30" s="69"/>
      <c r="Z30" s="69"/>
      <c r="AA30" s="69"/>
      <c r="AB30" s="69"/>
    </row>
    <row r="31" spans="1:28" ht="21" customHeight="1" x14ac:dyDescent="0.25">
      <c r="A31" s="44" t="s">
        <v>106</v>
      </c>
      <c r="B31" s="44"/>
      <c r="C31" s="44"/>
      <c r="D31" s="44"/>
      <c r="E31" s="44"/>
      <c r="F31" s="44"/>
      <c r="G31" s="44"/>
      <c r="I31" s="15"/>
      <c r="J31" s="15"/>
      <c r="K31" s="13"/>
      <c r="L31" s="13"/>
      <c r="M31" s="13"/>
      <c r="N31" s="14"/>
      <c r="O31" s="64">
        <f>-(O25+O26)*5%</f>
        <v>-2449.9999999999995</v>
      </c>
      <c r="P31" s="63"/>
      <c r="Q31" s="63">
        <v>433336</v>
      </c>
      <c r="R31" s="62"/>
      <c r="S31" s="65">
        <f>O31*Q31-1000</f>
        <v>-1061674199.9999998</v>
      </c>
      <c r="T31" s="13"/>
      <c r="U31" s="13"/>
      <c r="V31" s="69"/>
      <c r="W31" s="69"/>
      <c r="X31" s="69"/>
      <c r="Y31" s="69"/>
      <c r="Z31" s="69"/>
      <c r="AA31" s="69"/>
      <c r="AB31" s="69"/>
    </row>
    <row r="32" spans="1:28" ht="21" customHeight="1" thickBot="1" x14ac:dyDescent="0.3">
      <c r="A32" s="44" t="s">
        <v>97</v>
      </c>
      <c r="B32" s="44"/>
      <c r="C32" s="44"/>
      <c r="D32" s="44"/>
      <c r="E32" s="44"/>
      <c r="F32" s="44"/>
      <c r="G32" s="44"/>
      <c r="I32" s="15"/>
      <c r="J32" s="15"/>
      <c r="K32" s="13"/>
      <c r="L32" s="13"/>
      <c r="M32" s="13"/>
      <c r="N32" s="14"/>
      <c r="O32" s="66">
        <f>O28+O30+O31</f>
        <v>38709.999999999993</v>
      </c>
      <c r="P32" s="63"/>
      <c r="Q32" s="63">
        <v>433336</v>
      </c>
      <c r="R32" s="62"/>
      <c r="S32" s="67">
        <f>O32*Q32</f>
        <v>16774436559.999996</v>
      </c>
      <c r="T32" s="13"/>
      <c r="U32" s="13"/>
      <c r="V32" s="69"/>
      <c r="W32" s="69"/>
      <c r="X32" s="69"/>
      <c r="Y32" s="69"/>
      <c r="Z32" s="69"/>
      <c r="AA32" s="69"/>
      <c r="AB32" s="69"/>
    </row>
    <row r="33" spans="1:28" ht="24" thickTop="1" x14ac:dyDescent="0.25">
      <c r="A33" s="46"/>
      <c r="B33" s="46"/>
      <c r="C33" s="47"/>
      <c r="D33" s="35"/>
      <c r="E33" s="18"/>
      <c r="F33" s="18"/>
      <c r="G33" s="34"/>
      <c r="H33" s="34"/>
      <c r="I33" s="34"/>
      <c r="J33" s="34"/>
      <c r="K33" s="48"/>
      <c r="L33" s="48"/>
      <c r="M33" s="48"/>
      <c r="N33" s="16"/>
      <c r="O33" s="63"/>
      <c r="P33" s="63"/>
      <c r="Q33" s="63"/>
      <c r="R33" s="63"/>
      <c r="S33" s="63"/>
      <c r="T33" s="13"/>
      <c r="U33" s="13"/>
      <c r="V33" s="69"/>
      <c r="W33" s="69"/>
      <c r="X33" s="69"/>
      <c r="Y33" s="69"/>
      <c r="Z33" s="69"/>
      <c r="AA33" s="69"/>
      <c r="AB33" s="69"/>
    </row>
    <row r="34" spans="1:28" x14ac:dyDescent="0.25">
      <c r="A34" s="44" t="s">
        <v>109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19"/>
      <c r="W34" s="43"/>
      <c r="X34" s="19"/>
      <c r="Y34" s="43"/>
    </row>
    <row r="35" spans="1:28" ht="66" customHeight="1" x14ac:dyDescent="0.25">
      <c r="A35" s="44" t="s">
        <v>113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19"/>
      <c r="W35" s="43"/>
      <c r="X35" s="19"/>
      <c r="Y35" s="43"/>
    </row>
    <row r="36" spans="1:28" ht="40.5" customHeight="1" x14ac:dyDescent="0.25">
      <c r="A36" s="44" t="s">
        <v>110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19"/>
      <c r="W36" s="43"/>
      <c r="X36" s="19"/>
      <c r="Y36" s="43"/>
    </row>
    <row r="37" spans="1:28" ht="28.5" customHeight="1" x14ac:dyDescent="0.25">
      <c r="A37" s="44" t="s">
        <v>114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19"/>
      <c r="W37" s="43"/>
      <c r="X37" s="19"/>
      <c r="Y37" s="43"/>
    </row>
    <row r="38" spans="1:28" x14ac:dyDescent="0.25">
      <c r="O38" s="51"/>
      <c r="P38" s="51"/>
      <c r="Q38" s="51"/>
      <c r="R38" s="51"/>
      <c r="S38" s="51"/>
    </row>
    <row r="39" spans="1:28" x14ac:dyDescent="0.25">
      <c r="O39" s="51"/>
      <c r="P39" s="51"/>
      <c r="Q39" s="51"/>
      <c r="R39" s="51"/>
      <c r="S39" s="51"/>
    </row>
    <row r="40" spans="1:28" x14ac:dyDescent="0.25">
      <c r="O40" s="51"/>
      <c r="P40" s="51"/>
      <c r="Q40" s="51"/>
      <c r="R40" s="51"/>
      <c r="S40" s="51"/>
    </row>
  </sheetData>
  <autoFilter ref="A5:AB5" xr:uid="{9A4C3642-DA4B-4489-B639-B11E6AC259CB}"/>
  <mergeCells count="20">
    <mergeCell ref="A37:U37"/>
    <mergeCell ref="A35:U35"/>
    <mergeCell ref="A34:U34"/>
    <mergeCell ref="A36:U36"/>
    <mergeCell ref="Q1:U1"/>
    <mergeCell ref="Q2:U2"/>
    <mergeCell ref="A1:P1"/>
    <mergeCell ref="A2:O2"/>
    <mergeCell ref="A3:O3"/>
    <mergeCell ref="S3:U3"/>
    <mergeCell ref="A32:G32"/>
    <mergeCell ref="A31:G31"/>
    <mergeCell ref="A30:G30"/>
    <mergeCell ref="A29:G29"/>
    <mergeCell ref="A28:G28"/>
    <mergeCell ref="A26:G26"/>
    <mergeCell ref="A25:G25"/>
    <mergeCell ref="A27:E27"/>
    <mergeCell ref="A21:E21"/>
    <mergeCell ref="A23:G23"/>
  </mergeCells>
  <phoneticPr fontId="6" type="noConversion"/>
  <conditionalFormatting sqref="C33 C1:C20 C38:C1048576">
    <cfRule type="duplicateValues" dxfId="0" priority="1"/>
  </conditionalFormatting>
  <pageMargins left="0" right="0" top="0" bottom="0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Supply MTO</vt:lpstr>
      <vt:lpstr>summary</vt:lpstr>
      <vt:lpstr>opi</vt:lpstr>
      <vt:lpstr>final</vt:lpstr>
      <vt:lpstr>final!Print_Area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Vahid Farid</dc:creator>
  <cp:lastModifiedBy>Imaghian AmirAbbas</cp:lastModifiedBy>
  <cp:lastPrinted>2023-10-15T10:15:40Z</cp:lastPrinted>
  <dcterms:created xsi:type="dcterms:W3CDTF">2016-06-03T06:06:53Z</dcterms:created>
  <dcterms:modified xsi:type="dcterms:W3CDTF">2023-10-15T10:24:02Z</dcterms:modified>
</cp:coreProperties>
</file>