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fp\Finance\Adish Refinery\Adish Group\Hosseini\تامین کنندگان و پیمانکاران\گلنور\"/>
    </mc:Choice>
  </mc:AlternateContent>
  <xr:revisionPtr revIDLastSave="0" documentId="13_ncr:1_{A3EBEBC1-81D0-466C-9452-E551C9B7297F}" xr6:coauthVersionLast="47" xr6:coauthVersionMax="47" xr10:uidLastSave="{00000000-0000-0000-0000-000000000000}"/>
  <bookViews>
    <workbookView xWindow="-120" yWindow="-120" windowWidth="29040" windowHeight="15840" xr2:uid="{22D09A93-37A4-42B0-943F-0A51EBEBB588}"/>
  </bookViews>
  <sheets>
    <sheet name="خرید قراردادی و فاکتوری" sheetId="5" r:id="rId1"/>
  </sheets>
  <definedNames>
    <definedName name="_xlnm._FilterDatabase" localSheetId="0" hidden="1">'خرید قراردادی و فاکتوری'!$A$5:$O$46</definedName>
    <definedName name="_xlnm.Print_Area" localSheetId="0">'خرید قراردادی و فاکتوری'!$A$1:$M$67</definedName>
    <definedName name="_xlnm.Print_Titles" localSheetId="0">'خرید قراردادی و فاکتوری'!$1:$4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62" i="5" l="1"/>
  <c r="P7" i="5"/>
  <c r="P8" i="5"/>
  <c r="P9" i="5"/>
  <c r="P10" i="5"/>
  <c r="P11" i="5"/>
  <c r="P12" i="5"/>
  <c r="P13" i="5"/>
  <c r="P14" i="5"/>
  <c r="P15" i="5"/>
  <c r="P16" i="5"/>
  <c r="P17" i="5"/>
  <c r="P18" i="5"/>
  <c r="P19" i="5"/>
  <c r="P20" i="5"/>
  <c r="P21" i="5"/>
  <c r="P22" i="5"/>
  <c r="P23" i="5"/>
  <c r="P24" i="5"/>
  <c r="P25" i="5"/>
  <c r="P26" i="5"/>
  <c r="P27" i="5"/>
  <c r="P28" i="5"/>
  <c r="P6" i="5"/>
  <c r="O7" i="5"/>
  <c r="O8" i="5"/>
  <c r="O9" i="5"/>
  <c r="O10" i="5"/>
  <c r="O11" i="5"/>
  <c r="O12" i="5"/>
  <c r="O13" i="5"/>
  <c r="O14" i="5"/>
  <c r="O16" i="5"/>
  <c r="O17" i="5"/>
  <c r="O19" i="5"/>
  <c r="O20" i="5"/>
  <c r="O21" i="5"/>
  <c r="O22" i="5"/>
  <c r="O23" i="5"/>
  <c r="O24" i="5"/>
  <c r="O25" i="5"/>
  <c r="O26" i="5"/>
  <c r="O27" i="5"/>
  <c r="O28" i="5"/>
  <c r="O6" i="5"/>
  <c r="L8" i="5"/>
  <c r="L9" i="5"/>
  <c r="L10" i="5"/>
  <c r="L11" i="5"/>
  <c r="L12" i="5"/>
  <c r="L13" i="5"/>
  <c r="L14" i="5"/>
  <c r="L16" i="5"/>
  <c r="L17" i="5"/>
  <c r="L19" i="5"/>
  <c r="L20" i="5"/>
  <c r="L21" i="5"/>
  <c r="L22" i="5"/>
  <c r="L23" i="5"/>
  <c r="L24" i="5"/>
  <c r="L25" i="5"/>
  <c r="L26" i="5"/>
  <c r="L27" i="5"/>
  <c r="L28" i="5"/>
  <c r="K10" i="5"/>
  <c r="K11" i="5"/>
  <c r="K12" i="5"/>
  <c r="K13" i="5"/>
  <c r="K14" i="5"/>
  <c r="K16" i="5"/>
  <c r="K17" i="5"/>
  <c r="K19" i="5"/>
  <c r="K20" i="5"/>
  <c r="K21" i="5"/>
  <c r="K22" i="5"/>
  <c r="K23" i="5"/>
  <c r="K24" i="5"/>
  <c r="K25" i="5"/>
  <c r="K26" i="5"/>
  <c r="K27" i="5"/>
  <c r="K28" i="5"/>
  <c r="K7" i="5"/>
  <c r="K8" i="5"/>
  <c r="K9" i="5"/>
  <c r="K6" i="5"/>
  <c r="J18" i="5"/>
  <c r="K18" i="5" s="1"/>
  <c r="J15" i="5"/>
  <c r="K15" i="5" s="1"/>
  <c r="L31" i="5"/>
  <c r="L32" i="5"/>
  <c r="L33" i="5"/>
  <c r="L34" i="5"/>
  <c r="L35" i="5"/>
  <c r="L36" i="5"/>
  <c r="L37" i="5"/>
  <c r="L38" i="5"/>
  <c r="L39" i="5"/>
  <c r="L40" i="5"/>
  <c r="L41" i="5"/>
  <c r="L42" i="5"/>
  <c r="L43" i="5"/>
  <c r="L44" i="5"/>
  <c r="L45" i="5"/>
  <c r="L46" i="5"/>
  <c r="L30" i="5"/>
  <c r="K31" i="5"/>
  <c r="K32" i="5"/>
  <c r="K33" i="5"/>
  <c r="K34" i="5"/>
  <c r="K35" i="5"/>
  <c r="K36" i="5"/>
  <c r="K37" i="5"/>
  <c r="K38" i="5"/>
  <c r="K39" i="5"/>
  <c r="K40" i="5"/>
  <c r="K41" i="5"/>
  <c r="K42" i="5"/>
  <c r="K43" i="5"/>
  <c r="K44" i="5"/>
  <c r="K45" i="5"/>
  <c r="K46" i="5"/>
  <c r="K30" i="5"/>
  <c r="L47" i="5"/>
  <c r="H28" i="5"/>
  <c r="H27" i="5"/>
  <c r="H46" i="5"/>
  <c r="H45" i="5"/>
  <c r="H44" i="5"/>
  <c r="H43" i="5"/>
  <c r="H42" i="5"/>
  <c r="H41" i="5"/>
  <c r="H40" i="5"/>
  <c r="H39" i="5"/>
  <c r="H38" i="5"/>
  <c r="H37" i="5"/>
  <c r="H36" i="5"/>
  <c r="H35" i="5"/>
  <c r="H34" i="5"/>
  <c r="H33" i="5"/>
  <c r="H32" i="5"/>
  <c r="H31" i="5"/>
  <c r="H30" i="5"/>
  <c r="H26" i="5"/>
  <c r="H25" i="5"/>
  <c r="H24" i="5"/>
  <c r="H23" i="5"/>
  <c r="H22" i="5"/>
  <c r="H21" i="5"/>
  <c r="H20" i="5"/>
  <c r="H19" i="5"/>
  <c r="H18" i="5"/>
  <c r="H17" i="5"/>
  <c r="H16" i="5"/>
  <c r="H15" i="5"/>
  <c r="H14" i="5"/>
  <c r="H13" i="5"/>
  <c r="H12" i="5"/>
  <c r="H11" i="5"/>
  <c r="H10" i="5"/>
  <c r="H9" i="5"/>
  <c r="L7" i="5"/>
  <c r="H7" i="5"/>
  <c r="L6" i="5"/>
  <c r="H6" i="5"/>
  <c r="O18" i="5" l="1"/>
  <c r="O15" i="5"/>
  <c r="L18" i="5"/>
  <c r="L15" i="5"/>
  <c r="H48" i="5"/>
  <c r="L48" i="5"/>
  <c r="H8" i="5"/>
  <c r="L29" i="5" l="1"/>
  <c r="L50" i="5" s="1"/>
  <c r="H54" i="5" s="1"/>
  <c r="H29" i="5"/>
  <c r="H50" i="5" s="1"/>
  <c r="H61" i="5" s="1"/>
  <c r="H56" i="5" l="1"/>
  <c r="H63" i="5" s="1"/>
  <c r="H64" i="5" s="1"/>
  <c r="H57" i="5" l="1"/>
  <c r="H58" i="5" s="1"/>
  <c r="H66" i="5" l="1"/>
</calcChain>
</file>

<file path=xl/sharedStrings.xml><?xml version="1.0" encoding="utf-8"?>
<sst xmlns="http://schemas.openxmlformats.org/spreadsheetml/2006/main" count="116" uniqueCount="77">
  <si>
    <t>ردیف</t>
  </si>
  <si>
    <t>واحد</t>
  </si>
  <si>
    <t>توضیحات:</t>
  </si>
  <si>
    <t>خریدار: شرکت پالایشگاه میعانات گازی آدیش جنوبی</t>
  </si>
  <si>
    <t>خلاصه محاسبات پرداخت صورت حساب:</t>
  </si>
  <si>
    <t>ست</t>
  </si>
  <si>
    <t>مقدار
رسید شده</t>
  </si>
  <si>
    <t>شرح کالا</t>
  </si>
  <si>
    <t>مالیات و عوارض بر ارزش افزوده (9%)</t>
  </si>
  <si>
    <t>جمع کل صورتحساب</t>
  </si>
  <si>
    <t>کسور:</t>
  </si>
  <si>
    <t>جمع کسور</t>
  </si>
  <si>
    <t>خالص قابل پرداخت</t>
  </si>
  <si>
    <t>استهلاک پیش پرداخت باقیمانده</t>
  </si>
  <si>
    <t>فروشنده: شرکت گلنور</t>
  </si>
  <si>
    <t>شماره قرارداد: ADSH-P-PO-GE-060</t>
  </si>
  <si>
    <t>تاریخ تهیه گزارش: 1401/05/29</t>
  </si>
  <si>
    <t>CABLE GLAND M-20-Type 3 (O-20)</t>
  </si>
  <si>
    <t>CABLE GLAND M-25-Type 1 (B-25)</t>
  </si>
  <si>
    <t>CABLE GLAND M-32-Type 2 (C-32)</t>
  </si>
  <si>
    <t>CABLE GLAND M-40-Type 2 (C2-40)</t>
  </si>
  <si>
    <t>CABLE GLAND M-50-Type 2 (D-50)</t>
  </si>
  <si>
    <t>HAND RAIL SUPPORT TYPE LIGHTING POLE</t>
  </si>
  <si>
    <t>BRACKET TYPE LIGHTING POLE</t>
  </si>
  <si>
    <t>ON/OFF Push Button IP41</t>
  </si>
  <si>
    <t>ON/OFF Push Button IP55</t>
  </si>
  <si>
    <t>"NL1" Type WEATHER PROOF, IP55</t>
  </si>
  <si>
    <t>"NL1" Type INDUSTRIAL TYPE</t>
  </si>
  <si>
    <t>One Pole Switch IP 41</t>
  </si>
  <si>
    <t>One Pole Switch Weather Proof, IP 55</t>
  </si>
  <si>
    <t>One Pole Switch IP 65</t>
  </si>
  <si>
    <t>Junction box type: 4x 3 x 2.5(20 TERMINAL)</t>
  </si>
  <si>
    <t>Junction box type: 7x 3 x 2.5(30 TERMINAL)</t>
  </si>
  <si>
    <t>CABLE GLAND for armoured cable-M20</t>
  </si>
  <si>
    <t>CABLE GLAND for armoured cable-M32</t>
  </si>
  <si>
    <t>CABLE GLAND for armoured cable-M40</t>
  </si>
  <si>
    <t>CABLE GLAND for Non- armoured cable-M20</t>
  </si>
  <si>
    <t>CABLE GLAND for Non- armoured cable-M25</t>
  </si>
  <si>
    <t>CABLE GLAND for Non- armoured cable-M32</t>
  </si>
  <si>
    <t>CABLE GLAND for Non- armoured cable-M40</t>
  </si>
  <si>
    <t>Socket Box Flush mounted Interlocked Socket (2P+E) 6h</t>
  </si>
  <si>
    <t>Single Socket (2P+E) Recessed Mounted</t>
  </si>
  <si>
    <t xml:space="preserve">Ex. LED Lighting Fixture </t>
  </si>
  <si>
    <t>Ex. Emergency LED Lighting Fixture with Battery back up</t>
  </si>
  <si>
    <t>Ex. LED Lighting Fixture with Exit Sign</t>
  </si>
  <si>
    <t>عدد</t>
  </si>
  <si>
    <t>مقدار</t>
  </si>
  <si>
    <t>Shipment</t>
  </si>
  <si>
    <t>کد کالا</t>
  </si>
  <si>
    <t>درصد کالای ارسالی/
خدمات دریافتی</t>
  </si>
  <si>
    <t>جمع کل کالای ارسالی</t>
  </si>
  <si>
    <t>175W LED Flood Lighting Fixture Die-cast Aluminum Structure</t>
  </si>
  <si>
    <t>54W Indoor LED Lighting Fixture Aluminu Surface</t>
  </si>
  <si>
    <t>54W Indoor LED Lighting Fixture Aluminum Suspended</t>
  </si>
  <si>
    <t>54W Indoor LED Lighting Fixture with battery backup Aluminum Surface</t>
  </si>
  <si>
    <t>54W Indoor LED Lighting Fixture with battery backup Aluminum Suspended</t>
  </si>
  <si>
    <t>36W Industrial LED Lighting Fixture Stainless Steel Surface</t>
  </si>
  <si>
    <t>36W Industrial LED Lighting Fixture Stainless Steel Stanchion</t>
  </si>
  <si>
    <t>36W LED Lighting Panel Painted Metallic Flush</t>
  </si>
  <si>
    <t>LED Lighting Panel With Battery backup Painted Metallic Flush</t>
  </si>
  <si>
    <t>20W LED Lighting Fixture Aluminum Die-Cast Wall</t>
  </si>
  <si>
    <t>7W Safety lighting Fixture with EXIT sign PC Ceiling</t>
  </si>
  <si>
    <t>جمع کل اقلام خریداری شده</t>
  </si>
  <si>
    <t>جمع خریدهای پیش فاکتوری</t>
  </si>
  <si>
    <t>جمع خریدهای قراردادی</t>
  </si>
  <si>
    <t>مبلغ قرارداد
(یورو)</t>
  </si>
  <si>
    <t>بهای واحد
(یورو)</t>
  </si>
  <si>
    <t>مبلغ کل
(یورو)</t>
  </si>
  <si>
    <t>فاکتور</t>
  </si>
  <si>
    <t>کسر می شود: جمع مبالغ صورتحساب نشده</t>
  </si>
  <si>
    <t>جمع کل صورتحسابهای ارسالی</t>
  </si>
  <si>
    <t>سپرده حسن انجام کار (10 %)</t>
  </si>
  <si>
    <t>تاریخ قرارداد: 1400/005/05</t>
  </si>
  <si>
    <t>مطابق با ماده 4 قرارداد، مدت قرارداد 4 ماه از تاریخ امضای آن توسط طرفین بوده است. از آنجا که پیش پرداخت در تاریخ 1400/06/15 تماما به فروشنده پرداخت شده است  و اولین محموله در تاریخ 1400/10/30 با یک هفته تاخیر به خریدار تحویل گردید، لکن بخشی از کالاها با تاخیری بین 13 الی 20 هفته به انبار خریدار تحویل شد که برای آن بخش معادل 10 درصد کل صورتحساب جریمه در نظر گرفته شد. لذا جمع مبالغ جریمه طبق محاسبات پیوست برابر  با 2.648 یورو می باشد.</t>
  </si>
  <si>
    <t>جریمه تاخیر (به نسبت تاخیر در ارسال پارتهای مختلف)</t>
  </si>
  <si>
    <t>خلاصه مالی خرید اقلام بالک طی قرارداد و پیش فاکتور</t>
  </si>
  <si>
    <t>(یورو)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</si>
</sst>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8"/>
      <color theme="1"/>
      <name val="B Lotus"/>
      <charset val="178"/>
    </font>
    <font>
      <b/>
      <sz val="14"/>
      <color theme="1"/>
      <name val="B Lotus"/>
      <charset val="178"/>
    </font>
    <font>
      <sz val="11"/>
      <color theme="1"/>
      <name val="B Lotus"/>
      <charset val="178"/>
    </font>
    <font>
      <b/>
      <sz val="12"/>
      <color theme="1"/>
      <name val="B Lotus"/>
      <charset val="178"/>
    </font>
    <font>
      <b/>
      <sz val="11"/>
      <color theme="1"/>
      <name val="B Lotus"/>
      <charset val="178"/>
    </font>
    <font>
      <sz val="12"/>
      <color theme="1"/>
      <name val="B Lotus"/>
      <charset val="178"/>
    </font>
    <font>
      <sz val="14"/>
      <color theme="1"/>
      <name val="B Lotus"/>
      <charset val="178"/>
    </font>
    <font>
      <sz val="13"/>
      <color theme="1"/>
      <name val="B Lotus"/>
      <charset val="178"/>
    </font>
    <font>
      <sz val="16"/>
      <color theme="1"/>
      <name val="B Lotus"/>
      <charset val="178"/>
    </font>
    <font>
      <b/>
      <sz val="13"/>
      <color theme="1"/>
      <name val="B Lotus"/>
      <charset val="178"/>
    </font>
    <font>
      <sz val="9"/>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left/>
      <right/>
      <top/>
      <bottom style="double">
        <color indexed="64"/>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2" fillId="0" borderId="0" xfId="0" applyFont="1" applyAlignment="1">
      <alignment vertical="center"/>
    </xf>
    <xf numFmtId="0" fontId="3" fillId="0" borderId="0" xfId="0" applyFont="1" applyAlignment="1">
      <alignment vertical="center"/>
    </xf>
    <xf numFmtId="10" fontId="3" fillId="0" borderId="0" xfId="2" applyNumberFormat="1"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10" fontId="4" fillId="0" borderId="0" xfId="2" applyNumberFormat="1" applyFont="1" applyAlignment="1">
      <alignment vertical="center"/>
    </xf>
    <xf numFmtId="0" fontId="7" fillId="0" borderId="0" xfId="0" applyFont="1" applyAlignment="1">
      <alignment vertical="center"/>
    </xf>
    <xf numFmtId="10" fontId="7" fillId="0" borderId="0" xfId="2" applyNumberFormat="1" applyFont="1" applyBorder="1" applyAlignment="1">
      <alignment vertical="center"/>
    </xf>
    <xf numFmtId="164" fontId="7" fillId="0" borderId="0" xfId="1" applyNumberFormat="1" applyFont="1" applyBorder="1" applyAlignment="1">
      <alignment vertical="center"/>
    </xf>
    <xf numFmtId="0" fontId="6" fillId="0" borderId="0" xfId="0" applyFont="1" applyAlignment="1">
      <alignment vertical="center"/>
    </xf>
    <xf numFmtId="0" fontId="5" fillId="0" borderId="0" xfId="0" applyFont="1" applyAlignment="1">
      <alignment vertical="center"/>
    </xf>
    <xf numFmtId="10" fontId="4" fillId="0" borderId="0" xfId="2" applyNumberFormat="1" applyFont="1" applyBorder="1" applyAlignment="1">
      <alignment vertical="center"/>
    </xf>
    <xf numFmtId="0" fontId="2" fillId="0" borderId="11" xfId="0" applyFont="1" applyBorder="1" applyAlignment="1">
      <alignment vertical="center"/>
    </xf>
    <xf numFmtId="0" fontId="4" fillId="0" borderId="11" xfId="0" applyFont="1" applyBorder="1" applyAlignment="1">
      <alignment vertical="center"/>
    </xf>
    <xf numFmtId="0" fontId="8" fillId="0" borderId="0" xfId="0" applyFont="1" applyAlignment="1">
      <alignment vertical="center"/>
    </xf>
    <xf numFmtId="164" fontId="8" fillId="0" borderId="0" xfId="1" applyNumberFormat="1" applyFont="1" applyBorder="1"/>
    <xf numFmtId="164" fontId="10" fillId="0" borderId="0" xfId="1" applyNumberFormat="1" applyFont="1" applyFill="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center" vertical="center" wrapText="1"/>
    </xf>
    <xf numFmtId="10" fontId="11" fillId="2" borderId="5" xfId="2"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applyFont="1" applyAlignment="1">
      <alignment vertical="center"/>
    </xf>
    <xf numFmtId="164" fontId="9" fillId="0" borderId="0" xfId="1" applyNumberFormat="1" applyFont="1" applyBorder="1"/>
    <xf numFmtId="38" fontId="11" fillId="0" borderId="4" xfId="1" applyNumberFormat="1" applyFont="1" applyFill="1" applyBorder="1" applyAlignment="1">
      <alignment horizontal="center" vertical="center" wrapText="1"/>
    </xf>
    <xf numFmtId="38" fontId="7" fillId="0" borderId="0" xfId="0" applyNumberFormat="1" applyFont="1" applyAlignment="1">
      <alignment vertical="center"/>
    </xf>
    <xf numFmtId="38" fontId="7" fillId="0" borderId="0" xfId="1" applyNumberFormat="1" applyFont="1" applyAlignment="1">
      <alignment horizontal="left" vertical="center" readingOrder="1"/>
    </xf>
    <xf numFmtId="38" fontId="7" fillId="0" borderId="0" xfId="2" applyNumberFormat="1" applyFont="1" applyBorder="1" applyAlignment="1">
      <alignment vertical="center"/>
    </xf>
    <xf numFmtId="38" fontId="7" fillId="0" borderId="0" xfId="1" applyNumberFormat="1" applyFont="1" applyBorder="1" applyAlignment="1">
      <alignment vertical="center"/>
    </xf>
    <xf numFmtId="38" fontId="7" fillId="0" borderId="0" xfId="1" applyNumberFormat="1" applyFont="1" applyBorder="1" applyAlignment="1">
      <alignment horizontal="left" vertical="center" readingOrder="1"/>
    </xf>
    <xf numFmtId="38" fontId="5" fillId="0" borderId="0" xfId="0" applyNumberFormat="1" applyFont="1" applyAlignment="1">
      <alignment vertical="center"/>
    </xf>
    <xf numFmtId="38" fontId="5" fillId="0" borderId="10" xfId="1" applyNumberFormat="1" applyFont="1" applyBorder="1" applyAlignment="1">
      <alignment horizontal="center" vertical="center" readingOrder="1"/>
    </xf>
    <xf numFmtId="38" fontId="5" fillId="0" borderId="0" xfId="1" applyNumberFormat="1" applyFont="1" applyBorder="1" applyAlignment="1">
      <alignment horizontal="center" vertical="center"/>
    </xf>
    <xf numFmtId="0" fontId="9" fillId="0" borderId="0" xfId="0" applyFont="1"/>
    <xf numFmtId="10" fontId="9" fillId="0" borderId="0" xfId="2" applyNumberFormat="1" applyFont="1" applyAlignment="1">
      <alignment vertical="center"/>
    </xf>
    <xf numFmtId="0" fontId="11" fillId="0" borderId="0" xfId="0" applyFont="1" applyAlignment="1">
      <alignment vertical="center"/>
    </xf>
    <xf numFmtId="10" fontId="9" fillId="0" borderId="0" xfId="2" applyNumberFormat="1" applyFont="1" applyBorder="1" applyAlignment="1">
      <alignment horizontal="left" vertical="center"/>
    </xf>
    <xf numFmtId="0" fontId="11" fillId="0" borderId="0" xfId="0" applyFont="1"/>
    <xf numFmtId="38" fontId="5" fillId="0" borderId="0" xfId="1" applyNumberFormat="1" applyFont="1" applyBorder="1" applyAlignment="1">
      <alignment horizontal="center" vertical="center" readingOrder="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38" fontId="9" fillId="0" borderId="16" xfId="0" applyNumberFormat="1" applyFont="1" applyBorder="1" applyAlignment="1">
      <alignment horizontal="center" vertical="center" wrapText="1"/>
    </xf>
    <xf numFmtId="40" fontId="9" fillId="0" borderId="16" xfId="1" applyNumberFormat="1" applyFont="1" applyFill="1" applyBorder="1" applyAlignment="1">
      <alignment horizontal="center" vertical="center" wrapText="1" readingOrder="2"/>
    </xf>
    <xf numFmtId="38" fontId="9" fillId="0" borderId="17" xfId="1" applyNumberFormat="1" applyFont="1" applyFill="1" applyBorder="1" applyAlignment="1">
      <alignment horizontal="center" vertical="center" wrapText="1" readingOrder="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38" fontId="9" fillId="0" borderId="21" xfId="0" applyNumberFormat="1" applyFont="1" applyBorder="1" applyAlignment="1">
      <alignment horizontal="center" vertical="center" wrapText="1"/>
    </xf>
    <xf numFmtId="40" fontId="9" fillId="0" borderId="21" xfId="1" applyNumberFormat="1" applyFont="1" applyFill="1" applyBorder="1" applyAlignment="1">
      <alignment horizontal="center" vertical="center" wrapText="1" readingOrder="2"/>
    </xf>
    <xf numFmtId="38" fontId="9" fillId="0" borderId="22" xfId="1" applyNumberFormat="1" applyFont="1" applyFill="1" applyBorder="1" applyAlignment="1">
      <alignment horizontal="center" vertical="center" wrapText="1" readingOrder="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38" fontId="9" fillId="0" borderId="26" xfId="0" applyNumberFormat="1" applyFont="1" applyBorder="1" applyAlignment="1">
      <alignment horizontal="center" vertical="center" wrapText="1"/>
    </xf>
    <xf numFmtId="40" fontId="9" fillId="0" borderId="26" xfId="1" applyNumberFormat="1" applyFont="1" applyFill="1" applyBorder="1" applyAlignment="1">
      <alignment horizontal="center" vertical="center" wrapText="1" readingOrder="2"/>
    </xf>
    <xf numFmtId="38" fontId="9" fillId="0" borderId="27" xfId="1" applyNumberFormat="1" applyFont="1" applyFill="1" applyBorder="1" applyAlignment="1">
      <alignment horizontal="center" vertical="center" wrapText="1" readingOrder="1"/>
    </xf>
    <xf numFmtId="38" fontId="11" fillId="0" borderId="13" xfId="2" applyNumberFormat="1" applyFont="1" applyFill="1" applyBorder="1" applyAlignment="1">
      <alignment horizontal="center" vertical="center" wrapText="1"/>
    </xf>
    <xf numFmtId="9" fontId="11" fillId="0" borderId="13" xfId="2" applyFont="1" applyFill="1" applyBorder="1" applyAlignment="1">
      <alignment horizontal="center" vertical="center" wrapText="1"/>
    </xf>
    <xf numFmtId="38" fontId="9" fillId="0" borderId="13" xfId="1" applyNumberFormat="1" applyFont="1" applyFill="1" applyBorder="1" applyAlignment="1">
      <alignment horizontal="center" vertical="center" wrapText="1" readingOrder="1"/>
    </xf>
    <xf numFmtId="38" fontId="11" fillId="0" borderId="18" xfId="2" applyNumberFormat="1" applyFont="1" applyFill="1" applyBorder="1" applyAlignment="1">
      <alignment horizontal="center" vertical="center" wrapText="1"/>
    </xf>
    <xf numFmtId="9" fontId="11" fillId="0" borderId="18" xfId="2" applyFont="1" applyFill="1" applyBorder="1" applyAlignment="1">
      <alignment horizontal="center" vertical="center" wrapText="1"/>
    </xf>
    <xf numFmtId="38" fontId="9" fillId="0" borderId="18" xfId="1" applyNumberFormat="1" applyFont="1" applyFill="1" applyBorder="1" applyAlignment="1">
      <alignment horizontal="center" vertical="center" wrapText="1" readingOrder="1"/>
    </xf>
    <xf numFmtId="38" fontId="11" fillId="0" borderId="23" xfId="2" applyNumberFormat="1" applyFont="1" applyFill="1" applyBorder="1" applyAlignment="1">
      <alignment horizontal="center" vertical="center" wrapText="1"/>
    </xf>
    <xf numFmtId="9" fontId="11" fillId="0" borderId="23" xfId="2" applyFont="1" applyFill="1" applyBorder="1" applyAlignment="1">
      <alignment horizontal="center" vertical="center" wrapText="1"/>
    </xf>
    <xf numFmtId="38" fontId="9" fillId="0" borderId="23" xfId="1" applyNumberFormat="1" applyFont="1" applyFill="1" applyBorder="1" applyAlignment="1">
      <alignment horizontal="center" vertical="center" wrapText="1" readingOrder="1"/>
    </xf>
    <xf numFmtId="38" fontId="11" fillId="2" borderId="9" xfId="2" applyNumberFormat="1" applyFont="1" applyFill="1" applyBorder="1" applyAlignment="1">
      <alignment horizontal="center" vertical="center" wrapText="1"/>
    </xf>
    <xf numFmtId="38" fontId="11" fillId="2" borderId="8" xfId="1" applyNumberFormat="1" applyFont="1" applyFill="1" applyBorder="1" applyAlignment="1">
      <alignment horizontal="center" vertical="center" wrapText="1" readingOrder="1"/>
    </xf>
    <xf numFmtId="0" fontId="11" fillId="2"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38" fontId="11" fillId="2" borderId="7" xfId="0" applyNumberFormat="1" applyFont="1" applyFill="1" applyBorder="1" applyAlignment="1">
      <alignment horizontal="center" vertical="center" wrapText="1"/>
    </xf>
    <xf numFmtId="40" fontId="11" fillId="2" borderId="7" xfId="1" applyNumberFormat="1" applyFont="1" applyFill="1" applyBorder="1" applyAlignment="1">
      <alignment horizontal="center" vertical="center" wrapText="1" readingOrder="2"/>
    </xf>
    <xf numFmtId="0" fontId="3" fillId="2" borderId="6" xfId="0" applyFont="1" applyFill="1" applyBorder="1" applyAlignment="1">
      <alignment horizontal="right" vertical="center" wrapText="1"/>
    </xf>
    <xf numFmtId="164" fontId="9" fillId="0" borderId="0" xfId="1" applyNumberFormat="1" applyFont="1" applyAlignment="1">
      <alignment horizontal="left" vertical="center" readingOrder="1"/>
    </xf>
    <xf numFmtId="164" fontId="9" fillId="0" borderId="11" xfId="1" applyNumberFormat="1" applyFont="1" applyBorder="1"/>
    <xf numFmtId="164" fontId="11" fillId="0" borderId="0" xfId="1" applyNumberFormat="1" applyFont="1"/>
    <xf numFmtId="164" fontId="11" fillId="0" borderId="10" xfId="1" applyNumberFormat="1" applyFont="1" applyBorder="1"/>
    <xf numFmtId="164" fontId="4" fillId="0" borderId="0" xfId="0" applyNumberFormat="1" applyFont="1" applyAlignment="1">
      <alignment vertical="center"/>
    </xf>
    <xf numFmtId="38" fontId="11" fillId="0" borderId="0" xfId="0" applyNumberFormat="1" applyFont="1" applyAlignment="1">
      <alignment horizontal="center" vertical="center" wrapText="1"/>
    </xf>
    <xf numFmtId="164" fontId="11" fillId="0" borderId="0" xfId="1" applyNumberFormat="1" applyFont="1" applyAlignment="1">
      <alignment horizontal="center" vertical="center" wrapText="1"/>
    </xf>
    <xf numFmtId="164" fontId="9" fillId="0" borderId="0" xfId="1" applyNumberFormat="1" applyFont="1" applyAlignment="1">
      <alignment vertical="center"/>
    </xf>
    <xf numFmtId="164" fontId="9" fillId="0" borderId="11" xfId="1" applyNumberFormat="1" applyFont="1" applyBorder="1" applyAlignment="1">
      <alignment vertical="center"/>
    </xf>
    <xf numFmtId="164" fontId="9" fillId="0" borderId="11" xfId="1" applyNumberFormat="1" applyFont="1" applyBorder="1" applyAlignment="1">
      <alignment horizontal="left" vertical="center" readingOrder="1"/>
    </xf>
    <xf numFmtId="164" fontId="11" fillId="0" borderId="0" xfId="1" applyNumberFormat="1" applyFont="1" applyAlignment="1">
      <alignment horizontal="left" vertical="center" readingOrder="1"/>
    </xf>
    <xf numFmtId="164" fontId="9" fillId="0" borderId="0" xfId="1" applyNumberFormat="1" applyFont="1" applyBorder="1" applyAlignment="1">
      <alignment vertical="center"/>
    </xf>
    <xf numFmtId="10" fontId="4" fillId="0" borderId="11" xfId="2" applyNumberFormat="1" applyFont="1" applyBorder="1" applyAlignment="1">
      <alignment horizontal="right" vertical="center"/>
    </xf>
    <xf numFmtId="0" fontId="3" fillId="0" borderId="11" xfId="0" applyFont="1" applyBorder="1" applyAlignment="1">
      <alignment vertical="center"/>
    </xf>
    <xf numFmtId="10" fontId="3" fillId="0" borderId="11" xfId="2" applyNumberFormat="1" applyFont="1" applyBorder="1" applyAlignment="1">
      <alignment vertical="center"/>
    </xf>
    <xf numFmtId="0" fontId="3" fillId="0" borderId="11" xfId="0" applyFont="1" applyBorder="1" applyAlignment="1">
      <alignment horizontal="left" vertical="center"/>
    </xf>
    <xf numFmtId="0" fontId="12" fillId="0" borderId="15" xfId="0" applyFont="1" applyBorder="1" applyAlignment="1">
      <alignment horizontal="left" vertical="center" wrapText="1"/>
    </xf>
    <xf numFmtId="0" fontId="12" fillId="0" borderId="20" xfId="0" applyFont="1" applyBorder="1" applyAlignment="1">
      <alignment horizontal="left" vertical="center" wrapText="1"/>
    </xf>
    <xf numFmtId="0" fontId="12" fillId="0" borderId="20" xfId="0" applyFont="1" applyBorder="1" applyAlignment="1">
      <alignment horizontal="left" vertical="center"/>
    </xf>
    <xf numFmtId="0" fontId="12" fillId="0" borderId="25" xfId="0" applyFont="1" applyBorder="1" applyAlignment="1">
      <alignment horizontal="left" vertical="center" wrapText="1"/>
    </xf>
    <xf numFmtId="0" fontId="9" fillId="0" borderId="0" xfId="0" applyFont="1" applyAlignment="1">
      <alignment horizontal="righ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8DE5E-2E61-4BF3-B2B4-7282A5AB5B4F}">
  <sheetPr>
    <pageSetUpPr fitToPage="1"/>
  </sheetPr>
  <dimension ref="B1:P68"/>
  <sheetViews>
    <sheetView rightToLeft="1" tabSelected="1" topLeftCell="A32" zoomScaleNormal="100" workbookViewId="0">
      <selection activeCell="H65" sqref="H65"/>
    </sheetView>
  </sheetViews>
  <sheetFormatPr defaultColWidth="9.140625" defaultRowHeight="19.5" x14ac:dyDescent="0.25"/>
  <cols>
    <col min="1" max="1" width="2.7109375" style="5" customWidth="1"/>
    <col min="2" max="2" width="5.7109375" style="5" customWidth="1"/>
    <col min="3" max="3" width="12.42578125" style="5" bestFit="1" customWidth="1"/>
    <col min="4" max="4" width="47.5703125" style="5" customWidth="1"/>
    <col min="5" max="5" width="5" style="5" bestFit="1" customWidth="1"/>
    <col min="6" max="6" width="5.140625" style="5" bestFit="1" customWidth="1"/>
    <col min="7" max="7" width="9.140625" style="6" bestFit="1" customWidth="1"/>
    <col min="8" max="8" width="12.85546875" style="5" bestFit="1" customWidth="1"/>
    <col min="9" max="9" width="1.7109375" style="5" customWidth="1"/>
    <col min="10" max="10" width="13.42578125" style="5" bestFit="1" customWidth="1"/>
    <col min="11" max="11" width="18.85546875" style="5" customWidth="1"/>
    <col min="12" max="12" width="12.85546875" style="5" customWidth="1"/>
    <col min="13" max="13" width="2.7109375" style="5" customWidth="1"/>
    <col min="14" max="14" width="0" style="5" hidden="1" customWidth="1"/>
    <col min="15" max="15" width="16.42578125" style="5" hidden="1" customWidth="1"/>
    <col min="16" max="16" width="10" style="5" hidden="1" customWidth="1"/>
    <col min="17" max="16384" width="9.140625" style="5"/>
  </cols>
  <sheetData>
    <row r="1" spans="2:16" s="2" customFormat="1" ht="27.95" customHeight="1" x14ac:dyDescent="0.25">
      <c r="B1" s="1" t="s">
        <v>75</v>
      </c>
      <c r="C1" s="1"/>
      <c r="E1" s="1"/>
      <c r="G1" s="3"/>
      <c r="L1" s="4" t="s">
        <v>15</v>
      </c>
    </row>
    <row r="2" spans="2:16" s="2" customFormat="1" ht="27.95" customHeight="1" x14ac:dyDescent="0.25">
      <c r="B2" s="1" t="s">
        <v>3</v>
      </c>
      <c r="C2" s="1"/>
      <c r="E2" s="1"/>
      <c r="G2" s="3"/>
      <c r="L2" s="4" t="s">
        <v>72</v>
      </c>
    </row>
    <row r="3" spans="2:16" s="2" customFormat="1" ht="27.95" customHeight="1" x14ac:dyDescent="0.25">
      <c r="B3" s="13" t="s">
        <v>14</v>
      </c>
      <c r="C3" s="13"/>
      <c r="D3" s="90"/>
      <c r="E3" s="13"/>
      <c r="F3" s="90"/>
      <c r="G3" s="91"/>
      <c r="H3" s="90"/>
      <c r="I3" s="90"/>
      <c r="J3" s="90"/>
      <c r="K3" s="90"/>
      <c r="L3" s="92" t="s">
        <v>16</v>
      </c>
    </row>
    <row r="4" spans="2:16" ht="6" customHeight="1" x14ac:dyDescent="0.25"/>
    <row r="5" spans="2:16" s="19" customFormat="1" ht="68.25" customHeight="1" x14ac:dyDescent="0.25">
      <c r="B5" s="20" t="s">
        <v>0</v>
      </c>
      <c r="C5" s="20" t="s">
        <v>48</v>
      </c>
      <c r="D5" s="20" t="s">
        <v>7</v>
      </c>
      <c r="E5" s="21" t="s">
        <v>1</v>
      </c>
      <c r="F5" s="21" t="s">
        <v>46</v>
      </c>
      <c r="G5" s="21" t="s">
        <v>66</v>
      </c>
      <c r="H5" s="22" t="s">
        <v>65</v>
      </c>
      <c r="I5" s="23"/>
      <c r="J5" s="24" t="s">
        <v>6</v>
      </c>
      <c r="K5" s="24" t="s">
        <v>49</v>
      </c>
      <c r="L5" s="25" t="s">
        <v>67</v>
      </c>
      <c r="N5" s="19" t="s">
        <v>68</v>
      </c>
    </row>
    <row r="6" spans="2:16" s="19" customFormat="1" ht="20.100000000000001" customHeight="1" x14ac:dyDescent="0.25">
      <c r="B6" s="43">
        <v>1</v>
      </c>
      <c r="C6" s="44">
        <v>6889210041</v>
      </c>
      <c r="D6" s="93" t="s">
        <v>22</v>
      </c>
      <c r="E6" s="45" t="s">
        <v>45</v>
      </c>
      <c r="F6" s="46">
        <v>36</v>
      </c>
      <c r="G6" s="47">
        <v>40.96</v>
      </c>
      <c r="H6" s="48">
        <f t="shared" ref="H6:H28" si="0">F6*G6</f>
        <v>1474.56</v>
      </c>
      <c r="I6" s="28"/>
      <c r="J6" s="61">
        <v>36</v>
      </c>
      <c r="K6" s="62">
        <f>J6/F6</f>
        <v>1</v>
      </c>
      <c r="L6" s="63">
        <f>J6*G6</f>
        <v>1474.56</v>
      </c>
      <c r="N6" s="19">
        <v>36</v>
      </c>
      <c r="O6" s="82">
        <f>N6-J6</f>
        <v>0</v>
      </c>
      <c r="P6" s="83">
        <f>N6*G6</f>
        <v>1474.56</v>
      </c>
    </row>
    <row r="7" spans="2:16" s="19" customFormat="1" ht="20.100000000000001" customHeight="1" x14ac:dyDescent="0.25">
      <c r="B7" s="49">
        <v>2</v>
      </c>
      <c r="C7" s="50">
        <v>6889110021</v>
      </c>
      <c r="D7" s="94" t="s">
        <v>23</v>
      </c>
      <c r="E7" s="51" t="s">
        <v>45</v>
      </c>
      <c r="F7" s="52">
        <v>4</v>
      </c>
      <c r="G7" s="53">
        <v>31.77</v>
      </c>
      <c r="H7" s="54">
        <f t="shared" si="0"/>
        <v>127.08</v>
      </c>
      <c r="I7" s="28"/>
      <c r="J7" s="64">
        <v>4</v>
      </c>
      <c r="K7" s="65">
        <f t="shared" ref="K7:K28" si="1">J7/F7</f>
        <v>1</v>
      </c>
      <c r="L7" s="66">
        <f>J7*G7</f>
        <v>127.08</v>
      </c>
      <c r="N7" s="19">
        <v>4</v>
      </c>
      <c r="O7" s="82">
        <f t="shared" ref="O7:O28" si="2">N7-J7</f>
        <v>0</v>
      </c>
      <c r="P7" s="83">
        <f t="shared" ref="P7:P28" si="3">N7*G7</f>
        <v>127.08</v>
      </c>
    </row>
    <row r="8" spans="2:16" s="19" customFormat="1" ht="20.100000000000001" customHeight="1" x14ac:dyDescent="0.25">
      <c r="B8" s="49">
        <v>3</v>
      </c>
      <c r="C8" s="50">
        <v>6882231063</v>
      </c>
      <c r="D8" s="94" t="s">
        <v>17</v>
      </c>
      <c r="E8" s="51" t="s">
        <v>45</v>
      </c>
      <c r="F8" s="52">
        <v>112</v>
      </c>
      <c r="G8" s="53">
        <v>5.7063392857142849</v>
      </c>
      <c r="H8" s="54">
        <f t="shared" si="0"/>
        <v>639.1099999999999</v>
      </c>
      <c r="I8" s="28"/>
      <c r="J8" s="64">
        <v>112</v>
      </c>
      <c r="K8" s="65">
        <f t="shared" si="1"/>
        <v>1</v>
      </c>
      <c r="L8" s="66">
        <f t="shared" ref="L8:L28" si="4">J8*G8</f>
        <v>639.1099999999999</v>
      </c>
      <c r="N8" s="19">
        <v>112</v>
      </c>
      <c r="O8" s="82">
        <f t="shared" si="2"/>
        <v>0</v>
      </c>
      <c r="P8" s="83">
        <f t="shared" si="3"/>
        <v>639.1099999999999</v>
      </c>
    </row>
    <row r="9" spans="2:16" s="19" customFormat="1" ht="20.100000000000001" customHeight="1" x14ac:dyDescent="0.25">
      <c r="B9" s="49">
        <v>4</v>
      </c>
      <c r="C9" s="50">
        <v>6882231071</v>
      </c>
      <c r="D9" s="94" t="s">
        <v>18</v>
      </c>
      <c r="E9" s="51" t="s">
        <v>45</v>
      </c>
      <c r="F9" s="52">
        <v>30</v>
      </c>
      <c r="G9" s="53">
        <v>9</v>
      </c>
      <c r="H9" s="54">
        <f t="shared" si="0"/>
        <v>270</v>
      </c>
      <c r="I9" s="28"/>
      <c r="J9" s="64">
        <v>30</v>
      </c>
      <c r="K9" s="65">
        <f t="shared" si="1"/>
        <v>1</v>
      </c>
      <c r="L9" s="66">
        <f t="shared" si="4"/>
        <v>270</v>
      </c>
      <c r="N9" s="19">
        <v>30</v>
      </c>
      <c r="O9" s="82">
        <f t="shared" si="2"/>
        <v>0</v>
      </c>
      <c r="P9" s="83">
        <f t="shared" si="3"/>
        <v>270</v>
      </c>
    </row>
    <row r="10" spans="2:16" s="19" customFormat="1" ht="20.100000000000001" customHeight="1" x14ac:dyDescent="0.25">
      <c r="B10" s="49">
        <v>5</v>
      </c>
      <c r="C10" s="50">
        <v>6882231082</v>
      </c>
      <c r="D10" s="94" t="s">
        <v>19</v>
      </c>
      <c r="E10" s="51" t="s">
        <v>45</v>
      </c>
      <c r="F10" s="52">
        <v>54</v>
      </c>
      <c r="G10" s="53">
        <v>15.16</v>
      </c>
      <c r="H10" s="54">
        <f t="shared" si="0"/>
        <v>818.64</v>
      </c>
      <c r="I10" s="28"/>
      <c r="J10" s="64">
        <v>54</v>
      </c>
      <c r="K10" s="65">
        <f t="shared" si="1"/>
        <v>1</v>
      </c>
      <c r="L10" s="66">
        <f t="shared" si="4"/>
        <v>818.64</v>
      </c>
      <c r="N10" s="19">
        <v>54</v>
      </c>
      <c r="O10" s="82">
        <f t="shared" si="2"/>
        <v>0</v>
      </c>
      <c r="P10" s="83">
        <f t="shared" si="3"/>
        <v>818.64</v>
      </c>
    </row>
    <row r="11" spans="2:16" s="19" customFormat="1" ht="20.100000000000001" customHeight="1" x14ac:dyDescent="0.25">
      <c r="B11" s="49">
        <v>6</v>
      </c>
      <c r="C11" s="50">
        <v>6882231092</v>
      </c>
      <c r="D11" s="94" t="s">
        <v>20</v>
      </c>
      <c r="E11" s="51" t="s">
        <v>45</v>
      </c>
      <c r="F11" s="52">
        <v>14</v>
      </c>
      <c r="G11" s="53">
        <v>19.34</v>
      </c>
      <c r="H11" s="54">
        <f t="shared" si="0"/>
        <v>270.76</v>
      </c>
      <c r="I11" s="28"/>
      <c r="J11" s="64">
        <v>14</v>
      </c>
      <c r="K11" s="65">
        <f t="shared" si="1"/>
        <v>1</v>
      </c>
      <c r="L11" s="66">
        <f t="shared" si="4"/>
        <v>270.76</v>
      </c>
      <c r="N11" s="19">
        <v>14</v>
      </c>
      <c r="O11" s="82">
        <f t="shared" si="2"/>
        <v>0</v>
      </c>
      <c r="P11" s="83">
        <f t="shared" si="3"/>
        <v>270.76</v>
      </c>
    </row>
    <row r="12" spans="2:16" s="19" customFormat="1" ht="20.100000000000001" customHeight="1" x14ac:dyDescent="0.25">
      <c r="B12" s="49">
        <v>7</v>
      </c>
      <c r="C12" s="50">
        <v>6882231102</v>
      </c>
      <c r="D12" s="94" t="s">
        <v>21</v>
      </c>
      <c r="E12" s="51" t="s">
        <v>45</v>
      </c>
      <c r="F12" s="52">
        <v>10</v>
      </c>
      <c r="G12" s="53">
        <v>27.15</v>
      </c>
      <c r="H12" s="54">
        <f t="shared" si="0"/>
        <v>271.5</v>
      </c>
      <c r="I12" s="28"/>
      <c r="J12" s="64">
        <v>10</v>
      </c>
      <c r="K12" s="65">
        <f t="shared" si="1"/>
        <v>1</v>
      </c>
      <c r="L12" s="66">
        <f t="shared" si="4"/>
        <v>271.5</v>
      </c>
      <c r="N12" s="19">
        <v>10</v>
      </c>
      <c r="O12" s="82">
        <f t="shared" si="2"/>
        <v>0</v>
      </c>
      <c r="P12" s="83">
        <f t="shared" si="3"/>
        <v>271.5</v>
      </c>
    </row>
    <row r="13" spans="2:16" s="19" customFormat="1" ht="20.100000000000001" customHeight="1" x14ac:dyDescent="0.25">
      <c r="B13" s="49">
        <v>8</v>
      </c>
      <c r="C13" s="50">
        <v>7033123601</v>
      </c>
      <c r="D13" s="94" t="s">
        <v>26</v>
      </c>
      <c r="E13" s="51" t="s">
        <v>5</v>
      </c>
      <c r="F13" s="52">
        <v>6</v>
      </c>
      <c r="G13" s="53">
        <v>65.47</v>
      </c>
      <c r="H13" s="54">
        <f t="shared" si="0"/>
        <v>392.82</v>
      </c>
      <c r="I13" s="28"/>
      <c r="J13" s="64">
        <v>6</v>
      </c>
      <c r="K13" s="65">
        <f t="shared" si="1"/>
        <v>1</v>
      </c>
      <c r="L13" s="66">
        <f t="shared" si="4"/>
        <v>392.82</v>
      </c>
      <c r="N13" s="19">
        <v>6</v>
      </c>
      <c r="O13" s="82">
        <f t="shared" si="2"/>
        <v>0</v>
      </c>
      <c r="P13" s="83">
        <f t="shared" si="3"/>
        <v>392.82</v>
      </c>
    </row>
    <row r="14" spans="2:16" s="19" customFormat="1" ht="20.100000000000001" customHeight="1" x14ac:dyDescent="0.25">
      <c r="B14" s="49">
        <v>9</v>
      </c>
      <c r="C14" s="50">
        <v>7033122601</v>
      </c>
      <c r="D14" s="94" t="s">
        <v>27</v>
      </c>
      <c r="E14" s="51" t="s">
        <v>5</v>
      </c>
      <c r="F14" s="52">
        <v>12</v>
      </c>
      <c r="G14" s="53">
        <v>65.47</v>
      </c>
      <c r="H14" s="54">
        <f t="shared" si="0"/>
        <v>785.64</v>
      </c>
      <c r="I14" s="28"/>
      <c r="J14" s="64">
        <v>12</v>
      </c>
      <c r="K14" s="65">
        <f t="shared" si="1"/>
        <v>1</v>
      </c>
      <c r="L14" s="66">
        <f t="shared" si="4"/>
        <v>785.64</v>
      </c>
      <c r="N14" s="19">
        <v>12</v>
      </c>
      <c r="O14" s="82">
        <f t="shared" si="2"/>
        <v>0</v>
      </c>
      <c r="P14" s="83">
        <f t="shared" si="3"/>
        <v>785.64</v>
      </c>
    </row>
    <row r="15" spans="2:16" s="19" customFormat="1" ht="20.100000000000001" customHeight="1" x14ac:dyDescent="0.25">
      <c r="B15" s="49">
        <v>10</v>
      </c>
      <c r="C15" s="50">
        <v>6962016101</v>
      </c>
      <c r="D15" s="94" t="s">
        <v>24</v>
      </c>
      <c r="E15" s="51" t="s">
        <v>45</v>
      </c>
      <c r="F15" s="52">
        <v>55</v>
      </c>
      <c r="G15" s="53">
        <v>20.09</v>
      </c>
      <c r="H15" s="54">
        <f t="shared" si="0"/>
        <v>1104.95</v>
      </c>
      <c r="I15" s="28"/>
      <c r="J15" s="64">
        <f>45+10</f>
        <v>55</v>
      </c>
      <c r="K15" s="65">
        <f t="shared" si="1"/>
        <v>1</v>
      </c>
      <c r="L15" s="66">
        <f t="shared" si="4"/>
        <v>1104.95</v>
      </c>
      <c r="N15" s="19">
        <v>10</v>
      </c>
      <c r="O15" s="82">
        <f t="shared" si="2"/>
        <v>-45</v>
      </c>
      <c r="P15" s="83">
        <f t="shared" si="3"/>
        <v>200.9</v>
      </c>
    </row>
    <row r="16" spans="2:16" s="19" customFormat="1" ht="20.100000000000001" customHeight="1" x14ac:dyDescent="0.25">
      <c r="B16" s="49">
        <v>11</v>
      </c>
      <c r="C16" s="50">
        <v>6962016301</v>
      </c>
      <c r="D16" s="94" t="s">
        <v>25</v>
      </c>
      <c r="E16" s="51" t="s">
        <v>45</v>
      </c>
      <c r="F16" s="52">
        <v>10</v>
      </c>
      <c r="G16" s="53">
        <v>20.09</v>
      </c>
      <c r="H16" s="54">
        <f t="shared" si="0"/>
        <v>200.9</v>
      </c>
      <c r="I16" s="28"/>
      <c r="J16" s="64">
        <v>10</v>
      </c>
      <c r="K16" s="65">
        <f t="shared" si="1"/>
        <v>1</v>
      </c>
      <c r="L16" s="66">
        <f t="shared" si="4"/>
        <v>200.9</v>
      </c>
      <c r="N16" s="19">
        <v>10</v>
      </c>
      <c r="O16" s="82">
        <f t="shared" si="2"/>
        <v>0</v>
      </c>
      <c r="P16" s="83">
        <f t="shared" si="3"/>
        <v>200.9</v>
      </c>
    </row>
    <row r="17" spans="2:16" s="19" customFormat="1" ht="20.100000000000001" customHeight="1" x14ac:dyDescent="0.25">
      <c r="B17" s="49">
        <v>12</v>
      </c>
      <c r="C17" s="50">
        <v>6962066101</v>
      </c>
      <c r="D17" s="95" t="s">
        <v>28</v>
      </c>
      <c r="E17" s="51" t="s">
        <v>45</v>
      </c>
      <c r="F17" s="52">
        <v>25</v>
      </c>
      <c r="G17" s="53">
        <v>14.68</v>
      </c>
      <c r="H17" s="54">
        <f t="shared" si="0"/>
        <v>367</v>
      </c>
      <c r="I17" s="28"/>
      <c r="J17" s="64">
        <v>25</v>
      </c>
      <c r="K17" s="65">
        <f t="shared" si="1"/>
        <v>1</v>
      </c>
      <c r="L17" s="66">
        <f t="shared" si="4"/>
        <v>367</v>
      </c>
      <c r="O17" s="82">
        <f t="shared" si="2"/>
        <v>-25</v>
      </c>
      <c r="P17" s="83">
        <f t="shared" si="3"/>
        <v>0</v>
      </c>
    </row>
    <row r="18" spans="2:16" s="19" customFormat="1" ht="20.100000000000001" customHeight="1" x14ac:dyDescent="0.25">
      <c r="B18" s="49">
        <v>13</v>
      </c>
      <c r="C18" s="50">
        <v>6962066301</v>
      </c>
      <c r="D18" s="95" t="s">
        <v>29</v>
      </c>
      <c r="E18" s="51" t="s">
        <v>45</v>
      </c>
      <c r="F18" s="52">
        <v>18</v>
      </c>
      <c r="G18" s="53">
        <v>14.68</v>
      </c>
      <c r="H18" s="54">
        <f t="shared" si="0"/>
        <v>264.24</v>
      </c>
      <c r="I18" s="28"/>
      <c r="J18" s="64">
        <f>15+3</f>
        <v>18</v>
      </c>
      <c r="K18" s="65">
        <f t="shared" si="1"/>
        <v>1</v>
      </c>
      <c r="L18" s="66">
        <f t="shared" si="4"/>
        <v>264.24</v>
      </c>
      <c r="N18" s="19">
        <v>3</v>
      </c>
      <c r="O18" s="82">
        <f t="shared" si="2"/>
        <v>-15</v>
      </c>
      <c r="P18" s="83">
        <f t="shared" si="3"/>
        <v>44.04</v>
      </c>
    </row>
    <row r="19" spans="2:16" s="19" customFormat="1" ht="20.100000000000001" customHeight="1" x14ac:dyDescent="0.25">
      <c r="B19" s="49">
        <v>14</v>
      </c>
      <c r="C19" s="50">
        <v>6962066701</v>
      </c>
      <c r="D19" s="95" t="s">
        <v>30</v>
      </c>
      <c r="E19" s="51" t="s">
        <v>45</v>
      </c>
      <c r="F19" s="52">
        <v>8</v>
      </c>
      <c r="G19" s="53">
        <v>112.12</v>
      </c>
      <c r="H19" s="54">
        <f t="shared" si="0"/>
        <v>896.96</v>
      </c>
      <c r="I19" s="28"/>
      <c r="J19" s="64">
        <v>8</v>
      </c>
      <c r="K19" s="65">
        <f t="shared" si="1"/>
        <v>1</v>
      </c>
      <c r="L19" s="66">
        <f t="shared" si="4"/>
        <v>896.96</v>
      </c>
      <c r="N19" s="19">
        <v>8</v>
      </c>
      <c r="O19" s="82">
        <f t="shared" si="2"/>
        <v>0</v>
      </c>
      <c r="P19" s="83">
        <f t="shared" si="3"/>
        <v>896.96</v>
      </c>
    </row>
    <row r="20" spans="2:16" s="19" customFormat="1" ht="20.100000000000001" customHeight="1" x14ac:dyDescent="0.25">
      <c r="B20" s="49">
        <v>15</v>
      </c>
      <c r="C20" s="50">
        <v>7037050735</v>
      </c>
      <c r="D20" s="95" t="s">
        <v>32</v>
      </c>
      <c r="E20" s="51" t="s">
        <v>45</v>
      </c>
      <c r="F20" s="52">
        <v>2</v>
      </c>
      <c r="G20" s="53">
        <v>215.38</v>
      </c>
      <c r="H20" s="54">
        <f t="shared" si="0"/>
        <v>430.76</v>
      </c>
      <c r="I20" s="28"/>
      <c r="J20" s="64">
        <v>2</v>
      </c>
      <c r="K20" s="65">
        <f t="shared" si="1"/>
        <v>1</v>
      </c>
      <c r="L20" s="66">
        <f t="shared" si="4"/>
        <v>430.76</v>
      </c>
      <c r="N20" s="19">
        <v>2</v>
      </c>
      <c r="O20" s="82">
        <f t="shared" si="2"/>
        <v>0</v>
      </c>
      <c r="P20" s="83">
        <f t="shared" si="3"/>
        <v>430.76</v>
      </c>
    </row>
    <row r="21" spans="2:16" s="19" customFormat="1" ht="20.100000000000001" customHeight="1" x14ac:dyDescent="0.25">
      <c r="B21" s="49">
        <v>16</v>
      </c>
      <c r="C21" s="50">
        <v>7037050435</v>
      </c>
      <c r="D21" s="95" t="s">
        <v>31</v>
      </c>
      <c r="E21" s="51" t="s">
        <v>45</v>
      </c>
      <c r="F21" s="52">
        <v>4</v>
      </c>
      <c r="G21" s="53">
        <v>110.27</v>
      </c>
      <c r="H21" s="54">
        <f t="shared" si="0"/>
        <v>441.08</v>
      </c>
      <c r="I21" s="28"/>
      <c r="J21" s="64">
        <v>4</v>
      </c>
      <c r="K21" s="65">
        <f t="shared" si="1"/>
        <v>1</v>
      </c>
      <c r="L21" s="66">
        <f t="shared" si="4"/>
        <v>441.08</v>
      </c>
      <c r="N21" s="19">
        <v>4</v>
      </c>
      <c r="O21" s="82">
        <f t="shared" si="2"/>
        <v>0</v>
      </c>
      <c r="P21" s="83">
        <f t="shared" si="3"/>
        <v>441.08</v>
      </c>
    </row>
    <row r="22" spans="2:16" s="19" customFormat="1" ht="20.100000000000001" customHeight="1" x14ac:dyDescent="0.25">
      <c r="B22" s="49">
        <v>17</v>
      </c>
      <c r="C22" s="50">
        <v>6881561202</v>
      </c>
      <c r="D22" s="94" t="s">
        <v>33</v>
      </c>
      <c r="E22" s="51" t="s">
        <v>45</v>
      </c>
      <c r="F22" s="52">
        <v>53</v>
      </c>
      <c r="G22" s="53">
        <v>5.48</v>
      </c>
      <c r="H22" s="54">
        <f t="shared" si="0"/>
        <v>290.44</v>
      </c>
      <c r="I22" s="28"/>
      <c r="J22" s="64">
        <v>53</v>
      </c>
      <c r="K22" s="65">
        <f t="shared" si="1"/>
        <v>1</v>
      </c>
      <c r="L22" s="66">
        <f t="shared" si="4"/>
        <v>290.44</v>
      </c>
      <c r="N22" s="19">
        <v>53</v>
      </c>
      <c r="O22" s="82">
        <f t="shared" si="2"/>
        <v>0</v>
      </c>
      <c r="P22" s="83">
        <f t="shared" si="3"/>
        <v>290.44</v>
      </c>
    </row>
    <row r="23" spans="2:16" s="19" customFormat="1" ht="20.100000000000001" customHeight="1" x14ac:dyDescent="0.25">
      <c r="B23" s="49">
        <v>18</v>
      </c>
      <c r="C23" s="50">
        <v>6881561322</v>
      </c>
      <c r="D23" s="94" t="s">
        <v>34</v>
      </c>
      <c r="E23" s="51" t="s">
        <v>45</v>
      </c>
      <c r="F23" s="52">
        <v>6</v>
      </c>
      <c r="G23" s="53">
        <v>14.73</v>
      </c>
      <c r="H23" s="54">
        <f t="shared" si="0"/>
        <v>88.38</v>
      </c>
      <c r="I23" s="28"/>
      <c r="J23" s="64">
        <v>6</v>
      </c>
      <c r="K23" s="65">
        <f t="shared" si="1"/>
        <v>1</v>
      </c>
      <c r="L23" s="66">
        <f t="shared" si="4"/>
        <v>88.38</v>
      </c>
      <c r="N23" s="19">
        <v>6</v>
      </c>
      <c r="O23" s="82">
        <f t="shared" si="2"/>
        <v>0</v>
      </c>
      <c r="P23" s="83">
        <f t="shared" si="3"/>
        <v>88.38</v>
      </c>
    </row>
    <row r="24" spans="2:16" s="19" customFormat="1" ht="19.5" customHeight="1" x14ac:dyDescent="0.25">
      <c r="B24" s="49">
        <v>19</v>
      </c>
      <c r="C24" s="50">
        <v>6881561402</v>
      </c>
      <c r="D24" s="94" t="s">
        <v>35</v>
      </c>
      <c r="E24" s="51" t="s">
        <v>45</v>
      </c>
      <c r="F24" s="52">
        <v>4</v>
      </c>
      <c r="G24" s="53">
        <v>18.850000000000001</v>
      </c>
      <c r="H24" s="54">
        <f t="shared" si="0"/>
        <v>75.400000000000006</v>
      </c>
      <c r="I24" s="28"/>
      <c r="J24" s="64">
        <v>4</v>
      </c>
      <c r="K24" s="65">
        <f t="shared" si="1"/>
        <v>1</v>
      </c>
      <c r="L24" s="66">
        <f t="shared" si="4"/>
        <v>75.400000000000006</v>
      </c>
      <c r="N24" s="19">
        <v>4</v>
      </c>
      <c r="O24" s="82">
        <f t="shared" si="2"/>
        <v>0</v>
      </c>
      <c r="P24" s="83">
        <f t="shared" si="3"/>
        <v>75.400000000000006</v>
      </c>
    </row>
    <row r="25" spans="2:16" s="19" customFormat="1" ht="20.100000000000001" customHeight="1" x14ac:dyDescent="0.25">
      <c r="B25" s="49">
        <v>20</v>
      </c>
      <c r="C25" s="50">
        <v>6881562202</v>
      </c>
      <c r="D25" s="94" t="s">
        <v>36</v>
      </c>
      <c r="E25" s="51" t="s">
        <v>45</v>
      </c>
      <c r="F25" s="52">
        <v>465</v>
      </c>
      <c r="G25" s="53">
        <v>3.04</v>
      </c>
      <c r="H25" s="54">
        <f t="shared" si="0"/>
        <v>1413.6</v>
      </c>
      <c r="I25" s="28"/>
      <c r="J25" s="64">
        <v>465</v>
      </c>
      <c r="K25" s="65">
        <f t="shared" si="1"/>
        <v>1</v>
      </c>
      <c r="L25" s="66">
        <f t="shared" si="4"/>
        <v>1413.6</v>
      </c>
      <c r="N25" s="19">
        <v>465</v>
      </c>
      <c r="O25" s="82">
        <f t="shared" si="2"/>
        <v>0</v>
      </c>
      <c r="P25" s="83">
        <f t="shared" si="3"/>
        <v>1413.6</v>
      </c>
    </row>
    <row r="26" spans="2:16" s="19" customFormat="1" ht="20.100000000000001" customHeight="1" x14ac:dyDescent="0.25">
      <c r="B26" s="49">
        <v>21</v>
      </c>
      <c r="C26" s="50">
        <v>6881562252</v>
      </c>
      <c r="D26" s="94" t="s">
        <v>37</v>
      </c>
      <c r="E26" s="51" t="s">
        <v>45</v>
      </c>
      <c r="F26" s="52">
        <v>97</v>
      </c>
      <c r="G26" s="53">
        <v>4.38</v>
      </c>
      <c r="H26" s="54">
        <f t="shared" si="0"/>
        <v>424.86</v>
      </c>
      <c r="I26" s="28"/>
      <c r="J26" s="64">
        <v>97</v>
      </c>
      <c r="K26" s="65">
        <f t="shared" si="1"/>
        <v>1</v>
      </c>
      <c r="L26" s="66">
        <f t="shared" si="4"/>
        <v>424.86</v>
      </c>
      <c r="N26" s="19">
        <v>97</v>
      </c>
      <c r="O26" s="82">
        <f t="shared" si="2"/>
        <v>0</v>
      </c>
      <c r="P26" s="83">
        <f t="shared" si="3"/>
        <v>424.86</v>
      </c>
    </row>
    <row r="27" spans="2:16" s="19" customFormat="1" ht="20.100000000000001" customHeight="1" x14ac:dyDescent="0.25">
      <c r="B27" s="49">
        <v>22</v>
      </c>
      <c r="C27" s="50">
        <v>6881562322</v>
      </c>
      <c r="D27" s="94" t="s">
        <v>38</v>
      </c>
      <c r="E27" s="51" t="s">
        <v>45</v>
      </c>
      <c r="F27" s="52">
        <v>12</v>
      </c>
      <c r="G27" s="53">
        <v>6.78</v>
      </c>
      <c r="H27" s="54">
        <f t="shared" si="0"/>
        <v>81.36</v>
      </c>
      <c r="I27" s="28"/>
      <c r="J27" s="64">
        <v>12</v>
      </c>
      <c r="K27" s="65">
        <f t="shared" si="1"/>
        <v>1</v>
      </c>
      <c r="L27" s="66">
        <f t="shared" si="4"/>
        <v>81.36</v>
      </c>
      <c r="N27" s="19">
        <v>12</v>
      </c>
      <c r="O27" s="82">
        <f t="shared" si="2"/>
        <v>0</v>
      </c>
      <c r="P27" s="83">
        <f t="shared" si="3"/>
        <v>81.36</v>
      </c>
    </row>
    <row r="28" spans="2:16" s="19" customFormat="1" ht="20.100000000000001" customHeight="1" x14ac:dyDescent="0.25">
      <c r="B28" s="55">
        <v>23</v>
      </c>
      <c r="C28" s="56">
        <v>6881562402</v>
      </c>
      <c r="D28" s="96" t="s">
        <v>39</v>
      </c>
      <c r="E28" s="57" t="s">
        <v>45</v>
      </c>
      <c r="F28" s="58">
        <v>3</v>
      </c>
      <c r="G28" s="59">
        <v>10.85</v>
      </c>
      <c r="H28" s="60">
        <f t="shared" si="0"/>
        <v>32.549999999999997</v>
      </c>
      <c r="I28" s="28"/>
      <c r="J28" s="67">
        <v>3</v>
      </c>
      <c r="K28" s="68">
        <f t="shared" si="1"/>
        <v>1</v>
      </c>
      <c r="L28" s="69">
        <f t="shared" si="4"/>
        <v>32.549999999999997</v>
      </c>
      <c r="N28" s="19">
        <v>3</v>
      </c>
      <c r="O28" s="82">
        <f t="shared" si="2"/>
        <v>0</v>
      </c>
      <c r="P28" s="83">
        <f t="shared" si="3"/>
        <v>32.549999999999997</v>
      </c>
    </row>
    <row r="29" spans="2:16" s="19" customFormat="1" ht="20.100000000000001" customHeight="1" x14ac:dyDescent="0.25">
      <c r="B29" s="25"/>
      <c r="C29" s="72"/>
      <c r="D29" s="76" t="s">
        <v>63</v>
      </c>
      <c r="E29" s="73"/>
      <c r="F29" s="74"/>
      <c r="G29" s="75"/>
      <c r="H29" s="71">
        <f>SUM(H6:H28)</f>
        <v>11162.589999999998</v>
      </c>
      <c r="I29" s="28"/>
      <c r="J29" s="70"/>
      <c r="K29" s="70"/>
      <c r="L29" s="71">
        <f>SUM(L6:L28)</f>
        <v>11162.589999999998</v>
      </c>
    </row>
    <row r="30" spans="2:16" s="19" customFormat="1" ht="24" x14ac:dyDescent="0.25">
      <c r="B30" s="43">
        <v>24</v>
      </c>
      <c r="C30" s="44">
        <v>6962115301</v>
      </c>
      <c r="D30" s="93" t="s">
        <v>51</v>
      </c>
      <c r="E30" s="45" t="s">
        <v>45</v>
      </c>
      <c r="F30" s="46">
        <v>12</v>
      </c>
      <c r="G30" s="47">
        <v>98.56</v>
      </c>
      <c r="H30" s="48">
        <f>F30*G30</f>
        <v>1182.72</v>
      </c>
      <c r="I30" s="28"/>
      <c r="J30" s="61">
        <v>12</v>
      </c>
      <c r="K30" s="62">
        <f>J30/F30</f>
        <v>1</v>
      </c>
      <c r="L30" s="63">
        <f>J30*G30</f>
        <v>1182.72</v>
      </c>
    </row>
    <row r="31" spans="2:16" s="19" customFormat="1" ht="20.100000000000001" customHeight="1" x14ac:dyDescent="0.25">
      <c r="B31" s="49">
        <v>25</v>
      </c>
      <c r="C31" s="50">
        <v>6962356101</v>
      </c>
      <c r="D31" s="94" t="s">
        <v>52</v>
      </c>
      <c r="E31" s="51" t="s">
        <v>45</v>
      </c>
      <c r="F31" s="52">
        <v>171</v>
      </c>
      <c r="G31" s="53">
        <v>52.51</v>
      </c>
      <c r="H31" s="54">
        <f t="shared" ref="H31:H46" si="5">F31*G31</f>
        <v>8979.2099999999991</v>
      </c>
      <c r="I31" s="28"/>
      <c r="J31" s="64">
        <v>171</v>
      </c>
      <c r="K31" s="65">
        <f t="shared" ref="K31:K46" si="6">J31/F31</f>
        <v>1</v>
      </c>
      <c r="L31" s="66">
        <f t="shared" ref="L31:L46" si="7">J31*G31</f>
        <v>8979.2099999999991</v>
      </c>
    </row>
    <row r="32" spans="2:16" s="19" customFormat="1" ht="20.100000000000001" customHeight="1" x14ac:dyDescent="0.25">
      <c r="B32" s="49">
        <v>26</v>
      </c>
      <c r="C32" s="50">
        <v>6962353101</v>
      </c>
      <c r="D32" s="94" t="s">
        <v>53</v>
      </c>
      <c r="E32" s="51" t="s">
        <v>45</v>
      </c>
      <c r="F32" s="52">
        <v>92</v>
      </c>
      <c r="G32" s="53">
        <v>57.44</v>
      </c>
      <c r="H32" s="54">
        <f t="shared" si="5"/>
        <v>5284.48</v>
      </c>
      <c r="I32" s="28"/>
      <c r="J32" s="64">
        <v>92</v>
      </c>
      <c r="K32" s="65">
        <f t="shared" si="6"/>
        <v>1</v>
      </c>
      <c r="L32" s="66">
        <f t="shared" si="7"/>
        <v>5284.48</v>
      </c>
    </row>
    <row r="33" spans="2:12" s="19" customFormat="1" ht="24" x14ac:dyDescent="0.25">
      <c r="B33" s="49">
        <v>27</v>
      </c>
      <c r="C33" s="50">
        <v>6962356111</v>
      </c>
      <c r="D33" s="94" t="s">
        <v>54</v>
      </c>
      <c r="E33" s="51" t="s">
        <v>45</v>
      </c>
      <c r="F33" s="52">
        <v>32</v>
      </c>
      <c r="G33" s="53">
        <v>159.65</v>
      </c>
      <c r="H33" s="54">
        <f t="shared" si="5"/>
        <v>5108.8</v>
      </c>
      <c r="I33" s="28"/>
      <c r="J33" s="64">
        <v>32</v>
      </c>
      <c r="K33" s="65">
        <f t="shared" si="6"/>
        <v>1</v>
      </c>
      <c r="L33" s="66">
        <f t="shared" si="7"/>
        <v>5108.8</v>
      </c>
    </row>
    <row r="34" spans="2:12" s="19" customFormat="1" ht="24" x14ac:dyDescent="0.25">
      <c r="B34" s="49">
        <v>28</v>
      </c>
      <c r="C34" s="50">
        <v>6962353111</v>
      </c>
      <c r="D34" s="94" t="s">
        <v>55</v>
      </c>
      <c r="E34" s="51" t="s">
        <v>45</v>
      </c>
      <c r="F34" s="52">
        <v>18</v>
      </c>
      <c r="G34" s="53">
        <v>164.58</v>
      </c>
      <c r="H34" s="54">
        <f t="shared" si="5"/>
        <v>2962.44</v>
      </c>
      <c r="I34" s="28"/>
      <c r="J34" s="64">
        <v>18</v>
      </c>
      <c r="K34" s="65">
        <f t="shared" si="6"/>
        <v>1</v>
      </c>
      <c r="L34" s="66">
        <f t="shared" si="7"/>
        <v>2962.44</v>
      </c>
    </row>
    <row r="35" spans="2:12" s="19" customFormat="1" ht="20.100000000000001" customHeight="1" x14ac:dyDescent="0.25">
      <c r="B35" s="49">
        <v>29</v>
      </c>
      <c r="C35" s="50">
        <v>6962356301</v>
      </c>
      <c r="D35" s="94" t="s">
        <v>56</v>
      </c>
      <c r="E35" s="51" t="s">
        <v>45</v>
      </c>
      <c r="F35" s="52">
        <v>55</v>
      </c>
      <c r="G35" s="53">
        <v>95.26</v>
      </c>
      <c r="H35" s="54">
        <f t="shared" si="5"/>
        <v>5239.3</v>
      </c>
      <c r="I35" s="28"/>
      <c r="J35" s="64">
        <v>55</v>
      </c>
      <c r="K35" s="65">
        <f t="shared" si="6"/>
        <v>1</v>
      </c>
      <c r="L35" s="66">
        <f t="shared" si="7"/>
        <v>5239.3</v>
      </c>
    </row>
    <row r="36" spans="2:12" s="19" customFormat="1" ht="24" x14ac:dyDescent="0.25">
      <c r="B36" s="49">
        <v>30</v>
      </c>
      <c r="C36" s="50">
        <v>6962359301</v>
      </c>
      <c r="D36" s="94" t="s">
        <v>57</v>
      </c>
      <c r="E36" s="51" t="s">
        <v>45</v>
      </c>
      <c r="F36" s="52">
        <v>38</v>
      </c>
      <c r="G36" s="53">
        <v>96.9</v>
      </c>
      <c r="H36" s="54">
        <f t="shared" si="5"/>
        <v>3682.2000000000003</v>
      </c>
      <c r="I36" s="28"/>
      <c r="J36" s="64">
        <v>38</v>
      </c>
      <c r="K36" s="65">
        <f t="shared" si="6"/>
        <v>1</v>
      </c>
      <c r="L36" s="66">
        <f t="shared" si="7"/>
        <v>3682.2000000000003</v>
      </c>
    </row>
    <row r="37" spans="2:12" s="19" customFormat="1" ht="20.100000000000001" customHeight="1" x14ac:dyDescent="0.25">
      <c r="B37" s="49">
        <v>31</v>
      </c>
      <c r="C37" s="50">
        <v>6962352102</v>
      </c>
      <c r="D37" s="94" t="s">
        <v>58</v>
      </c>
      <c r="E37" s="51" t="s">
        <v>45</v>
      </c>
      <c r="F37" s="52">
        <v>80</v>
      </c>
      <c r="G37" s="53">
        <v>27.16</v>
      </c>
      <c r="H37" s="54">
        <f t="shared" si="5"/>
        <v>2172.8000000000002</v>
      </c>
      <c r="I37" s="28"/>
      <c r="J37" s="64">
        <v>80</v>
      </c>
      <c r="K37" s="65">
        <f t="shared" si="6"/>
        <v>1</v>
      </c>
      <c r="L37" s="66">
        <f t="shared" si="7"/>
        <v>2172.8000000000002</v>
      </c>
    </row>
    <row r="38" spans="2:12" s="19" customFormat="1" ht="24" x14ac:dyDescent="0.25">
      <c r="B38" s="49">
        <v>32</v>
      </c>
      <c r="C38" s="50">
        <v>6962352112</v>
      </c>
      <c r="D38" s="94" t="s">
        <v>59</v>
      </c>
      <c r="E38" s="51" t="s">
        <v>45</v>
      </c>
      <c r="F38" s="52">
        <v>8</v>
      </c>
      <c r="G38" s="53">
        <v>134.30000000000001</v>
      </c>
      <c r="H38" s="54">
        <f t="shared" si="5"/>
        <v>1074.4000000000001</v>
      </c>
      <c r="I38" s="28"/>
      <c r="J38" s="64">
        <v>8</v>
      </c>
      <c r="K38" s="65">
        <f t="shared" si="6"/>
        <v>1</v>
      </c>
      <c r="L38" s="66">
        <f t="shared" si="7"/>
        <v>1074.4000000000001</v>
      </c>
    </row>
    <row r="39" spans="2:12" s="19" customFormat="1" ht="20.100000000000001" customHeight="1" x14ac:dyDescent="0.25">
      <c r="B39" s="49">
        <v>33</v>
      </c>
      <c r="C39" s="50">
        <v>6962761301</v>
      </c>
      <c r="D39" s="94" t="s">
        <v>60</v>
      </c>
      <c r="E39" s="51" t="s">
        <v>45</v>
      </c>
      <c r="F39" s="52">
        <v>40</v>
      </c>
      <c r="G39" s="53">
        <v>24.17</v>
      </c>
      <c r="H39" s="54">
        <f t="shared" si="5"/>
        <v>966.80000000000007</v>
      </c>
      <c r="I39" s="28"/>
      <c r="J39" s="64">
        <v>40</v>
      </c>
      <c r="K39" s="65">
        <f t="shared" si="6"/>
        <v>1</v>
      </c>
      <c r="L39" s="66">
        <f t="shared" si="7"/>
        <v>966.80000000000007</v>
      </c>
    </row>
    <row r="40" spans="2:12" s="19" customFormat="1" ht="20.100000000000001" customHeight="1" x14ac:dyDescent="0.25">
      <c r="B40" s="49">
        <v>34</v>
      </c>
      <c r="C40" s="50">
        <v>6962811101</v>
      </c>
      <c r="D40" s="94" t="s">
        <v>61</v>
      </c>
      <c r="E40" s="51" t="s">
        <v>45</v>
      </c>
      <c r="F40" s="52">
        <v>22</v>
      </c>
      <c r="G40" s="53">
        <v>39.69</v>
      </c>
      <c r="H40" s="54">
        <f t="shared" si="5"/>
        <v>873.18</v>
      </c>
      <c r="I40" s="28"/>
      <c r="J40" s="64">
        <v>22</v>
      </c>
      <c r="K40" s="65">
        <f t="shared" si="6"/>
        <v>1</v>
      </c>
      <c r="L40" s="66">
        <f t="shared" si="7"/>
        <v>873.18</v>
      </c>
    </row>
    <row r="41" spans="2:12" s="19" customFormat="1" ht="20.100000000000001" customHeight="1" x14ac:dyDescent="0.25">
      <c r="B41" s="49">
        <v>35</v>
      </c>
      <c r="C41" s="50">
        <v>6779532311</v>
      </c>
      <c r="D41" s="94" t="s">
        <v>40</v>
      </c>
      <c r="E41" s="51" t="s">
        <v>5</v>
      </c>
      <c r="F41" s="52">
        <v>19</v>
      </c>
      <c r="G41" s="53">
        <v>477.88</v>
      </c>
      <c r="H41" s="54">
        <f t="shared" si="5"/>
        <v>9079.7199999999993</v>
      </c>
      <c r="I41" s="28"/>
      <c r="J41" s="64">
        <v>19</v>
      </c>
      <c r="K41" s="65">
        <f t="shared" si="6"/>
        <v>1</v>
      </c>
      <c r="L41" s="66">
        <f t="shared" si="7"/>
        <v>9079.7199999999993</v>
      </c>
    </row>
    <row r="42" spans="2:12" s="19" customFormat="1" ht="20.100000000000001" customHeight="1" x14ac:dyDescent="0.25">
      <c r="B42" s="49">
        <v>36</v>
      </c>
      <c r="C42" s="50">
        <v>6779532331</v>
      </c>
      <c r="D42" s="94" t="s">
        <v>40</v>
      </c>
      <c r="E42" s="51" t="s">
        <v>5</v>
      </c>
      <c r="F42" s="52">
        <v>9</v>
      </c>
      <c r="G42" s="53">
        <v>477.88</v>
      </c>
      <c r="H42" s="54">
        <f t="shared" si="5"/>
        <v>4300.92</v>
      </c>
      <c r="I42" s="28"/>
      <c r="J42" s="64">
        <v>9</v>
      </c>
      <c r="K42" s="65">
        <f t="shared" si="6"/>
        <v>1</v>
      </c>
      <c r="L42" s="66">
        <f t="shared" si="7"/>
        <v>4300.92</v>
      </c>
    </row>
    <row r="43" spans="2:12" s="19" customFormat="1" ht="20.100000000000001" customHeight="1" x14ac:dyDescent="0.25">
      <c r="B43" s="49">
        <v>37</v>
      </c>
      <c r="C43" s="50">
        <v>6779511111</v>
      </c>
      <c r="D43" s="94" t="s">
        <v>41</v>
      </c>
      <c r="E43" s="51" t="s">
        <v>5</v>
      </c>
      <c r="F43" s="52">
        <v>17</v>
      </c>
      <c r="G43" s="53">
        <v>40.19</v>
      </c>
      <c r="H43" s="54">
        <f t="shared" si="5"/>
        <v>683.23</v>
      </c>
      <c r="I43" s="28"/>
      <c r="J43" s="64">
        <v>17</v>
      </c>
      <c r="K43" s="65">
        <f t="shared" si="6"/>
        <v>1</v>
      </c>
      <c r="L43" s="66">
        <f t="shared" si="7"/>
        <v>683.23</v>
      </c>
    </row>
    <row r="44" spans="2:12" s="19" customFormat="1" ht="20.100000000000001" customHeight="1" x14ac:dyDescent="0.25">
      <c r="B44" s="49">
        <v>38</v>
      </c>
      <c r="C44" s="50">
        <v>6962121052</v>
      </c>
      <c r="D44" s="94" t="s">
        <v>42</v>
      </c>
      <c r="E44" s="51" t="s">
        <v>45</v>
      </c>
      <c r="F44" s="52">
        <v>19</v>
      </c>
      <c r="G44" s="53">
        <v>124.64</v>
      </c>
      <c r="H44" s="54">
        <f t="shared" si="5"/>
        <v>2368.16</v>
      </c>
      <c r="I44" s="28"/>
      <c r="J44" s="64">
        <v>19</v>
      </c>
      <c r="K44" s="65">
        <f t="shared" si="6"/>
        <v>1</v>
      </c>
      <c r="L44" s="66">
        <f t="shared" si="7"/>
        <v>2368.16</v>
      </c>
    </row>
    <row r="45" spans="2:12" s="19" customFormat="1" ht="20.100000000000001" customHeight="1" x14ac:dyDescent="0.25">
      <c r="B45" s="49">
        <v>39</v>
      </c>
      <c r="C45" s="50">
        <v>6962121092</v>
      </c>
      <c r="D45" s="94" t="s">
        <v>43</v>
      </c>
      <c r="E45" s="51" t="s">
        <v>45</v>
      </c>
      <c r="F45" s="52">
        <v>3</v>
      </c>
      <c r="G45" s="53">
        <v>231.79</v>
      </c>
      <c r="H45" s="54">
        <f t="shared" si="5"/>
        <v>695.37</v>
      </c>
      <c r="I45" s="28"/>
      <c r="J45" s="64">
        <v>3</v>
      </c>
      <c r="K45" s="65">
        <f t="shared" si="6"/>
        <v>1</v>
      </c>
      <c r="L45" s="66">
        <f t="shared" si="7"/>
        <v>695.37</v>
      </c>
    </row>
    <row r="46" spans="2:12" s="19" customFormat="1" ht="20.100000000000001" customHeight="1" x14ac:dyDescent="0.25">
      <c r="B46" s="49">
        <v>40</v>
      </c>
      <c r="C46" s="50">
        <v>6962122602</v>
      </c>
      <c r="D46" s="94" t="s">
        <v>44</v>
      </c>
      <c r="E46" s="51" t="s">
        <v>45</v>
      </c>
      <c r="F46" s="52">
        <v>2</v>
      </c>
      <c r="G46" s="53">
        <v>175.86</v>
      </c>
      <c r="H46" s="54">
        <f t="shared" si="5"/>
        <v>351.72</v>
      </c>
      <c r="I46" s="28"/>
      <c r="J46" s="64">
        <v>2</v>
      </c>
      <c r="K46" s="65">
        <f t="shared" si="6"/>
        <v>1</v>
      </c>
      <c r="L46" s="66">
        <f t="shared" si="7"/>
        <v>351.72</v>
      </c>
    </row>
    <row r="47" spans="2:12" s="19" customFormat="1" ht="20.100000000000001" customHeight="1" x14ac:dyDescent="0.25">
      <c r="B47" s="55">
        <v>18</v>
      </c>
      <c r="C47" s="56"/>
      <c r="D47" s="96" t="s">
        <v>47</v>
      </c>
      <c r="E47" s="57"/>
      <c r="F47" s="58"/>
      <c r="G47" s="59"/>
      <c r="H47" s="60">
        <v>1500</v>
      </c>
      <c r="I47" s="28"/>
      <c r="J47" s="67"/>
      <c r="K47" s="68">
        <v>1</v>
      </c>
      <c r="L47" s="69">
        <f>K47*H47</f>
        <v>1500</v>
      </c>
    </row>
    <row r="48" spans="2:12" s="19" customFormat="1" ht="20.100000000000001" customHeight="1" x14ac:dyDescent="0.25">
      <c r="B48" s="25"/>
      <c r="C48" s="72"/>
      <c r="D48" s="76" t="s">
        <v>64</v>
      </c>
      <c r="E48" s="73"/>
      <c r="F48" s="74"/>
      <c r="G48" s="75"/>
      <c r="H48" s="71">
        <f>SUM(H30:H47)</f>
        <v>56505.450000000004</v>
      </c>
      <c r="I48" s="28"/>
      <c r="J48" s="70"/>
      <c r="K48" s="70"/>
      <c r="L48" s="71">
        <f>SUM(L30:L47)</f>
        <v>56505.450000000004</v>
      </c>
    </row>
    <row r="49" spans="2:13" ht="5.0999999999999996" customHeight="1" x14ac:dyDescent="0.25">
      <c r="D49" s="7"/>
      <c r="E49" s="7"/>
      <c r="F49" s="7"/>
      <c r="G49" s="29"/>
      <c r="H49" s="30"/>
      <c r="I49" s="31"/>
      <c r="J49" s="32"/>
      <c r="K49" s="32"/>
      <c r="L49" s="33"/>
    </row>
    <row r="50" spans="2:13" s="10" customFormat="1" ht="24" thickBot="1" x14ac:dyDescent="0.3">
      <c r="D50" s="11" t="s">
        <v>62</v>
      </c>
      <c r="E50" s="11"/>
      <c r="F50" s="11"/>
      <c r="G50" s="34"/>
      <c r="H50" s="35">
        <f>SUM(H48,H29)</f>
        <v>67668.040000000008</v>
      </c>
      <c r="I50" s="36"/>
      <c r="J50" s="42"/>
      <c r="K50" s="42"/>
      <c r="L50" s="35">
        <f>SUM(L48,L29)</f>
        <v>67668.040000000008</v>
      </c>
    </row>
    <row r="51" spans="2:13" ht="20.100000000000001" customHeight="1" thickTop="1" x14ac:dyDescent="0.25">
      <c r="D51" s="7"/>
      <c r="E51" s="7"/>
      <c r="F51" s="9"/>
      <c r="G51" s="8"/>
      <c r="H51" s="7"/>
      <c r="I51" s="7"/>
      <c r="J51" s="7"/>
      <c r="K51" s="7"/>
      <c r="L51" s="7"/>
    </row>
    <row r="52" spans="2:13" ht="33.75" x14ac:dyDescent="0.25">
      <c r="B52" s="13" t="s">
        <v>4</v>
      </c>
      <c r="C52" s="13"/>
      <c r="D52" s="14"/>
      <c r="E52" s="13"/>
      <c r="F52" s="14"/>
      <c r="G52" s="14"/>
      <c r="H52" s="89" t="s">
        <v>76</v>
      </c>
      <c r="I52" s="12"/>
      <c r="J52" s="13" t="s">
        <v>2</v>
      </c>
      <c r="K52" s="13"/>
      <c r="L52" s="14"/>
    </row>
    <row r="53" spans="2:13" ht="6" customHeight="1" x14ac:dyDescent="0.25">
      <c r="G53" s="5"/>
      <c r="H53" s="6"/>
      <c r="I53" s="12"/>
    </row>
    <row r="54" spans="2:13" s="26" customFormat="1" ht="21.95" customHeight="1" x14ac:dyDescent="0.6">
      <c r="B54" s="26" t="s">
        <v>50</v>
      </c>
      <c r="H54" s="77">
        <f>L50</f>
        <v>67668.040000000008</v>
      </c>
      <c r="I54" s="27"/>
      <c r="J54" s="97" t="s">
        <v>73</v>
      </c>
      <c r="K54" s="97"/>
      <c r="L54" s="97"/>
    </row>
    <row r="55" spans="2:13" s="26" customFormat="1" ht="21.95" customHeight="1" x14ac:dyDescent="0.6">
      <c r="B55" s="26" t="s">
        <v>69</v>
      </c>
      <c r="H55" s="86">
        <v>-1499.99</v>
      </c>
      <c r="I55" s="27"/>
      <c r="J55" s="97"/>
      <c r="K55" s="97"/>
      <c r="L55" s="97"/>
    </row>
    <row r="56" spans="2:13" s="26" customFormat="1" ht="21.95" customHeight="1" x14ac:dyDescent="0.6">
      <c r="B56" s="39" t="s">
        <v>70</v>
      </c>
      <c r="C56" s="39"/>
      <c r="D56" s="39"/>
      <c r="E56" s="39"/>
      <c r="F56" s="39"/>
      <c r="G56" s="39"/>
      <c r="H56" s="87">
        <f>SUM(H54:H55)</f>
        <v>66168.05</v>
      </c>
      <c r="I56" s="27"/>
      <c r="J56" s="97"/>
      <c r="K56" s="97"/>
      <c r="L56" s="97"/>
    </row>
    <row r="57" spans="2:13" ht="21.95" customHeight="1" x14ac:dyDescent="0.7">
      <c r="B57" s="37" t="s">
        <v>8</v>
      </c>
      <c r="C57" s="37"/>
      <c r="D57" s="26"/>
      <c r="E57" s="37"/>
      <c r="F57" s="26"/>
      <c r="G57" s="26"/>
      <c r="H57" s="78">
        <f>H56*9%</f>
        <v>5955.1244999999999</v>
      </c>
      <c r="I57" s="16"/>
      <c r="J57" s="97"/>
      <c r="K57" s="97"/>
      <c r="L57" s="97"/>
    </row>
    <row r="58" spans="2:13" ht="21.95" customHeight="1" x14ac:dyDescent="0.7">
      <c r="B58" s="41" t="s">
        <v>9</v>
      </c>
      <c r="C58" s="41"/>
      <c r="D58" s="39"/>
      <c r="E58" s="41"/>
      <c r="F58" s="39"/>
      <c r="G58" s="39"/>
      <c r="H58" s="79">
        <f>SUM(H56:H57)</f>
        <v>72123.174500000008</v>
      </c>
      <c r="J58" s="97"/>
      <c r="K58" s="97"/>
      <c r="L58" s="97"/>
    </row>
    <row r="59" spans="2:13" ht="21.95" customHeight="1" x14ac:dyDescent="0.25">
      <c r="B59" s="26"/>
      <c r="C59" s="26"/>
      <c r="D59" s="26"/>
      <c r="E59" s="26"/>
      <c r="F59" s="26"/>
      <c r="G59" s="38"/>
      <c r="H59" s="84"/>
      <c r="J59" s="97"/>
      <c r="K59" s="97"/>
      <c r="L59" s="97"/>
    </row>
    <row r="60" spans="2:13" ht="21.95" customHeight="1" x14ac:dyDescent="0.25">
      <c r="B60" s="39" t="s">
        <v>10</v>
      </c>
      <c r="C60" s="39"/>
      <c r="D60" s="26"/>
      <c r="E60" s="26"/>
      <c r="F60" s="26"/>
      <c r="G60" s="38"/>
      <c r="H60" s="84"/>
      <c r="J60" s="97"/>
      <c r="K60" s="97"/>
      <c r="L60" s="97"/>
    </row>
    <row r="61" spans="2:13" ht="21.95" customHeight="1" x14ac:dyDescent="0.25">
      <c r="B61" s="26" t="s">
        <v>13</v>
      </c>
      <c r="C61" s="26"/>
      <c r="D61" s="26"/>
      <c r="E61" s="26"/>
      <c r="F61" s="26"/>
      <c r="G61" s="38"/>
      <c r="H61" s="84">
        <f>H50*50%</f>
        <v>33834.020000000004</v>
      </c>
      <c r="J61" s="97"/>
      <c r="K61" s="97"/>
      <c r="L61" s="97"/>
    </row>
    <row r="62" spans="2:13" ht="21.95" customHeight="1" x14ac:dyDescent="0.25">
      <c r="B62" s="26" t="s">
        <v>74</v>
      </c>
      <c r="C62" s="26"/>
      <c r="D62" s="26"/>
      <c r="E62" s="26"/>
      <c r="F62" s="26"/>
      <c r="G62" s="38"/>
      <c r="H62" s="88">
        <f>750.53+1747.83</f>
        <v>2498.3599999999997</v>
      </c>
      <c r="I62" s="17"/>
      <c r="J62" s="97"/>
      <c r="K62" s="97"/>
      <c r="L62" s="97"/>
      <c r="M62" s="18"/>
    </row>
    <row r="63" spans="2:13" ht="21.95" customHeight="1" x14ac:dyDescent="0.25">
      <c r="B63" s="26" t="s">
        <v>71</v>
      </c>
      <c r="C63" s="26"/>
      <c r="D63" s="26"/>
      <c r="E63" s="26"/>
      <c r="F63" s="26"/>
      <c r="G63" s="38"/>
      <c r="H63" s="85">
        <f>H56*10%</f>
        <v>6616.8050000000003</v>
      </c>
      <c r="I63" s="17"/>
      <c r="J63" s="97"/>
      <c r="K63" s="97"/>
      <c r="L63" s="97"/>
      <c r="M63" s="18"/>
    </row>
    <row r="64" spans="2:13" ht="21.95" customHeight="1" x14ac:dyDescent="0.7">
      <c r="B64" s="41" t="s">
        <v>11</v>
      </c>
      <c r="C64" s="41"/>
      <c r="D64" s="39"/>
      <c r="E64" s="41"/>
      <c r="F64" s="39"/>
      <c r="G64" s="39"/>
      <c r="H64" s="79">
        <f>SUM(H61:H63)</f>
        <v>42949.185000000005</v>
      </c>
      <c r="I64" s="15"/>
      <c r="J64" s="97"/>
      <c r="K64" s="97"/>
      <c r="L64" s="97"/>
      <c r="M64" s="18"/>
    </row>
    <row r="65" spans="2:12" ht="21.95" customHeight="1" x14ac:dyDescent="0.25">
      <c r="B65" s="26"/>
      <c r="C65" s="26"/>
      <c r="D65" s="26"/>
      <c r="E65" s="26"/>
      <c r="F65" s="26"/>
      <c r="G65" s="40"/>
      <c r="H65" s="84"/>
      <c r="J65" s="97"/>
      <c r="K65" s="97"/>
      <c r="L65" s="97"/>
    </row>
    <row r="66" spans="2:12" ht="21.95" customHeight="1" thickBot="1" x14ac:dyDescent="0.75">
      <c r="B66" s="41" t="s">
        <v>12</v>
      </c>
      <c r="C66" s="41"/>
      <c r="D66" s="39"/>
      <c r="E66" s="41"/>
      <c r="F66" s="39"/>
      <c r="G66" s="39"/>
      <c r="H66" s="80">
        <f>H58-H64</f>
        <v>29173.989500000003</v>
      </c>
      <c r="J66" s="97"/>
      <c r="K66" s="97"/>
      <c r="L66" s="97"/>
    </row>
    <row r="67" spans="2:12" ht="21.95" customHeight="1" thickTop="1" x14ac:dyDescent="0.25">
      <c r="H67" s="81"/>
      <c r="J67" s="97"/>
      <c r="K67" s="97"/>
      <c r="L67" s="97"/>
    </row>
    <row r="68" spans="2:12" ht="21.95" customHeight="1" x14ac:dyDescent="0.25">
      <c r="H68" s="81"/>
      <c r="J68" s="97"/>
      <c r="K68" s="97"/>
      <c r="L68" s="97"/>
    </row>
  </sheetData>
  <mergeCells count="1">
    <mergeCell ref="J54:L68"/>
  </mergeCells>
  <printOptions horizontalCentered="1"/>
  <pageMargins left="0.25" right="0.25" top="0.75" bottom="0.5" header="0.3" footer="0.3"/>
  <pageSetup scale="67" fitToHeight="0" orientation="portrait" r:id="rId1"/>
  <headerFooter>
    <oddFooter>&amp;Cصفحه &amp;P از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خرید قراردادی و فاکتوری</vt:lpstr>
      <vt:lpstr>'خرید قراردادی و فاکتوری'!Print_Area</vt:lpstr>
      <vt:lpstr>'خرید قراردادی و فاکتوری'!Print_Titles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Seyed Masoud Hossei</dc:creator>
  <cp:lastModifiedBy>Seyed Masoud Hossei</cp:lastModifiedBy>
  <cp:lastPrinted>2022-09-07T14:28:26Z</cp:lastPrinted>
  <dcterms:created xsi:type="dcterms:W3CDTF">2022-08-16T06:11:51Z</dcterms:created>
  <dcterms:modified xsi:type="dcterms:W3CDTF">2022-09-07T14:29:38Z</dcterms:modified>
</cp:coreProperties>
</file>