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گلنور\"/>
    </mc:Choice>
  </mc:AlternateContent>
  <xr:revisionPtr revIDLastSave="0" documentId="13_ncr:1_{40247989-4A04-439C-80EC-6499391DE6FB}" xr6:coauthVersionLast="47" xr6:coauthVersionMax="47" xr10:uidLastSave="{00000000-0000-0000-0000-000000000000}"/>
  <bookViews>
    <workbookView xWindow="-120" yWindow="-120" windowWidth="29040" windowHeight="15840" xr2:uid="{A11E7557-6E0A-4706-9789-0252ED276857}"/>
  </bookViews>
  <sheets>
    <sheet name="ف 342" sheetId="2" r:id="rId1"/>
  </sheets>
  <definedNames>
    <definedName name="_xlnm.Print_Area" localSheetId="0">'ف 342'!$A$1:$M$30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2" l="1"/>
  <c r="H12" i="2"/>
  <c r="L12" i="2" s="1"/>
  <c r="L13" i="2"/>
  <c r="L17" i="2"/>
  <c r="H28" i="2"/>
  <c r="H11" i="2" s="1"/>
  <c r="L27" i="2"/>
  <c r="L26" i="2"/>
  <c r="H14" i="2" l="1"/>
  <c r="H7" i="2"/>
  <c r="L28" i="2"/>
  <c r="L11" i="2" l="1"/>
  <c r="J11" i="2" s="1"/>
  <c r="J28" i="2"/>
  <c r="H8" i="2" l="1"/>
  <c r="H16" i="2" l="1"/>
  <c r="H18" i="2" l="1"/>
  <c r="L18" i="2" s="1"/>
  <c r="L16" i="2" s="1"/>
  <c r="L14" i="2" l="1"/>
  <c r="L8" i="2" s="1"/>
  <c r="L6" i="2" s="1"/>
  <c r="L7" i="2" s="1"/>
</calcChain>
</file>

<file path=xl/sharedStrings.xml><?xml version="1.0" encoding="utf-8"?>
<sst xmlns="http://schemas.openxmlformats.org/spreadsheetml/2006/main" count="30" uniqueCount="29">
  <si>
    <t>معادل ریالی</t>
  </si>
  <si>
    <t>یورو</t>
  </si>
  <si>
    <t>مالیات و عوارض بر ارزش افزوده</t>
  </si>
  <si>
    <t>جمع کالای دریافتی</t>
  </si>
  <si>
    <t>نرخ تسعیر
(ریال)</t>
  </si>
  <si>
    <t>خریدار: شرکت پالایشگاه میعانات گازی آدیش جنوبی</t>
  </si>
  <si>
    <t>کسور:</t>
  </si>
  <si>
    <t>جمع صورتحساب</t>
  </si>
  <si>
    <t>مبلغ ارزی</t>
  </si>
  <si>
    <t>نرخ تسعیر</t>
  </si>
  <si>
    <t>تاریخ</t>
  </si>
  <si>
    <t>پیش پرداخت مرحله اول</t>
  </si>
  <si>
    <t>پیش پرداخت مرحله دوم</t>
  </si>
  <si>
    <t>توضیحات در خصوص نرخ های تسعیر:</t>
  </si>
  <si>
    <t>خلاصه مالی خرید اقلام بالک طی قرارداد و پیش فاکتور</t>
  </si>
  <si>
    <t>فروشنده: شرکت گلنور</t>
  </si>
  <si>
    <t>شماره قرارداد: ADSH-P-PO-GE-060</t>
  </si>
  <si>
    <t>تاریخ قرارداد: 1400/05/05</t>
  </si>
  <si>
    <t>تاریخ تهیه گزارش: 1401/08/03</t>
  </si>
  <si>
    <t>1400/06/07</t>
  </si>
  <si>
    <t>1400/06/15</t>
  </si>
  <si>
    <t>پیش پرداخت (50%)</t>
  </si>
  <si>
    <t>سپرده حسن انجام کار</t>
  </si>
  <si>
    <t>جریمه تاخیر در ارسال</t>
  </si>
  <si>
    <t>خالص قابل پرداخت</t>
  </si>
  <si>
    <t>کسر می شود: مبلغ پرداخت شده</t>
  </si>
  <si>
    <t>مانده پرداختنی</t>
  </si>
  <si>
    <t>2- در محاسبه نرخ تسعیر جهت استهلاک پیش پرداخت، عینا از نرخ تسعیر پیش پرداخت ریالی استفاده شده است. پیش پرداختها به شرح ذیل پرداخت شده است:</t>
  </si>
  <si>
    <t>1- محاسبه مبلغ خالص قابل پرداخت، سپرده حسن انجام و جریمه تاخیر با نرخ تسعیر فروش اسکناس در سامانه سنا در تاریخ 1400/12/26 (مطابق با شرایط پرداخت قرارداد) انجام شده است.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</si>
</sst>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7" formatCode="_(* #,##0.0000000_);_(* \(#,##0.0000000\);_(* &quot;-&quot;??_);_(@_)"/>
    <numFmt numFmtId="168" formatCode="_(* #,##0.000_);_(* \(#,##0.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Lotus"/>
      <charset val="178"/>
    </font>
    <font>
      <b/>
      <sz val="14"/>
      <color theme="1"/>
      <name val="B Lotus"/>
      <charset val="178"/>
    </font>
    <font>
      <sz val="13"/>
      <color theme="1"/>
      <name val="B Lotus"/>
      <charset val="178"/>
    </font>
    <font>
      <b/>
      <sz val="13"/>
      <color theme="1"/>
      <name val="B Lotus"/>
      <charset val="178"/>
    </font>
    <font>
      <sz val="13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B Lotus"/>
      <charset val="178"/>
    </font>
    <font>
      <b/>
      <sz val="12"/>
      <color theme="1"/>
      <name val="B Lotus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164" fontId="5" fillId="0" borderId="0" xfId="1" applyNumberFormat="1" applyFont="1"/>
    <xf numFmtId="164" fontId="5" fillId="0" borderId="0" xfId="0" applyNumberFormat="1" applyFont="1"/>
    <xf numFmtId="0" fontId="3" fillId="0" borderId="0" xfId="0" applyFont="1" applyAlignment="1">
      <alignment vertical="center"/>
    </xf>
    <xf numFmtId="43" fontId="2" fillId="0" borderId="0" xfId="1" applyFont="1" applyFill="1"/>
    <xf numFmtId="164" fontId="2" fillId="0" borderId="0" xfId="1" applyNumberFormat="1" applyFont="1" applyFill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43" fontId="2" fillId="0" borderId="1" xfId="1" applyFont="1" applyFill="1" applyBorder="1"/>
    <xf numFmtId="164" fontId="2" fillId="0" borderId="1" xfId="1" applyNumberFormat="1" applyFont="1" applyFill="1" applyBorder="1"/>
    <xf numFmtId="0" fontId="3" fillId="0" borderId="1" xfId="0" applyFont="1" applyBorder="1" applyAlignment="1">
      <alignment horizontal="left" vertical="center"/>
    </xf>
    <xf numFmtId="43" fontId="4" fillId="0" borderId="0" xfId="1" applyFont="1" applyFill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43" fontId="4" fillId="0" borderId="0" xfId="1" applyFont="1" applyFill="1"/>
    <xf numFmtId="164" fontId="4" fillId="0" borderId="0" xfId="1" applyNumberFormat="1" applyFont="1" applyFill="1"/>
    <xf numFmtId="164" fontId="4" fillId="0" borderId="1" xfId="1" applyNumberFormat="1" applyFont="1" applyFill="1" applyBorder="1"/>
    <xf numFmtId="43" fontId="5" fillId="0" borderId="0" xfId="1" applyFont="1" applyFill="1"/>
    <xf numFmtId="164" fontId="5" fillId="0" borderId="0" xfId="1" applyNumberFormat="1" applyFont="1" applyFill="1"/>
    <xf numFmtId="0" fontId="6" fillId="0" borderId="0" xfId="0" applyFont="1" applyAlignment="1">
      <alignment horizontal="right" readingOrder="1"/>
    </xf>
    <xf numFmtId="0" fontId="4" fillId="0" borderId="0" xfId="0" applyFont="1" applyAlignment="1">
      <alignment horizontal="center"/>
    </xf>
    <xf numFmtId="43" fontId="2" fillId="0" borderId="0" xfId="1" applyFont="1"/>
    <xf numFmtId="43" fontId="4" fillId="0" borderId="0" xfId="1" applyFont="1"/>
    <xf numFmtId="43" fontId="5" fillId="0" borderId="0" xfId="1" applyFont="1"/>
    <xf numFmtId="43" fontId="5" fillId="0" borderId="0" xfId="0" applyNumberFormat="1" applyFont="1"/>
    <xf numFmtId="43" fontId="4" fillId="0" borderId="0" xfId="1" applyFont="1" applyAlignment="1">
      <alignment horizontal="center" vertical="center"/>
    </xf>
    <xf numFmtId="43" fontId="4" fillId="0" borderId="0" xfId="0" applyNumberFormat="1" applyFont="1"/>
    <xf numFmtId="0" fontId="6" fillId="0" borderId="0" xfId="0" applyFont="1" applyAlignment="1">
      <alignment horizontal="right" vertical="top"/>
    </xf>
    <xf numFmtId="164" fontId="5" fillId="0" borderId="0" xfId="1" applyNumberFormat="1" applyFont="1" applyFill="1" applyBorder="1"/>
    <xf numFmtId="0" fontId="7" fillId="0" borderId="0" xfId="0" applyFont="1" applyAlignment="1">
      <alignment horizontal="left" vertical="center"/>
    </xf>
    <xf numFmtId="0" fontId="8" fillId="0" borderId="0" xfId="0" applyFont="1"/>
    <xf numFmtId="43" fontId="8" fillId="0" borderId="0" xfId="1" applyFont="1"/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43" fontId="8" fillId="2" borderId="0" xfId="1" applyFont="1" applyFill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9" fillId="0" borderId="0" xfId="0" applyFont="1"/>
    <xf numFmtId="43" fontId="9" fillId="0" borderId="0" xfId="1" applyFont="1" applyFill="1"/>
    <xf numFmtId="164" fontId="9" fillId="0" borderId="0" xfId="1" applyNumberFormat="1" applyFont="1" applyFill="1"/>
    <xf numFmtId="43" fontId="9" fillId="0" borderId="0" xfId="1" applyFont="1"/>
    <xf numFmtId="43" fontId="8" fillId="0" borderId="0" xfId="1" applyFont="1" applyFill="1" applyAlignment="1">
      <alignment horizontal="center" vertical="center"/>
    </xf>
    <xf numFmtId="167" fontId="5" fillId="0" borderId="0" xfId="1" applyNumberFormat="1" applyFont="1" applyFill="1"/>
    <xf numFmtId="49" fontId="8" fillId="0" borderId="0" xfId="0" applyNumberFormat="1" applyFont="1" applyAlignment="1">
      <alignment horizontal="right" vertical="top" wrapText="1" readingOrder="2"/>
    </xf>
    <xf numFmtId="43" fontId="4" fillId="0" borderId="0" xfId="1" applyFont="1" applyFill="1" applyBorder="1"/>
    <xf numFmtId="164" fontId="4" fillId="0" borderId="0" xfId="1" applyNumberFormat="1" applyFont="1" applyFill="1" applyBorder="1"/>
    <xf numFmtId="0" fontId="6" fillId="0" borderId="0" xfId="0" applyFont="1" applyBorder="1" applyAlignment="1">
      <alignment horizontal="right" vertical="top"/>
    </xf>
    <xf numFmtId="43" fontId="4" fillId="2" borderId="0" xfId="1" applyFont="1" applyFill="1" applyBorder="1"/>
    <xf numFmtId="0" fontId="6" fillId="0" borderId="0" xfId="0" applyFont="1" applyBorder="1" applyAlignment="1">
      <alignment horizontal="right" readingOrder="1"/>
    </xf>
    <xf numFmtId="164" fontId="4" fillId="0" borderId="0" xfId="0" applyNumberFormat="1" applyFont="1"/>
    <xf numFmtId="164" fontId="4" fillId="0" borderId="0" xfId="1" applyNumberFormat="1" applyFont="1"/>
    <xf numFmtId="0" fontId="5" fillId="0" borderId="0" xfId="0" applyFont="1" applyBorder="1"/>
    <xf numFmtId="164" fontId="4" fillId="0" borderId="2" xfId="1" applyNumberFormat="1" applyFont="1" applyFill="1" applyBorder="1"/>
    <xf numFmtId="168" fontId="4" fillId="0" borderId="0" xfId="1" applyNumberFormat="1" applyFont="1" applyFill="1"/>
    <xf numFmtId="168" fontId="4" fillId="0" borderId="1" xfId="0" applyNumberFormat="1" applyFont="1" applyBorder="1"/>
    <xf numFmtId="168" fontId="5" fillId="0" borderId="0" xfId="1" applyNumberFormat="1" applyFont="1" applyFill="1"/>
    <xf numFmtId="168" fontId="4" fillId="0" borderId="0" xfId="1" applyNumberFormat="1" applyFont="1" applyFill="1" applyBorder="1"/>
    <xf numFmtId="168" fontId="4" fillId="0" borderId="1" xfId="1" applyNumberFormat="1" applyFont="1" applyFill="1" applyBorder="1"/>
    <xf numFmtId="168" fontId="5" fillId="0" borderId="0" xfId="1" applyNumberFormat="1" applyFont="1" applyFill="1" applyBorder="1"/>
    <xf numFmtId="168" fontId="4" fillId="0" borderId="2" xfId="1" applyNumberFormat="1" applyFont="1" applyFill="1" applyBorder="1"/>
    <xf numFmtId="168" fontId="8" fillId="0" borderId="0" xfId="1" applyNumberFormat="1" applyFont="1" applyAlignment="1">
      <alignment horizontal="center" vertical="center"/>
    </xf>
    <xf numFmtId="168" fontId="8" fillId="0" borderId="1" xfId="1" applyNumberFormat="1" applyFont="1" applyBorder="1" applyAlignment="1">
      <alignment horizontal="center" vertical="center"/>
    </xf>
    <xf numFmtId="168" fontId="8" fillId="0" borderId="2" xfId="1" applyNumberFormat="1" applyFont="1" applyBorder="1" applyAlignment="1">
      <alignment horizontal="center" vertical="center"/>
    </xf>
    <xf numFmtId="168" fontId="2" fillId="0" borderId="0" xfId="1" applyNumberFormat="1" applyFont="1" applyFill="1"/>
    <xf numFmtId="168" fontId="2" fillId="0" borderId="1" xfId="1" applyNumberFormat="1" applyFont="1" applyFill="1" applyBorder="1"/>
    <xf numFmtId="168" fontId="4" fillId="0" borderId="1" xfId="1" applyNumberFormat="1" applyFont="1" applyFill="1" applyBorder="1" applyAlignment="1">
      <alignment horizontal="center" vertical="center"/>
    </xf>
    <xf numFmtId="168" fontId="9" fillId="0" borderId="0" xfId="1" applyNumberFormat="1" applyFont="1" applyFill="1"/>
    <xf numFmtId="168" fontId="8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B42D-B408-4F42-8283-21B5B7A2E7C4}">
  <sheetPr>
    <pageSetUpPr fitToPage="1"/>
  </sheetPr>
  <dimension ref="A1:T29"/>
  <sheetViews>
    <sheetView rightToLeft="1" tabSelected="1" view="pageBreakPreview" zoomScaleNormal="100" zoomScaleSheetLayoutView="100" workbookViewId="0">
      <selection activeCell="F7" sqref="F7"/>
    </sheetView>
  </sheetViews>
  <sheetFormatPr defaultRowHeight="19.5" x14ac:dyDescent="0.55000000000000004"/>
  <cols>
    <col min="1" max="1" width="1.7109375" style="1" customWidth="1"/>
    <col min="2" max="3" width="9.140625" style="1"/>
    <col min="4" max="4" width="9" style="1" bestFit="1" customWidth="1"/>
    <col min="5" max="5" width="10.140625" style="1" bestFit="1" customWidth="1"/>
    <col min="6" max="6" width="15.42578125" style="1" bestFit="1" customWidth="1"/>
    <col min="7" max="7" width="13.28515625" style="9" bestFit="1" customWidth="1"/>
    <col min="8" max="8" width="15.28515625" style="71" bestFit="1" customWidth="1"/>
    <col min="9" max="9" width="1.7109375" style="1" customWidth="1"/>
    <col min="10" max="10" width="18.85546875" style="10" bestFit="1" customWidth="1"/>
    <col min="11" max="11" width="1.7109375" style="1" customWidth="1"/>
    <col min="12" max="12" width="20.28515625" style="1" customWidth="1"/>
    <col min="13" max="13" width="1.7109375" style="1" customWidth="1"/>
    <col min="14" max="14" width="9.140625" style="1"/>
    <col min="15" max="15" width="12.5703125" style="1" hidden="1" customWidth="1"/>
    <col min="16" max="16" width="9.140625" style="1"/>
    <col min="17" max="17" width="12.85546875" style="26" bestFit="1" customWidth="1"/>
    <col min="18" max="18" width="9.140625" style="1"/>
    <col min="19" max="19" width="11.7109375" style="1" bestFit="1" customWidth="1"/>
    <col min="20" max="20" width="12.85546875" style="1" bestFit="1" customWidth="1"/>
    <col min="21" max="16384" width="9.140625" style="1"/>
  </cols>
  <sheetData>
    <row r="1" spans="2:20" ht="27" x14ac:dyDescent="0.55000000000000004">
      <c r="B1" s="8" t="s">
        <v>14</v>
      </c>
      <c r="L1" s="11" t="s">
        <v>16</v>
      </c>
    </row>
    <row r="2" spans="2:20" ht="27" x14ac:dyDescent="0.55000000000000004">
      <c r="B2" s="8" t="s">
        <v>5</v>
      </c>
      <c r="L2" s="11" t="s">
        <v>17</v>
      </c>
    </row>
    <row r="3" spans="2:20" ht="27" x14ac:dyDescent="0.55000000000000004">
      <c r="B3" s="12" t="s">
        <v>15</v>
      </c>
      <c r="C3" s="2"/>
      <c r="D3" s="2"/>
      <c r="E3" s="2"/>
      <c r="F3" s="2"/>
      <c r="G3" s="13"/>
      <c r="H3" s="72"/>
      <c r="I3" s="2"/>
      <c r="J3" s="14"/>
      <c r="K3" s="2"/>
      <c r="L3" s="15" t="s">
        <v>18</v>
      </c>
    </row>
    <row r="4" spans="2:20" ht="5.0999999999999996" customHeight="1" x14ac:dyDescent="0.55000000000000004"/>
    <row r="5" spans="2:20" s="3" customFormat="1" ht="43.5" x14ac:dyDescent="0.25">
      <c r="G5" s="16"/>
      <c r="H5" s="73" t="s">
        <v>1</v>
      </c>
      <c r="J5" s="17" t="s">
        <v>4</v>
      </c>
      <c r="L5" s="18" t="s">
        <v>0</v>
      </c>
      <c r="Q5" s="30"/>
    </row>
    <row r="6" spans="2:20" s="4" customFormat="1" ht="21.75" x14ac:dyDescent="0.6">
      <c r="B6" s="4" t="s">
        <v>3</v>
      </c>
      <c r="G6" s="19"/>
      <c r="H6" s="61">
        <f>37526.33+18970.37+9671.41+1500</f>
        <v>67668.11</v>
      </c>
      <c r="J6" s="20"/>
      <c r="L6" s="20">
        <f>L8/109%</f>
        <v>19147487973.104359</v>
      </c>
      <c r="Q6" s="27"/>
    </row>
    <row r="7" spans="2:20" s="4" customFormat="1" ht="21.75" x14ac:dyDescent="0.6">
      <c r="B7" s="4" t="s">
        <v>2</v>
      </c>
      <c r="G7" s="19"/>
      <c r="H7" s="62">
        <f>(H6*9%)</f>
        <v>6090.1298999999999</v>
      </c>
      <c r="J7" s="20"/>
      <c r="L7" s="21">
        <f>L6*9%</f>
        <v>1723273917.5793922</v>
      </c>
      <c r="Q7" s="27"/>
      <c r="S7" s="31"/>
    </row>
    <row r="8" spans="2:20" s="5" customFormat="1" ht="24" x14ac:dyDescent="0.7">
      <c r="B8" s="5" t="s">
        <v>7</v>
      </c>
      <c r="G8" s="22"/>
      <c r="H8" s="63">
        <f>SUM(H6:H7)</f>
        <v>73758.2399</v>
      </c>
      <c r="J8" s="50"/>
      <c r="L8" s="23">
        <f>L16+L14</f>
        <v>20870761890.683754</v>
      </c>
      <c r="Q8" s="28"/>
      <c r="S8" s="29"/>
    </row>
    <row r="9" spans="2:20" s="4" customFormat="1" ht="21.75" x14ac:dyDescent="0.6">
      <c r="G9" s="19"/>
      <c r="H9" s="61"/>
      <c r="J9" s="20"/>
      <c r="L9" s="20"/>
      <c r="Q9" s="27"/>
    </row>
    <row r="10" spans="2:20" s="4" customFormat="1" ht="24" x14ac:dyDescent="0.7">
      <c r="B10" s="5" t="s">
        <v>6</v>
      </c>
      <c r="G10" s="19"/>
      <c r="H10" s="61"/>
      <c r="J10" s="20"/>
      <c r="L10" s="20"/>
      <c r="Q10" s="27"/>
    </row>
    <row r="11" spans="2:20" s="4" customFormat="1" ht="21.75" x14ac:dyDescent="0.6">
      <c r="B11" s="4" t="s">
        <v>21</v>
      </c>
      <c r="G11" s="19"/>
      <c r="H11" s="64">
        <f>H28</f>
        <v>33832.945</v>
      </c>
      <c r="I11" s="54"/>
      <c r="J11" s="55">
        <f>L11/H11</f>
        <v>298874.75645163184</v>
      </c>
      <c r="K11" s="56"/>
      <c r="L11" s="53">
        <f>L28</f>
        <v>10111813196.916454</v>
      </c>
      <c r="O11" s="25"/>
      <c r="Q11" s="27"/>
      <c r="T11" s="27"/>
    </row>
    <row r="12" spans="2:20" s="4" customFormat="1" ht="21.75" x14ac:dyDescent="0.6">
      <c r="B12" s="4" t="s">
        <v>22</v>
      </c>
      <c r="G12" s="19"/>
      <c r="H12" s="64">
        <f>H6*10%</f>
        <v>6766.8110000000006</v>
      </c>
      <c r="I12" s="32"/>
      <c r="J12" s="19">
        <v>269477</v>
      </c>
      <c r="K12" s="24"/>
      <c r="L12" s="53">
        <f>H12*J12</f>
        <v>1823499927.8470001</v>
      </c>
      <c r="O12" s="25"/>
      <c r="Q12" s="27"/>
      <c r="T12" s="27"/>
    </row>
    <row r="13" spans="2:20" s="4" customFormat="1" ht="21.75" x14ac:dyDescent="0.6">
      <c r="B13" s="4" t="s">
        <v>23</v>
      </c>
      <c r="G13" s="19"/>
      <c r="H13" s="65">
        <v>2647.57</v>
      </c>
      <c r="I13" s="32"/>
      <c r="J13" s="19">
        <v>269477</v>
      </c>
      <c r="K13" s="24"/>
      <c r="L13" s="21">
        <f>H13*J13</f>
        <v>713459220.88999999</v>
      </c>
      <c r="O13" s="25"/>
      <c r="Q13" s="27"/>
      <c r="T13" s="27"/>
    </row>
    <row r="14" spans="2:20" s="5" customFormat="1" ht="24" x14ac:dyDescent="0.7">
      <c r="G14" s="22"/>
      <c r="H14" s="63">
        <f>SUM(H11:H13)</f>
        <v>43247.326000000001</v>
      </c>
      <c r="J14" s="22"/>
      <c r="L14" s="23">
        <f>SUM(L11:L13)</f>
        <v>12648772345.653454</v>
      </c>
      <c r="Q14" s="28"/>
      <c r="R14" s="29"/>
      <c r="T14" s="28"/>
    </row>
    <row r="15" spans="2:20" s="4" customFormat="1" ht="21.75" x14ac:dyDescent="0.6">
      <c r="G15" s="19"/>
      <c r="H15" s="61"/>
      <c r="J15" s="19"/>
      <c r="L15" s="20"/>
      <c r="Q15" s="27"/>
      <c r="T15" s="27"/>
    </row>
    <row r="16" spans="2:20" s="5" customFormat="1" ht="24" x14ac:dyDescent="0.7">
      <c r="B16" s="5" t="s">
        <v>24</v>
      </c>
      <c r="G16" s="22"/>
      <c r="H16" s="66">
        <f>H8-H14</f>
        <v>30510.9139</v>
      </c>
      <c r="I16" s="59"/>
      <c r="J16" s="52"/>
      <c r="K16" s="59"/>
      <c r="L16" s="33">
        <f>L18+L17</f>
        <v>8221989545.0303001</v>
      </c>
      <c r="M16" s="7"/>
      <c r="N16" s="6"/>
      <c r="Q16" s="28"/>
    </row>
    <row r="17" spans="1:17" s="4" customFormat="1" ht="21.75" x14ac:dyDescent="0.6">
      <c r="B17" s="4" t="s">
        <v>25</v>
      </c>
      <c r="G17" s="19"/>
      <c r="H17" s="65">
        <v>29025</v>
      </c>
      <c r="J17" s="19">
        <v>269477</v>
      </c>
      <c r="L17" s="21">
        <f>H17*J17</f>
        <v>7821569925</v>
      </c>
      <c r="M17" s="57"/>
      <c r="N17" s="58"/>
      <c r="Q17" s="27"/>
    </row>
    <row r="18" spans="1:17" s="4" customFormat="1" ht="22.5" thickBot="1" x14ac:dyDescent="0.65">
      <c r="B18" s="4" t="s">
        <v>26</v>
      </c>
      <c r="G18" s="19"/>
      <c r="H18" s="67">
        <f>H16-H17</f>
        <v>1485.9138999999996</v>
      </c>
      <c r="J18" s="19">
        <v>269477</v>
      </c>
      <c r="L18" s="60">
        <f>H18*J18</f>
        <v>400419620.0302999</v>
      </c>
      <c r="M18" s="57"/>
      <c r="N18" s="58"/>
      <c r="Q18" s="27"/>
    </row>
    <row r="19" spans="1:17" ht="20.25" thickTop="1" x14ac:dyDescent="0.55000000000000004"/>
    <row r="20" spans="1:17" s="45" customFormat="1" ht="23.25" x14ac:dyDescent="0.7">
      <c r="B20" s="45" t="s">
        <v>13</v>
      </c>
      <c r="G20" s="46"/>
      <c r="H20" s="74"/>
      <c r="J20" s="47"/>
      <c r="Q20" s="48"/>
    </row>
    <row r="21" spans="1:17" s="35" customFormat="1" ht="24.95" customHeight="1" x14ac:dyDescent="0.6">
      <c r="A21" s="34"/>
      <c r="B21" s="51" t="s">
        <v>28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Q21" s="36"/>
    </row>
    <row r="22" spans="1:17" s="35" customFormat="1" ht="24.95" customHeight="1" x14ac:dyDescent="0.6">
      <c r="A22" s="34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Q22" s="36"/>
    </row>
    <row r="23" spans="1:17" s="35" customFormat="1" ht="24.95" customHeight="1" x14ac:dyDescent="0.6">
      <c r="A23" s="34"/>
      <c r="B23" s="51" t="s">
        <v>27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Q23" s="36"/>
    </row>
    <row r="24" spans="1:17" s="35" customFormat="1" ht="24.95" customHeight="1" x14ac:dyDescent="0.6">
      <c r="A24" s="34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Q24" s="36"/>
    </row>
    <row r="25" spans="1:17" s="37" customFormat="1" ht="21" x14ac:dyDescent="0.6">
      <c r="G25" s="37" t="s">
        <v>10</v>
      </c>
      <c r="H25" s="75" t="s">
        <v>8</v>
      </c>
      <c r="J25" s="37" t="s">
        <v>9</v>
      </c>
      <c r="L25" s="37" t="s">
        <v>0</v>
      </c>
      <c r="Q25" s="38"/>
    </row>
    <row r="26" spans="1:17" s="35" customFormat="1" ht="21" x14ac:dyDescent="0.6">
      <c r="B26" s="35" t="s">
        <v>11</v>
      </c>
      <c r="G26" s="39" t="s">
        <v>19</v>
      </c>
      <c r="H26" s="68">
        <v>28252.5</v>
      </c>
      <c r="J26" s="49">
        <v>297098.99998199998</v>
      </c>
      <c r="L26" s="41">
        <f>H26*J26</f>
        <v>8393789496.9914541</v>
      </c>
      <c r="Q26" s="36"/>
    </row>
    <row r="27" spans="1:17" s="35" customFormat="1" ht="21" x14ac:dyDescent="0.6">
      <c r="B27" s="35" t="s">
        <v>12</v>
      </c>
      <c r="G27" s="39" t="s">
        <v>20</v>
      </c>
      <c r="H27" s="69">
        <v>5580.4449999999997</v>
      </c>
      <c r="J27" s="40">
        <v>307865</v>
      </c>
      <c r="L27" s="42">
        <f>H27*J27</f>
        <v>1718023699.925</v>
      </c>
      <c r="Q27" s="36"/>
    </row>
    <row r="28" spans="1:17" s="35" customFormat="1" ht="21.75" thickBot="1" x14ac:dyDescent="0.65">
      <c r="G28" s="39"/>
      <c r="H28" s="70">
        <f>SUM(H26:H27)</f>
        <v>33832.945</v>
      </c>
      <c r="J28" s="43">
        <f>L28/H28</f>
        <v>298874.75645163184</v>
      </c>
      <c r="L28" s="44">
        <f>SUM(L26:L27)</f>
        <v>10111813196.916454</v>
      </c>
      <c r="Q28" s="36"/>
    </row>
    <row r="29" spans="1:17" ht="20.25" thickTop="1" x14ac:dyDescent="0.55000000000000004">
      <c r="D29" s="26"/>
      <c r="E29" s="26"/>
    </row>
  </sheetData>
  <mergeCells count="2">
    <mergeCell ref="B23:L24"/>
    <mergeCell ref="B21:L22"/>
  </mergeCells>
  <printOptions horizontalCentered="1"/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ف 342</vt:lpstr>
      <vt:lpstr>'ف 342'!Print_Area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cp:lastPrinted>2022-10-25T15:35:11Z</cp:lastPrinted>
  <dcterms:created xsi:type="dcterms:W3CDTF">2022-09-21T10:24:53Z</dcterms:created>
  <dcterms:modified xsi:type="dcterms:W3CDTF">2022-10-25T16:12:36Z</dcterms:modified>
</cp:coreProperties>
</file>