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پترو کهن نفتان\"/>
    </mc:Choice>
  </mc:AlternateContent>
  <xr:revisionPtr revIDLastSave="0" documentId="13_ncr:1_{A059C657-2CF7-4CDD-BA18-7248F792A56F}" xr6:coauthVersionLast="47" xr6:coauthVersionMax="47" xr10:uidLastSave="{00000000-0000-0000-0000-000000000000}"/>
  <bookViews>
    <workbookView xWindow="-120" yWindow="-120" windowWidth="29040" windowHeight="15840" xr2:uid="{B7D7BAF3-902A-40B0-9EC8-9C16671E90D3}"/>
  </bookViews>
  <sheets>
    <sheet name="پیش فاکتور 40277" sheetId="4" r:id="rId1"/>
    <sheet name="OPI-1045-078" sheetId="8" r:id="rId2"/>
  </sheets>
  <definedNames>
    <definedName name="_xlnm._FilterDatabase" localSheetId="1" hidden="1">'OPI-1045-078'!$A$1:$Z$11</definedName>
    <definedName name="_xlnm._FilterDatabase" localSheetId="0" hidden="1">'پیش فاکتور 40277'!$A$5:$P$15</definedName>
    <definedName name="_xlnm.Print_Area" localSheetId="0">'پیش فاکتور 40277'!$A$1:$M$26</definedName>
    <definedName name="_xlnm.Print_Titles" localSheetId="0">'پیش فاکتور 40277'!$1:$5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7" i="4"/>
  <c r="J6" i="4"/>
  <c r="D7" i="4"/>
  <c r="D8" i="4"/>
  <c r="D9" i="4"/>
  <c r="D10" i="4"/>
  <c r="D11" i="4"/>
  <c r="D12" i="4"/>
  <c r="D13" i="4"/>
  <c r="D14" i="4"/>
  <c r="D15" i="4"/>
  <c r="D6" i="4"/>
  <c r="O8" i="4" l="1"/>
  <c r="O11" i="4"/>
  <c r="O12" i="4"/>
  <c r="O7" i="4"/>
  <c r="P8" i="4"/>
  <c r="P9" i="4"/>
  <c r="P10" i="4"/>
  <c r="P11" i="4"/>
  <c r="P12" i="4"/>
  <c r="P13" i="4"/>
  <c r="P14" i="4"/>
  <c r="P7" i="4"/>
  <c r="H12" i="4" l="1"/>
  <c r="H8" i="4"/>
  <c r="H14" i="4"/>
  <c r="H10" i="4"/>
  <c r="H15" i="4"/>
  <c r="H11" i="4"/>
  <c r="L12" i="4"/>
  <c r="L8" i="4"/>
  <c r="L13" i="4"/>
  <c r="L9" i="4"/>
  <c r="L15" i="4"/>
  <c r="H6" i="4"/>
  <c r="H13" i="4"/>
  <c r="H9" i="4"/>
  <c r="L14" i="4"/>
  <c r="L10" i="4"/>
  <c r="L11" i="4"/>
  <c r="H7" i="4"/>
  <c r="P6" i="4"/>
  <c r="L6" i="4"/>
  <c r="K9" i="4"/>
  <c r="O14" i="4"/>
  <c r="K13" i="4"/>
  <c r="K8" i="4"/>
  <c r="K12" i="4"/>
  <c r="O6" i="4"/>
  <c r="O10" i="4"/>
  <c r="K7" i="4"/>
  <c r="O9" i="4"/>
  <c r="K11" i="4"/>
  <c r="O13" i="4"/>
  <c r="K15" i="4"/>
  <c r="K6" i="4"/>
  <c r="L7" i="4"/>
  <c r="K10" i="4"/>
  <c r="K14" i="4"/>
  <c r="L17" i="4" l="1"/>
  <c r="H21" i="4" s="1"/>
  <c r="H17" i="4"/>
  <c r="H22" i="4" l="1"/>
  <c r="H23" i="4" s="1"/>
</calcChain>
</file>

<file path=xl/sharedStrings.xml><?xml version="1.0" encoding="utf-8"?>
<sst xmlns="http://schemas.openxmlformats.org/spreadsheetml/2006/main" count="212" uniqueCount="85">
  <si>
    <t>مقدار</t>
  </si>
  <si>
    <t>خریدار: شرکت پالایشگاه میعانات گازی آدیش جنوبی</t>
  </si>
  <si>
    <t>ردیف</t>
  </si>
  <si>
    <t>کد کالا</t>
  </si>
  <si>
    <t>شرح کالا</t>
  </si>
  <si>
    <t>واحد</t>
  </si>
  <si>
    <t>بهای واحد
(ریال)</t>
  </si>
  <si>
    <t>مبلغ پیش فاکتور
(ریال)</t>
  </si>
  <si>
    <t>درصد
کالای ارسالی</t>
  </si>
  <si>
    <t>مبلغ کل
(ریال)</t>
  </si>
  <si>
    <t>فاکتور</t>
  </si>
  <si>
    <t>عدد</t>
  </si>
  <si>
    <t>جمع کل اقلام خریداری شده</t>
  </si>
  <si>
    <t>خلاصه محاسبات پرداخت صورت حساب:</t>
  </si>
  <si>
    <t>(ریال)</t>
  </si>
  <si>
    <t>توضیحات:</t>
  </si>
  <si>
    <t>جمع کل کالای ارسالی</t>
  </si>
  <si>
    <t>مالیات و عوارض بر ارزش افزوده (9%)</t>
  </si>
  <si>
    <t>فروشنده: شرکت پتروکهن نفتان</t>
  </si>
  <si>
    <t>Piece</t>
  </si>
  <si>
    <t>TEE 6"  SCH10SXSCH10S A403 - WP304L BW SEAMLESS , ASME B16.9</t>
  </si>
  <si>
    <t>4DJSLL000606</t>
  </si>
  <si>
    <t>-</t>
  </si>
  <si>
    <t>Main Item</t>
  </si>
  <si>
    <t>77</t>
  </si>
  <si>
    <t>DDP Site</t>
  </si>
  <si>
    <t>South Adish Condensate Refinery</t>
  </si>
  <si>
    <t>Petro Kohan Naftan</t>
  </si>
  <si>
    <t>ADSH-P-PO-GE-1045</t>
  </si>
  <si>
    <t>SACR-PL-PKN-1045-077</t>
  </si>
  <si>
    <t>South Adish Gas Condensate Refinery</t>
  </si>
  <si>
    <t>OPI-PKN-1045-078</t>
  </si>
  <si>
    <t>RED TEE  6"X4"  SCH10SXSCH10S A403 - WP304L BW SEAMLESS , ASME B16.9</t>
  </si>
  <si>
    <t>4DJSLL000604</t>
  </si>
  <si>
    <t>TEE SCH10S X SCH10S A403-WP304L BW SEAMLESS, ASME B16.9</t>
  </si>
  <si>
    <t>4DJSLL000404</t>
  </si>
  <si>
    <t>REDUCER CONC 6"X4"  SCH10XSCH10 A403-WP304L BW SEAMLESS , ASME B16.9</t>
  </si>
  <si>
    <t>4EJSLL000604</t>
  </si>
  <si>
    <t>ELBOW 45  DEG LR 6" SCH10S A403-WP304L BW SEAMLESS , ASME B16.9</t>
  </si>
  <si>
    <t>4CCJSL000600</t>
  </si>
  <si>
    <t>ELBOW 45  DEG LR 4" SCH10S A403-WP304L BW SEAMLESS , ASME B16.9</t>
  </si>
  <si>
    <t>4CCJSL000400</t>
  </si>
  <si>
    <t>ELBOW 90 DEG LR SCH10S A403-WP304L BW SEAMLESS, ASME B16.9,6"</t>
  </si>
  <si>
    <t>4CAJSL000600</t>
  </si>
  <si>
    <t>ELBOW 90 DEG LR SCH10S A403-WP304L BW SEAMLESS, ASME B16.9</t>
  </si>
  <si>
    <t>4CAJSL000400</t>
  </si>
  <si>
    <t>Meter</t>
  </si>
  <si>
    <t>PIPE SCH10S SMLS A312-TP304L BE ASME B36.19M,6"</t>
  </si>
  <si>
    <t>4ABJSL000600</t>
  </si>
  <si>
    <t>Advise Vendor of Overage/Shortage</t>
  </si>
  <si>
    <t>PIPE SCH10S SMLS A312-TP304L BE ASME B36.19M,4"</t>
  </si>
  <si>
    <t>4ABJSL000400</t>
  </si>
  <si>
    <t>Remark</t>
  </si>
  <si>
    <t>Action Code</t>
  </si>
  <si>
    <t>Weight/Unit</t>
  </si>
  <si>
    <t>Unit</t>
  </si>
  <si>
    <t>Accepted</t>
  </si>
  <si>
    <t>Incorrect</t>
  </si>
  <si>
    <t>Damage</t>
  </si>
  <si>
    <t>Overage</t>
  </si>
  <si>
    <t>Shortage</t>
  </si>
  <si>
    <t>Pl Quantity</t>
  </si>
  <si>
    <t>Description</t>
  </si>
  <si>
    <t>Mark No.</t>
  </si>
  <si>
    <t>Main Material</t>
  </si>
  <si>
    <t>Category</t>
  </si>
  <si>
    <t>Material Description</t>
  </si>
  <si>
    <t>Shipment No.</t>
  </si>
  <si>
    <t>Destination</t>
  </si>
  <si>
    <t>Consignee</t>
  </si>
  <si>
    <t>Purchaser</t>
  </si>
  <si>
    <t>Vendor</t>
  </si>
  <si>
    <t>Purchase Order</t>
  </si>
  <si>
    <t>Packing List No.</t>
  </si>
  <si>
    <t>Project Name</t>
  </si>
  <si>
    <t>Date</t>
  </si>
  <si>
    <t>Opi No.</t>
  </si>
  <si>
    <t>#</t>
  </si>
  <si>
    <t>شماره پیش فاکتور:40277</t>
  </si>
  <si>
    <t>تاریخ پیش فاکتور: 1401/05/16</t>
  </si>
  <si>
    <t>تاریخ تهیه گزارش: 1401/06/16</t>
  </si>
  <si>
    <r>
      <t xml:space="preserve">مقدار رسید شده
</t>
    </r>
    <r>
      <rPr>
        <b/>
        <sz val="11"/>
        <color theme="1"/>
        <rFont val="Calibri"/>
        <family val="2"/>
        <scheme val="minor"/>
      </rPr>
      <t>(MRS-1045-083)</t>
    </r>
  </si>
  <si>
    <t>خلاصه مالی خرید انواع لوله و اتصالات</t>
  </si>
  <si>
    <t>با توجه به رسید کلیه اقلام مندرج در پیش فاکتور به انبار، و مطابقت صورتحساب صادره با پیش فاکتور اولیه و رسید انبار، تسویه کامل صورتحساب بلامانع می باشد.</t>
  </si>
  <si>
    <t>جمع کل صورتحساب (خالص قابل پرداخت)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</si>
</sst>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8" formatCode="yyyy\-mm\-dd"/>
  </numFmts>
  <fonts count="1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 Nazanin"/>
      <family val="2"/>
      <charset val="178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B Lotus"/>
      <charset val="178"/>
    </font>
    <font>
      <sz val="9"/>
      <color theme="1"/>
      <name val="Calibri"/>
      <family val="2"/>
      <scheme val="minor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B Lotus"/>
      <charset val="178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2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0" fontId="5" fillId="0" borderId="0" xfId="3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10" fontId="5" fillId="0" borderId="0" xfId="3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10" fontId="6" fillId="0" borderId="0" xfId="3" applyNumberFormat="1" applyFont="1" applyAlignment="1">
      <alignment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0" fontId="7" fillId="2" borderId="1" xfId="3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38" fontId="8" fillId="0" borderId="9" xfId="2" applyNumberFormat="1" applyFont="1" applyBorder="1" applyAlignment="1">
      <alignment horizontal="center" vertical="center" wrapText="1"/>
    </xf>
    <xf numFmtId="38" fontId="8" fillId="0" borderId="9" xfId="4" applyNumberFormat="1" applyFont="1" applyFill="1" applyBorder="1" applyAlignment="1">
      <alignment horizontal="center" vertical="center" wrapText="1" readingOrder="2"/>
    </xf>
    <xf numFmtId="38" fontId="8" fillId="0" borderId="10" xfId="4" applyNumberFormat="1" applyFont="1" applyFill="1" applyBorder="1" applyAlignment="1">
      <alignment horizontal="center" vertical="center" wrapText="1" readingOrder="1"/>
    </xf>
    <xf numFmtId="38" fontId="7" fillId="0" borderId="4" xfId="4" applyNumberFormat="1" applyFont="1" applyFill="1" applyBorder="1" applyAlignment="1">
      <alignment horizontal="center" vertical="center" wrapText="1"/>
    </xf>
    <xf numFmtId="38" fontId="8" fillId="0" borderId="7" xfId="4" applyNumberFormat="1" applyFont="1" applyFill="1" applyBorder="1" applyAlignment="1">
      <alignment horizontal="center" vertical="center" wrapText="1" readingOrder="1"/>
    </xf>
    <xf numFmtId="38" fontId="7" fillId="0" borderId="0" xfId="2" applyNumberFormat="1" applyFont="1" applyAlignment="1">
      <alignment horizontal="center" vertical="center" wrapText="1"/>
    </xf>
    <xf numFmtId="164" fontId="7" fillId="0" borderId="0" xfId="4" applyNumberFormat="1" applyFont="1" applyAlignment="1">
      <alignment horizontal="center" vertical="center" wrapText="1"/>
    </xf>
    <xf numFmtId="38" fontId="8" fillId="0" borderId="13" xfId="2" applyNumberFormat="1" applyFont="1" applyBorder="1" applyAlignment="1">
      <alignment horizontal="center" vertical="center" wrapText="1"/>
    </xf>
    <xf numFmtId="38" fontId="8" fillId="0" borderId="13" xfId="4" applyNumberFormat="1" applyFont="1" applyFill="1" applyBorder="1" applyAlignment="1">
      <alignment horizontal="center" vertical="center" wrapText="1" readingOrder="2"/>
    </xf>
    <xf numFmtId="38" fontId="8" fillId="0" borderId="14" xfId="4" applyNumberFormat="1" applyFont="1" applyFill="1" applyBorder="1" applyAlignment="1">
      <alignment horizontal="center" vertical="center" wrapText="1" readingOrder="1"/>
    </xf>
    <xf numFmtId="9" fontId="7" fillId="0" borderId="11" xfId="3" applyFont="1" applyFill="1" applyBorder="1" applyAlignment="1">
      <alignment horizontal="center" vertical="center" wrapText="1"/>
    </xf>
    <xf numFmtId="38" fontId="8" fillId="0" borderId="11" xfId="4" applyNumberFormat="1" applyFont="1" applyFill="1" applyBorder="1" applyAlignment="1">
      <alignment horizontal="center" vertical="center" wrapText="1" readingOrder="1"/>
    </xf>
    <xf numFmtId="38" fontId="8" fillId="0" borderId="17" xfId="2" applyNumberFormat="1" applyFont="1" applyBorder="1" applyAlignment="1">
      <alignment horizontal="center" vertical="center" wrapText="1"/>
    </xf>
    <xf numFmtId="38" fontId="8" fillId="0" borderId="17" xfId="4" applyNumberFormat="1" applyFont="1" applyFill="1" applyBorder="1" applyAlignment="1">
      <alignment horizontal="center" vertical="center" wrapText="1" readingOrder="2"/>
    </xf>
    <xf numFmtId="38" fontId="8" fillId="0" borderId="18" xfId="4" applyNumberFormat="1" applyFont="1" applyFill="1" applyBorder="1" applyAlignment="1">
      <alignment horizontal="center" vertical="center" wrapText="1" readingOrder="1"/>
    </xf>
    <xf numFmtId="9" fontId="7" fillId="0" borderId="15" xfId="3" applyFont="1" applyFill="1" applyBorder="1" applyAlignment="1">
      <alignment horizontal="center" vertical="center" wrapText="1"/>
    </xf>
    <xf numFmtId="38" fontId="8" fillId="0" borderId="15" xfId="4" applyNumberFormat="1" applyFont="1" applyFill="1" applyBorder="1" applyAlignment="1">
      <alignment horizontal="center" vertical="center" wrapText="1" readingOrder="1"/>
    </xf>
    <xf numFmtId="0" fontId="10" fillId="0" borderId="0" xfId="2" applyFont="1" applyAlignment="1">
      <alignment vertical="center"/>
    </xf>
    <xf numFmtId="38" fontId="10" fillId="0" borderId="0" xfId="2" applyNumberFormat="1" applyFont="1" applyAlignment="1">
      <alignment vertical="center"/>
    </xf>
    <xf numFmtId="38" fontId="10" fillId="0" borderId="0" xfId="4" applyNumberFormat="1" applyFont="1" applyAlignment="1">
      <alignment horizontal="left" vertical="center" readingOrder="1"/>
    </xf>
    <xf numFmtId="38" fontId="10" fillId="0" borderId="0" xfId="3" applyNumberFormat="1" applyFont="1" applyBorder="1" applyAlignment="1">
      <alignment vertical="center"/>
    </xf>
    <xf numFmtId="38" fontId="10" fillId="0" borderId="0" xfId="4" applyNumberFormat="1" applyFont="1" applyBorder="1" applyAlignment="1">
      <alignment vertical="center"/>
    </xf>
    <xf numFmtId="38" fontId="10" fillId="0" borderId="0" xfId="4" applyNumberFormat="1" applyFont="1" applyBorder="1" applyAlignment="1">
      <alignment horizontal="left" vertical="center" readingOrder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8" fontId="12" fillId="0" borderId="0" xfId="2" applyNumberFormat="1" applyFont="1" applyAlignment="1">
      <alignment vertical="center"/>
    </xf>
    <xf numFmtId="38" fontId="12" fillId="0" borderId="19" xfId="4" applyNumberFormat="1" applyFont="1" applyBorder="1" applyAlignment="1">
      <alignment horizontal="center" vertical="center" readingOrder="1"/>
    </xf>
    <xf numFmtId="38" fontId="12" fillId="0" borderId="0" xfId="4" applyNumberFormat="1" applyFont="1" applyBorder="1" applyAlignment="1">
      <alignment horizontal="center" vertical="center"/>
    </xf>
    <xf numFmtId="38" fontId="12" fillId="0" borderId="0" xfId="4" applyNumberFormat="1" applyFont="1" applyBorder="1" applyAlignment="1">
      <alignment horizontal="center" vertical="center" readingOrder="1"/>
    </xf>
    <xf numFmtId="164" fontId="10" fillId="0" borderId="0" xfId="4" applyNumberFormat="1" applyFont="1" applyBorder="1" applyAlignment="1">
      <alignment vertical="center"/>
    </xf>
    <xf numFmtId="10" fontId="10" fillId="0" borderId="0" xfId="3" applyNumberFormat="1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10" fontId="6" fillId="0" borderId="20" xfId="3" applyNumberFormat="1" applyFont="1" applyBorder="1" applyAlignment="1">
      <alignment horizontal="center" vertical="center"/>
    </xf>
    <xf numFmtId="10" fontId="6" fillId="0" borderId="0" xfId="3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164" fontId="8" fillId="0" borderId="0" xfId="4" applyNumberFormat="1" applyFont="1" applyAlignment="1">
      <alignment horizontal="left" vertical="center" readingOrder="1"/>
    </xf>
    <xf numFmtId="164" fontId="8" fillId="0" borderId="0" xfId="4" applyNumberFormat="1" applyFont="1" applyBorder="1"/>
    <xf numFmtId="0" fontId="7" fillId="0" borderId="0" xfId="2" applyFont="1" applyAlignment="1">
      <alignment vertical="center"/>
    </xf>
    <xf numFmtId="0" fontId="8" fillId="0" borderId="0" xfId="2" applyFont="1"/>
    <xf numFmtId="164" fontId="8" fillId="0" borderId="20" xfId="4" applyNumberFormat="1" applyFont="1" applyBorder="1"/>
    <xf numFmtId="164" fontId="13" fillId="0" borderId="0" xfId="4" applyNumberFormat="1" applyFont="1" applyBorder="1"/>
    <xf numFmtId="0" fontId="7" fillId="0" borderId="0" xfId="2" applyFont="1"/>
    <xf numFmtId="164" fontId="7" fillId="0" borderId="21" xfId="4" applyNumberFormat="1" applyFont="1" applyBorder="1"/>
    <xf numFmtId="10" fontId="8" fillId="0" borderId="0" xfId="3" applyNumberFormat="1" applyFont="1" applyAlignment="1">
      <alignment vertical="center"/>
    </xf>
    <xf numFmtId="164" fontId="8" fillId="0" borderId="0" xfId="4" applyNumberFormat="1" applyFont="1" applyAlignment="1">
      <alignment vertical="center"/>
    </xf>
    <xf numFmtId="164" fontId="6" fillId="0" borderId="0" xfId="2" applyNumberFormat="1" applyFont="1" applyAlignment="1">
      <alignment vertical="center"/>
    </xf>
    <xf numFmtId="38" fontId="8" fillId="0" borderId="7" xfId="3" applyNumberFormat="1" applyFont="1" applyFill="1" applyBorder="1" applyAlignment="1">
      <alignment horizontal="center" vertical="center" wrapText="1"/>
    </xf>
    <xf numFmtId="9" fontId="8" fillId="0" borderId="7" xfId="3" applyFont="1" applyFill="1" applyBorder="1" applyAlignment="1">
      <alignment horizontal="center" vertical="center" wrapText="1"/>
    </xf>
    <xf numFmtId="38" fontId="8" fillId="0" borderId="11" xfId="3" applyNumberFormat="1" applyFont="1" applyFill="1" applyBorder="1" applyAlignment="1">
      <alignment horizontal="center" vertical="center" wrapText="1"/>
    </xf>
    <xf numFmtId="9" fontId="8" fillId="0" borderId="11" xfId="3" applyFont="1" applyFill="1" applyBorder="1" applyAlignment="1">
      <alignment horizontal="center" vertical="center" wrapText="1"/>
    </xf>
    <xf numFmtId="38" fontId="8" fillId="0" borderId="15" xfId="3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vertical="top" wrapText="1"/>
    </xf>
    <xf numFmtId="0" fontId="15" fillId="0" borderId="0" xfId="6"/>
    <xf numFmtId="49" fontId="15" fillId="0" borderId="0" xfId="6" applyNumberFormat="1"/>
    <xf numFmtId="4" fontId="15" fillId="0" borderId="0" xfId="6" applyNumberFormat="1"/>
    <xf numFmtId="168" fontId="15" fillId="0" borderId="0" xfId="6" applyNumberFormat="1"/>
    <xf numFmtId="1" fontId="15" fillId="0" borderId="0" xfId="6" applyNumberFormat="1"/>
    <xf numFmtId="49" fontId="16" fillId="3" borderId="0" xfId="6" applyNumberFormat="1" applyFont="1" applyFill="1"/>
    <xf numFmtId="4" fontId="16" fillId="3" borderId="0" xfId="6" applyNumberFormat="1" applyFont="1" applyFill="1"/>
    <xf numFmtId="168" fontId="16" fillId="3" borderId="0" xfId="6" applyNumberFormat="1" applyFont="1" applyFill="1"/>
    <xf numFmtId="1" fontId="16" fillId="3" borderId="0" xfId="6" applyNumberFormat="1" applyFont="1" applyFill="1"/>
    <xf numFmtId="0" fontId="8" fillId="0" borderId="22" xfId="2" applyFont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10" fontId="11" fillId="2" borderId="1" xfId="3" applyNumberFormat="1" applyFont="1" applyFill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9" fillId="0" borderId="25" xfId="2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/>
    </xf>
  </cellXfs>
  <cellStyles count="7">
    <cellStyle name="Comma 2" xfId="4" xr:uid="{239F77A2-48A3-497F-8D50-03CA923281D7}"/>
    <cellStyle name="Normal" xfId="0" builtinId="0"/>
    <cellStyle name="Normal 2" xfId="1" xr:uid="{A2C1972F-29B0-411C-8025-79A9BBEDE5C4}"/>
    <cellStyle name="Normal 3" xfId="2" xr:uid="{F43D1407-6766-4F34-AAF2-2BA44A2BE280}"/>
    <cellStyle name="Normal 4" xfId="5" xr:uid="{6F6DB43A-AAD1-4569-A265-9D1CA99E54C5}"/>
    <cellStyle name="Normal 5" xfId="6" xr:uid="{3C23AB41-2E74-489C-943E-122339695AB1}"/>
    <cellStyle name="Percent 2" xfId="3" xr:uid="{1BFC60B9-6A6A-400D-BFCD-F1AF89CC5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2C37-8E86-4C84-B01F-AF5422946BD3}">
  <sheetPr>
    <pageSetUpPr fitToPage="1"/>
  </sheetPr>
  <dimension ref="B1:P25"/>
  <sheetViews>
    <sheetView rightToLeft="1" tabSelected="1" view="pageBreakPreview" topLeftCell="A7" zoomScale="60" zoomScaleNormal="100" workbookViewId="0">
      <selection activeCell="E11" sqref="E11"/>
    </sheetView>
  </sheetViews>
  <sheetFormatPr defaultColWidth="9.140625" defaultRowHeight="19.5"/>
  <cols>
    <col min="1" max="1" width="2.7109375" style="6" customWidth="1"/>
    <col min="2" max="2" width="5.7109375" style="6" customWidth="1"/>
    <col min="3" max="3" width="11.42578125" style="6" bestFit="1" customWidth="1"/>
    <col min="4" max="4" width="47.5703125" style="6" customWidth="1"/>
    <col min="5" max="5" width="5" style="6" bestFit="1" customWidth="1"/>
    <col min="6" max="6" width="5.140625" style="6" bestFit="1" customWidth="1"/>
    <col min="7" max="7" width="10.7109375" style="7" bestFit="1" customWidth="1"/>
    <col min="8" max="8" width="16" style="6" bestFit="1" customWidth="1"/>
    <col min="9" max="9" width="1.7109375" style="6" customWidth="1"/>
    <col min="10" max="10" width="15" style="6" bestFit="1" customWidth="1"/>
    <col min="11" max="11" width="11.5703125" style="6" bestFit="1" customWidth="1"/>
    <col min="12" max="12" width="16.140625" style="6" customWidth="1"/>
    <col min="13" max="13" width="2.7109375" style="6" customWidth="1"/>
    <col min="14" max="14" width="0" style="6" hidden="1" customWidth="1"/>
    <col min="15" max="15" width="16.42578125" style="6" hidden="1" customWidth="1"/>
    <col min="16" max="16" width="10" style="6" hidden="1" customWidth="1"/>
    <col min="17" max="16384" width="9.140625" style="6"/>
  </cols>
  <sheetData>
    <row r="1" spans="2:16" s="2" customFormat="1" ht="27.95" customHeight="1">
      <c r="B1" s="1" t="s">
        <v>82</v>
      </c>
      <c r="C1" s="1"/>
      <c r="E1" s="1"/>
      <c r="G1" s="3"/>
      <c r="L1" s="4" t="s">
        <v>78</v>
      </c>
    </row>
    <row r="2" spans="2:16" s="2" customFormat="1" ht="27.95" customHeight="1">
      <c r="B2" s="1" t="s">
        <v>1</v>
      </c>
      <c r="C2" s="1"/>
      <c r="E2" s="1"/>
      <c r="G2" s="3"/>
      <c r="L2" s="4" t="s">
        <v>79</v>
      </c>
    </row>
    <row r="3" spans="2:16" s="2" customFormat="1" ht="27.95" customHeight="1">
      <c r="B3" s="1" t="s">
        <v>18</v>
      </c>
      <c r="C3" s="1"/>
      <c r="E3" s="1"/>
      <c r="G3" s="5"/>
      <c r="L3" s="4" t="s">
        <v>80</v>
      </c>
    </row>
    <row r="4" spans="2:16" ht="6" customHeight="1"/>
    <row r="5" spans="2:16" s="13" customFormat="1" ht="48">
      <c r="B5" s="86" t="s">
        <v>2</v>
      </c>
      <c r="C5" s="8" t="s">
        <v>3</v>
      </c>
      <c r="D5" s="88" t="s">
        <v>4</v>
      </c>
      <c r="E5" s="87" t="s">
        <v>5</v>
      </c>
      <c r="F5" s="8" t="s">
        <v>0</v>
      </c>
      <c r="G5" s="8" t="s">
        <v>6</v>
      </c>
      <c r="H5" s="9" t="s">
        <v>7</v>
      </c>
      <c r="I5" s="10"/>
      <c r="J5" s="78" t="s">
        <v>81</v>
      </c>
      <c r="K5" s="11" t="s">
        <v>8</v>
      </c>
      <c r="L5" s="12" t="s">
        <v>9</v>
      </c>
      <c r="N5" s="13" t="s">
        <v>10</v>
      </c>
    </row>
    <row r="6" spans="2:16" s="13" customFormat="1" ht="30" customHeight="1">
      <c r="B6" s="80">
        <v>1</v>
      </c>
      <c r="C6" s="83" t="s">
        <v>51</v>
      </c>
      <c r="D6" s="89" t="str">
        <f>VLOOKUP(C6,'OPI-1045-078'!O:P,2,0)</f>
        <v>PIPE SCH10S SMLS A312-TP304L BE ASME B36.19M,4"</v>
      </c>
      <c r="E6" s="76" t="s">
        <v>11</v>
      </c>
      <c r="F6" s="14">
        <v>36</v>
      </c>
      <c r="G6" s="15">
        <v>31000000</v>
      </c>
      <c r="H6" s="16">
        <f t="shared" ref="H6:H15" si="0">F6*G6</f>
        <v>1116000000</v>
      </c>
      <c r="I6" s="17"/>
      <c r="J6" s="61">
        <f>VLOOKUP(C6,'OPI-1045-078'!O:V,8,0)</f>
        <v>36</v>
      </c>
      <c r="K6" s="62">
        <f>J6/F6</f>
        <v>1</v>
      </c>
      <c r="L6" s="18">
        <f>J6*G6</f>
        <v>1116000000</v>
      </c>
      <c r="N6" s="13">
        <v>36</v>
      </c>
      <c r="O6" s="19">
        <f>N6-J6</f>
        <v>0</v>
      </c>
      <c r="P6" s="20">
        <f>N6*G6</f>
        <v>1116000000</v>
      </c>
    </row>
    <row r="7" spans="2:16" s="13" customFormat="1" ht="30" customHeight="1">
      <c r="B7" s="81">
        <v>2</v>
      </c>
      <c r="C7" s="84" t="s">
        <v>48</v>
      </c>
      <c r="D7" s="90" t="str">
        <f>VLOOKUP(C7,'OPI-1045-078'!O:P,2,0)</f>
        <v>PIPE SCH10S SMLS A312-TP304L BE ASME B36.19M,6"</v>
      </c>
      <c r="E7" s="77" t="s">
        <v>11</v>
      </c>
      <c r="F7" s="21">
        <v>72</v>
      </c>
      <c r="G7" s="22">
        <v>46000000</v>
      </c>
      <c r="H7" s="23">
        <f t="shared" si="0"/>
        <v>3312000000</v>
      </c>
      <c r="I7" s="17"/>
      <c r="J7" s="63">
        <f>VLOOKUP(C7,'OPI-1045-078'!O:V,8,0)</f>
        <v>72</v>
      </c>
      <c r="K7" s="64">
        <f t="shared" ref="K7:K15" si="1">J7/F7</f>
        <v>1</v>
      </c>
      <c r="L7" s="25">
        <f>J7*G7</f>
        <v>3312000000</v>
      </c>
      <c r="N7" s="13">
        <v>4</v>
      </c>
      <c r="O7" s="19">
        <f t="shared" ref="O7:O14" si="2">N7-J7</f>
        <v>-68</v>
      </c>
      <c r="P7" s="20">
        <f t="shared" ref="P7:P14" si="3">N7*G7</f>
        <v>184000000</v>
      </c>
    </row>
    <row r="8" spans="2:16" s="13" customFormat="1" ht="30" customHeight="1">
      <c r="B8" s="81">
        <v>3</v>
      </c>
      <c r="C8" s="84" t="s">
        <v>45</v>
      </c>
      <c r="D8" s="90" t="str">
        <f>VLOOKUP(C8,'OPI-1045-078'!O:P,2,0)</f>
        <v>ELBOW 90 DEG LR SCH10S A403-WP304L BW SEAMLESS, ASME B16.9</v>
      </c>
      <c r="E8" s="77" t="s">
        <v>11</v>
      </c>
      <c r="F8" s="21">
        <v>8</v>
      </c>
      <c r="G8" s="22">
        <v>21000000</v>
      </c>
      <c r="H8" s="23">
        <f t="shared" si="0"/>
        <v>168000000</v>
      </c>
      <c r="I8" s="17"/>
      <c r="J8" s="63">
        <f>VLOOKUP(C8,'OPI-1045-078'!O:V,8,0)</f>
        <v>8</v>
      </c>
      <c r="K8" s="24">
        <f t="shared" si="1"/>
        <v>1</v>
      </c>
      <c r="L8" s="25">
        <f t="shared" ref="L8:L15" si="4">J8*G8</f>
        <v>168000000</v>
      </c>
      <c r="N8" s="13">
        <v>112</v>
      </c>
      <c r="O8" s="19">
        <f t="shared" si="2"/>
        <v>104</v>
      </c>
      <c r="P8" s="20">
        <f t="shared" si="3"/>
        <v>2352000000</v>
      </c>
    </row>
    <row r="9" spans="2:16" s="13" customFormat="1" ht="30" customHeight="1">
      <c r="B9" s="81">
        <v>4</v>
      </c>
      <c r="C9" s="84" t="s">
        <v>43</v>
      </c>
      <c r="D9" s="90" t="str">
        <f>VLOOKUP(C9,'OPI-1045-078'!O:P,2,0)</f>
        <v>ELBOW 90 DEG LR SCH10S A403-WP304L BW SEAMLESS, ASME B16.9,6"</v>
      </c>
      <c r="E9" s="77" t="s">
        <v>11</v>
      </c>
      <c r="F9" s="21">
        <v>1</v>
      </c>
      <c r="G9" s="22">
        <v>37000000</v>
      </c>
      <c r="H9" s="23">
        <f t="shared" si="0"/>
        <v>37000000</v>
      </c>
      <c r="I9" s="17"/>
      <c r="J9" s="63">
        <f>VLOOKUP(C9,'OPI-1045-078'!O:V,8,0)</f>
        <v>1</v>
      </c>
      <c r="K9" s="24">
        <f t="shared" si="1"/>
        <v>1</v>
      </c>
      <c r="L9" s="25">
        <f t="shared" si="4"/>
        <v>37000000</v>
      </c>
      <c r="N9" s="13">
        <v>30</v>
      </c>
      <c r="O9" s="19">
        <f t="shared" si="2"/>
        <v>29</v>
      </c>
      <c r="P9" s="20">
        <f t="shared" si="3"/>
        <v>1110000000</v>
      </c>
    </row>
    <row r="10" spans="2:16" s="13" customFormat="1" ht="30" customHeight="1">
      <c r="B10" s="81">
        <v>5</v>
      </c>
      <c r="C10" s="84" t="s">
        <v>41</v>
      </c>
      <c r="D10" s="90" t="str">
        <f>VLOOKUP(C10,'OPI-1045-078'!O:P,2,0)</f>
        <v>ELBOW 45  DEG LR 4" SCH10S A403-WP304L BW SEAMLESS , ASME B16.9</v>
      </c>
      <c r="E10" s="77" t="s">
        <v>11</v>
      </c>
      <c r="F10" s="21">
        <v>10</v>
      </c>
      <c r="G10" s="22">
        <v>17000000</v>
      </c>
      <c r="H10" s="23">
        <f t="shared" si="0"/>
        <v>170000000</v>
      </c>
      <c r="I10" s="17"/>
      <c r="J10" s="63">
        <f>VLOOKUP(C10,'OPI-1045-078'!O:V,8,0)</f>
        <v>10</v>
      </c>
      <c r="K10" s="24">
        <f t="shared" si="1"/>
        <v>1</v>
      </c>
      <c r="L10" s="25">
        <f t="shared" si="4"/>
        <v>170000000</v>
      </c>
      <c r="N10" s="13">
        <v>54</v>
      </c>
      <c r="O10" s="19">
        <f t="shared" si="2"/>
        <v>44</v>
      </c>
      <c r="P10" s="20">
        <f t="shared" si="3"/>
        <v>918000000</v>
      </c>
    </row>
    <row r="11" spans="2:16" s="13" customFormat="1" ht="30" customHeight="1">
      <c r="B11" s="81">
        <v>6</v>
      </c>
      <c r="C11" s="84" t="s">
        <v>39</v>
      </c>
      <c r="D11" s="90" t="str">
        <f>VLOOKUP(C11,'OPI-1045-078'!O:P,2,0)</f>
        <v>ELBOW 45  DEG LR 6" SCH10S A403-WP304L BW SEAMLESS , ASME B16.9</v>
      </c>
      <c r="E11" s="77" t="s">
        <v>11</v>
      </c>
      <c r="F11" s="21">
        <v>7</v>
      </c>
      <c r="G11" s="22">
        <v>30000000</v>
      </c>
      <c r="H11" s="23">
        <f t="shared" si="0"/>
        <v>210000000</v>
      </c>
      <c r="I11" s="17"/>
      <c r="J11" s="63">
        <f>VLOOKUP(C11,'OPI-1045-078'!O:V,8,0)</f>
        <v>7</v>
      </c>
      <c r="K11" s="24">
        <f t="shared" si="1"/>
        <v>1</v>
      </c>
      <c r="L11" s="25">
        <f t="shared" si="4"/>
        <v>210000000</v>
      </c>
      <c r="N11" s="13">
        <v>14</v>
      </c>
      <c r="O11" s="19">
        <f t="shared" si="2"/>
        <v>7</v>
      </c>
      <c r="P11" s="20">
        <f t="shared" si="3"/>
        <v>420000000</v>
      </c>
    </row>
    <row r="12" spans="2:16" s="13" customFormat="1" ht="30" customHeight="1">
      <c r="B12" s="81">
        <v>7</v>
      </c>
      <c r="C12" s="84" t="s">
        <v>37</v>
      </c>
      <c r="D12" s="90" t="str">
        <f>VLOOKUP(C12,'OPI-1045-078'!O:P,2,0)</f>
        <v>REDUCER CONC 6"X4"  SCH10XSCH10 A403-WP304L BW SEAMLESS , ASME B16.9</v>
      </c>
      <c r="E12" s="77" t="s">
        <v>11</v>
      </c>
      <c r="F12" s="21">
        <v>12</v>
      </c>
      <c r="G12" s="22">
        <v>28000000</v>
      </c>
      <c r="H12" s="23">
        <f t="shared" si="0"/>
        <v>336000000</v>
      </c>
      <c r="I12" s="17"/>
      <c r="J12" s="63">
        <f>VLOOKUP(C12,'OPI-1045-078'!O:V,8,0)</f>
        <v>12</v>
      </c>
      <c r="K12" s="24">
        <f t="shared" si="1"/>
        <v>1</v>
      </c>
      <c r="L12" s="25">
        <f t="shared" si="4"/>
        <v>336000000</v>
      </c>
      <c r="N12" s="13">
        <v>10</v>
      </c>
      <c r="O12" s="19">
        <f t="shared" si="2"/>
        <v>-2</v>
      </c>
      <c r="P12" s="20">
        <f t="shared" si="3"/>
        <v>280000000</v>
      </c>
    </row>
    <row r="13" spans="2:16" s="13" customFormat="1" ht="30" customHeight="1">
      <c r="B13" s="81">
        <v>8</v>
      </c>
      <c r="C13" s="84" t="s">
        <v>35</v>
      </c>
      <c r="D13" s="90" t="str">
        <f>VLOOKUP(C13,'OPI-1045-078'!O:P,2,0)</f>
        <v>TEE SCH10S X SCH10S A403-WP304L BW SEAMLESS, ASME B16.9</v>
      </c>
      <c r="E13" s="77" t="s">
        <v>11</v>
      </c>
      <c r="F13" s="21">
        <v>2</v>
      </c>
      <c r="G13" s="22">
        <v>22000000</v>
      </c>
      <c r="H13" s="23">
        <f t="shared" si="0"/>
        <v>44000000</v>
      </c>
      <c r="I13" s="17"/>
      <c r="J13" s="63">
        <f>VLOOKUP(C13,'OPI-1045-078'!O:V,8,0)</f>
        <v>2</v>
      </c>
      <c r="K13" s="24">
        <f t="shared" si="1"/>
        <v>1</v>
      </c>
      <c r="L13" s="25">
        <f t="shared" si="4"/>
        <v>44000000</v>
      </c>
      <c r="N13" s="13">
        <v>6</v>
      </c>
      <c r="O13" s="19">
        <f t="shared" si="2"/>
        <v>4</v>
      </c>
      <c r="P13" s="20">
        <f t="shared" si="3"/>
        <v>132000000</v>
      </c>
    </row>
    <row r="14" spans="2:16" s="13" customFormat="1" ht="30" customHeight="1">
      <c r="B14" s="81">
        <v>9</v>
      </c>
      <c r="C14" s="84" t="s">
        <v>33</v>
      </c>
      <c r="D14" s="90" t="str">
        <f>VLOOKUP(C14,'OPI-1045-078'!O:P,2,0)</f>
        <v>RED TEE  6"X4"  SCH10SXSCH10S A403 - WP304L BW SEAMLESS , ASME B16.9</v>
      </c>
      <c r="E14" s="77" t="s">
        <v>11</v>
      </c>
      <c r="F14" s="21">
        <v>4</v>
      </c>
      <c r="G14" s="22">
        <v>85000000</v>
      </c>
      <c r="H14" s="23">
        <f t="shared" si="0"/>
        <v>340000000</v>
      </c>
      <c r="I14" s="17"/>
      <c r="J14" s="63">
        <f>VLOOKUP(C14,'OPI-1045-078'!O:V,8,0)</f>
        <v>4</v>
      </c>
      <c r="K14" s="24">
        <f t="shared" si="1"/>
        <v>1</v>
      </c>
      <c r="L14" s="25">
        <f t="shared" si="4"/>
        <v>340000000</v>
      </c>
      <c r="N14" s="13">
        <v>12</v>
      </c>
      <c r="O14" s="19">
        <f t="shared" si="2"/>
        <v>8</v>
      </c>
      <c r="P14" s="20">
        <f t="shared" si="3"/>
        <v>1020000000</v>
      </c>
    </row>
    <row r="15" spans="2:16" s="13" customFormat="1" ht="30" customHeight="1">
      <c r="B15" s="82">
        <v>10</v>
      </c>
      <c r="C15" s="85" t="s">
        <v>21</v>
      </c>
      <c r="D15" s="91" t="str">
        <f>VLOOKUP(C15,'OPI-1045-078'!O:P,2,0)</f>
        <v>TEE 6"  SCH10SXSCH10S A403 - WP304L BW SEAMLESS , ASME B16.9</v>
      </c>
      <c r="E15" s="79" t="s">
        <v>11</v>
      </c>
      <c r="F15" s="26">
        <v>1</v>
      </c>
      <c r="G15" s="27">
        <v>85000000</v>
      </c>
      <c r="H15" s="28">
        <f t="shared" si="0"/>
        <v>85000000</v>
      </c>
      <c r="I15" s="17"/>
      <c r="J15" s="65">
        <f>VLOOKUP(C15,'OPI-1045-078'!O:V,8,0)</f>
        <v>1</v>
      </c>
      <c r="K15" s="29">
        <f t="shared" si="1"/>
        <v>1</v>
      </c>
      <c r="L15" s="30">
        <f t="shared" si="4"/>
        <v>85000000</v>
      </c>
      <c r="O15" s="19"/>
      <c r="P15" s="20"/>
    </row>
    <row r="16" spans="2:16" ht="5.0999999999999996" customHeight="1">
      <c r="D16" s="31"/>
      <c r="E16" s="31"/>
      <c r="F16" s="31"/>
      <c r="G16" s="32"/>
      <c r="H16" s="33"/>
      <c r="I16" s="34"/>
      <c r="J16" s="35"/>
      <c r="K16" s="35"/>
      <c r="L16" s="36"/>
    </row>
    <row r="17" spans="2:12" s="37" customFormat="1" ht="24" thickBot="1">
      <c r="D17" s="38" t="s">
        <v>12</v>
      </c>
      <c r="E17" s="38"/>
      <c r="F17" s="38"/>
      <c r="G17" s="39"/>
      <c r="H17" s="40">
        <f>SUM(H6:H15)</f>
        <v>5818000000</v>
      </c>
      <c r="I17" s="41"/>
      <c r="J17" s="42"/>
      <c r="K17" s="42"/>
      <c r="L17" s="40">
        <f>SUM(L6:L15)</f>
        <v>5818000000</v>
      </c>
    </row>
    <row r="18" spans="2:12" ht="20.100000000000001" customHeight="1" thickTop="1">
      <c r="D18" s="31"/>
      <c r="E18" s="31"/>
      <c r="F18" s="43"/>
      <c r="G18" s="44"/>
      <c r="H18" s="31"/>
      <c r="I18" s="31"/>
      <c r="J18" s="31"/>
      <c r="K18" s="31"/>
      <c r="L18" s="31"/>
    </row>
    <row r="19" spans="2:12" ht="33.75">
      <c r="B19" s="45" t="s">
        <v>13</v>
      </c>
      <c r="C19" s="45"/>
      <c r="D19" s="46"/>
      <c r="E19" s="45"/>
      <c r="F19" s="46"/>
      <c r="G19" s="46"/>
      <c r="H19" s="47" t="s">
        <v>14</v>
      </c>
      <c r="I19" s="48"/>
      <c r="J19" s="45" t="s">
        <v>15</v>
      </c>
      <c r="K19" s="45"/>
      <c r="L19" s="46"/>
    </row>
    <row r="20" spans="2:12" ht="6" customHeight="1">
      <c r="G20" s="6"/>
      <c r="H20" s="7"/>
      <c r="I20" s="48"/>
    </row>
    <row r="21" spans="2:12" s="49" customFormat="1" ht="21.95" customHeight="1">
      <c r="B21" s="49" t="s">
        <v>16</v>
      </c>
      <c r="H21" s="50">
        <f>L17</f>
        <v>5818000000</v>
      </c>
      <c r="I21" s="51"/>
      <c r="J21" s="66" t="s">
        <v>83</v>
      </c>
      <c r="K21" s="66"/>
      <c r="L21" s="66"/>
    </row>
    <row r="22" spans="2:12" ht="21.95" customHeight="1">
      <c r="B22" s="53" t="s">
        <v>17</v>
      </c>
      <c r="C22" s="53"/>
      <c r="D22" s="49"/>
      <c r="E22" s="53"/>
      <c r="F22" s="49"/>
      <c r="G22" s="49"/>
      <c r="H22" s="54">
        <f>H21*9%</f>
        <v>523620000</v>
      </c>
      <c r="I22" s="55"/>
      <c r="J22" s="66"/>
      <c r="K22" s="66"/>
      <c r="L22" s="66"/>
    </row>
    <row r="23" spans="2:12" ht="21.95" customHeight="1" thickBot="1">
      <c r="B23" s="56" t="s">
        <v>84</v>
      </c>
      <c r="C23" s="56"/>
      <c r="D23" s="52"/>
      <c r="E23" s="56"/>
      <c r="F23" s="52"/>
      <c r="G23" s="52"/>
      <c r="H23" s="57">
        <f>SUM(H21:H22)</f>
        <v>6341620000</v>
      </c>
      <c r="J23" s="66"/>
      <c r="K23" s="66"/>
      <c r="L23" s="66"/>
    </row>
    <row r="24" spans="2:12" ht="21.95" customHeight="1" thickTop="1">
      <c r="B24" s="49"/>
      <c r="C24" s="49"/>
      <c r="D24" s="49"/>
      <c r="E24" s="49"/>
      <c r="F24" s="49"/>
      <c r="G24" s="58"/>
      <c r="H24" s="59"/>
      <c r="J24" s="66"/>
      <c r="K24" s="66"/>
      <c r="L24" s="66"/>
    </row>
    <row r="25" spans="2:12" ht="21.95" customHeight="1">
      <c r="H25" s="60"/>
      <c r="J25" s="66"/>
      <c r="K25" s="66"/>
      <c r="L25" s="66"/>
    </row>
  </sheetData>
  <mergeCells count="1">
    <mergeCell ref="J21:L25"/>
  </mergeCells>
  <printOptions horizontalCentered="1"/>
  <pageMargins left="0.25" right="0.25" top="0.75" bottom="0.5" header="0.3" footer="0.3"/>
  <pageSetup scale="67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EA64-7A88-413E-9D0E-6131089356BA}">
  <dimension ref="A1:Z11"/>
  <sheetViews>
    <sheetView rightToLeft="1" topLeftCell="J1" workbookViewId="0">
      <pane ySplit="1" topLeftCell="A2" activePane="bottomLeft" state="frozen"/>
      <selection pane="bottomLeft" activeCell="V2" sqref="V1:V1048576"/>
    </sheetView>
  </sheetViews>
  <sheetFormatPr defaultRowHeight="15"/>
  <cols>
    <col min="1" max="1" width="4" style="67" bestFit="1" customWidth="1"/>
    <col min="2" max="2" width="19" style="67" bestFit="1" customWidth="1"/>
    <col min="3" max="3" width="12" style="67" bestFit="1" customWidth="1"/>
    <col min="4" max="4" width="42" style="67" bestFit="1" customWidth="1"/>
    <col min="5" max="5" width="24" style="67" bestFit="1" customWidth="1"/>
    <col min="6" max="6" width="21" style="67" bestFit="1" customWidth="1"/>
    <col min="7" max="7" width="22" style="67" bestFit="1" customWidth="1"/>
    <col min="8" max="9" width="37" style="67" bestFit="1" customWidth="1"/>
    <col min="10" max="10" width="16" style="67" bestFit="1" customWidth="1"/>
    <col min="11" max="11" width="17" style="67" bestFit="1" customWidth="1"/>
    <col min="12" max="12" width="26" style="67" bestFit="1" customWidth="1"/>
    <col min="13" max="13" width="12" style="67" bestFit="1" customWidth="1"/>
    <col min="14" max="14" width="18" style="67" bestFit="1" customWidth="1"/>
    <col min="15" max="15" width="15" style="67" bestFit="1" customWidth="1"/>
    <col min="16" max="16" width="81" style="67" bestFit="1" customWidth="1"/>
    <col min="17" max="17" width="16" style="67" bestFit="1" customWidth="1"/>
    <col min="18" max="18" width="12" style="67" bestFit="1" customWidth="1"/>
    <col min="19" max="19" width="11" style="67" bestFit="1" customWidth="1"/>
    <col min="20" max="20" width="10" style="67" bestFit="1" customWidth="1"/>
    <col min="21" max="21" width="13" style="67" bestFit="1" customWidth="1"/>
    <col min="22" max="22" width="12" style="67" bestFit="1" customWidth="1"/>
    <col min="23" max="23" width="8" style="67" bestFit="1" customWidth="1"/>
    <col min="24" max="24" width="16" style="67" bestFit="1" customWidth="1"/>
    <col min="25" max="25" width="39" style="67" bestFit="1" customWidth="1"/>
    <col min="26" max="26" width="10" style="67" bestFit="1" customWidth="1"/>
    <col min="27" max="16384" width="9.140625" style="67"/>
  </cols>
  <sheetData>
    <row r="1" spans="1:26">
      <c r="A1" s="75" t="s">
        <v>77</v>
      </c>
      <c r="B1" s="72" t="s">
        <v>76</v>
      </c>
      <c r="C1" s="74" t="s">
        <v>75</v>
      </c>
      <c r="D1" s="72" t="s">
        <v>74</v>
      </c>
      <c r="E1" s="72" t="s">
        <v>73</v>
      </c>
      <c r="F1" s="72" t="s">
        <v>72</v>
      </c>
      <c r="G1" s="72" t="s">
        <v>71</v>
      </c>
      <c r="H1" s="72" t="s">
        <v>70</v>
      </c>
      <c r="I1" s="72" t="s">
        <v>69</v>
      </c>
      <c r="J1" s="72" t="s">
        <v>68</v>
      </c>
      <c r="K1" s="72" t="s">
        <v>67</v>
      </c>
      <c r="L1" s="72" t="s">
        <v>66</v>
      </c>
      <c r="M1" s="72" t="s">
        <v>65</v>
      </c>
      <c r="N1" s="72" t="s">
        <v>64</v>
      </c>
      <c r="O1" s="72" t="s">
        <v>63</v>
      </c>
      <c r="P1" s="72" t="s">
        <v>62</v>
      </c>
      <c r="Q1" s="73" t="s">
        <v>61</v>
      </c>
      <c r="R1" s="73" t="s">
        <v>60</v>
      </c>
      <c r="S1" s="73" t="s">
        <v>59</v>
      </c>
      <c r="T1" s="73" t="s">
        <v>58</v>
      </c>
      <c r="U1" s="73" t="s">
        <v>57</v>
      </c>
      <c r="V1" s="73" t="s">
        <v>56</v>
      </c>
      <c r="W1" s="72" t="s">
        <v>55</v>
      </c>
      <c r="X1" s="73" t="s">
        <v>54</v>
      </c>
      <c r="Y1" s="72" t="s">
        <v>53</v>
      </c>
      <c r="Z1" s="72" t="s">
        <v>52</v>
      </c>
    </row>
    <row r="2" spans="1:26">
      <c r="A2" s="71">
        <v>1</v>
      </c>
      <c r="B2" s="68" t="s">
        <v>31</v>
      </c>
      <c r="C2" s="70">
        <v>44801</v>
      </c>
      <c r="D2" s="68" t="s">
        <v>30</v>
      </c>
      <c r="E2" s="68" t="s">
        <v>29</v>
      </c>
      <c r="F2" s="68" t="s">
        <v>28</v>
      </c>
      <c r="G2" s="68" t="s">
        <v>27</v>
      </c>
      <c r="H2" s="68" t="s">
        <v>26</v>
      </c>
      <c r="I2" s="68" t="s">
        <v>26</v>
      </c>
      <c r="J2" s="68" t="s">
        <v>25</v>
      </c>
      <c r="K2" s="68" t="s">
        <v>24</v>
      </c>
      <c r="L2" s="68"/>
      <c r="M2" s="68" t="s">
        <v>23</v>
      </c>
      <c r="N2" s="68" t="s">
        <v>22</v>
      </c>
      <c r="O2" s="68" t="s">
        <v>51</v>
      </c>
      <c r="P2" s="68" t="s">
        <v>50</v>
      </c>
      <c r="Q2" s="69">
        <v>32</v>
      </c>
      <c r="R2" s="69"/>
      <c r="S2" s="69">
        <v>4</v>
      </c>
      <c r="T2" s="69"/>
      <c r="U2" s="69"/>
      <c r="V2" s="69">
        <v>36</v>
      </c>
      <c r="W2" s="68" t="s">
        <v>46</v>
      </c>
      <c r="X2" s="69"/>
      <c r="Y2" s="68" t="s">
        <v>49</v>
      </c>
      <c r="Z2" s="68"/>
    </row>
    <row r="3" spans="1:26">
      <c r="A3" s="71">
        <v>2</v>
      </c>
      <c r="B3" s="68" t="s">
        <v>31</v>
      </c>
      <c r="C3" s="70">
        <v>44801</v>
      </c>
      <c r="D3" s="68" t="s">
        <v>30</v>
      </c>
      <c r="E3" s="68" t="s">
        <v>29</v>
      </c>
      <c r="F3" s="68" t="s">
        <v>28</v>
      </c>
      <c r="G3" s="68" t="s">
        <v>27</v>
      </c>
      <c r="H3" s="68" t="s">
        <v>26</v>
      </c>
      <c r="I3" s="68" t="s">
        <v>26</v>
      </c>
      <c r="J3" s="68" t="s">
        <v>25</v>
      </c>
      <c r="K3" s="68" t="s">
        <v>24</v>
      </c>
      <c r="L3" s="68"/>
      <c r="M3" s="68" t="s">
        <v>23</v>
      </c>
      <c r="N3" s="68" t="s">
        <v>22</v>
      </c>
      <c r="O3" s="68" t="s">
        <v>48</v>
      </c>
      <c r="P3" s="68" t="s">
        <v>47</v>
      </c>
      <c r="Q3" s="69">
        <v>72</v>
      </c>
      <c r="R3" s="69"/>
      <c r="S3" s="69"/>
      <c r="T3" s="69"/>
      <c r="U3" s="69"/>
      <c r="V3" s="69">
        <v>72</v>
      </c>
      <c r="W3" s="68" t="s">
        <v>46</v>
      </c>
      <c r="X3" s="69"/>
      <c r="Y3" s="68"/>
      <c r="Z3" s="68"/>
    </row>
    <row r="4" spans="1:26">
      <c r="A4" s="71">
        <v>3</v>
      </c>
      <c r="B4" s="68" t="s">
        <v>31</v>
      </c>
      <c r="C4" s="70">
        <v>44801</v>
      </c>
      <c r="D4" s="68" t="s">
        <v>30</v>
      </c>
      <c r="E4" s="68" t="s">
        <v>29</v>
      </c>
      <c r="F4" s="68" t="s">
        <v>28</v>
      </c>
      <c r="G4" s="68" t="s">
        <v>27</v>
      </c>
      <c r="H4" s="68" t="s">
        <v>26</v>
      </c>
      <c r="I4" s="68" t="s">
        <v>26</v>
      </c>
      <c r="J4" s="68" t="s">
        <v>25</v>
      </c>
      <c r="K4" s="68" t="s">
        <v>24</v>
      </c>
      <c r="L4" s="68"/>
      <c r="M4" s="68" t="s">
        <v>23</v>
      </c>
      <c r="N4" s="68" t="s">
        <v>22</v>
      </c>
      <c r="O4" s="68" t="s">
        <v>45</v>
      </c>
      <c r="P4" s="68" t="s">
        <v>44</v>
      </c>
      <c r="Q4" s="69">
        <v>8</v>
      </c>
      <c r="R4" s="69"/>
      <c r="S4" s="69"/>
      <c r="T4" s="69"/>
      <c r="U4" s="69"/>
      <c r="V4" s="69">
        <v>8</v>
      </c>
      <c r="W4" s="68" t="s">
        <v>19</v>
      </c>
      <c r="X4" s="69"/>
      <c r="Y4" s="68"/>
      <c r="Z4" s="68"/>
    </row>
    <row r="5" spans="1:26">
      <c r="A5" s="71">
        <v>4</v>
      </c>
      <c r="B5" s="68" t="s">
        <v>31</v>
      </c>
      <c r="C5" s="70">
        <v>44801</v>
      </c>
      <c r="D5" s="68" t="s">
        <v>30</v>
      </c>
      <c r="E5" s="68" t="s">
        <v>29</v>
      </c>
      <c r="F5" s="68" t="s">
        <v>28</v>
      </c>
      <c r="G5" s="68" t="s">
        <v>27</v>
      </c>
      <c r="H5" s="68" t="s">
        <v>26</v>
      </c>
      <c r="I5" s="68" t="s">
        <v>26</v>
      </c>
      <c r="J5" s="68" t="s">
        <v>25</v>
      </c>
      <c r="K5" s="68" t="s">
        <v>24</v>
      </c>
      <c r="L5" s="68"/>
      <c r="M5" s="68" t="s">
        <v>23</v>
      </c>
      <c r="N5" s="68" t="s">
        <v>22</v>
      </c>
      <c r="O5" s="68" t="s">
        <v>43</v>
      </c>
      <c r="P5" s="68" t="s">
        <v>42</v>
      </c>
      <c r="Q5" s="69">
        <v>1</v>
      </c>
      <c r="R5" s="69"/>
      <c r="S5" s="69"/>
      <c r="T5" s="69"/>
      <c r="U5" s="69"/>
      <c r="V5" s="69">
        <v>1</v>
      </c>
      <c r="W5" s="68" t="s">
        <v>19</v>
      </c>
      <c r="X5" s="69"/>
      <c r="Y5" s="68"/>
      <c r="Z5" s="68"/>
    </row>
    <row r="6" spans="1:26">
      <c r="A6" s="71">
        <v>5</v>
      </c>
      <c r="B6" s="68" t="s">
        <v>31</v>
      </c>
      <c r="C6" s="70">
        <v>44801</v>
      </c>
      <c r="D6" s="68" t="s">
        <v>30</v>
      </c>
      <c r="E6" s="68" t="s">
        <v>29</v>
      </c>
      <c r="F6" s="68" t="s">
        <v>28</v>
      </c>
      <c r="G6" s="68" t="s">
        <v>27</v>
      </c>
      <c r="H6" s="68" t="s">
        <v>26</v>
      </c>
      <c r="I6" s="68" t="s">
        <v>26</v>
      </c>
      <c r="J6" s="68" t="s">
        <v>25</v>
      </c>
      <c r="K6" s="68" t="s">
        <v>24</v>
      </c>
      <c r="L6" s="68"/>
      <c r="M6" s="68" t="s">
        <v>23</v>
      </c>
      <c r="N6" s="68" t="s">
        <v>22</v>
      </c>
      <c r="O6" s="68" t="s">
        <v>41</v>
      </c>
      <c r="P6" s="68" t="s">
        <v>40</v>
      </c>
      <c r="Q6" s="69">
        <v>10</v>
      </c>
      <c r="R6" s="69"/>
      <c r="S6" s="69"/>
      <c r="T6" s="69"/>
      <c r="U6" s="69"/>
      <c r="V6" s="69">
        <v>10</v>
      </c>
      <c r="W6" s="68" t="s">
        <v>19</v>
      </c>
      <c r="X6" s="69"/>
      <c r="Y6" s="68"/>
      <c r="Z6" s="68"/>
    </row>
    <row r="7" spans="1:26">
      <c r="A7" s="71">
        <v>6</v>
      </c>
      <c r="B7" s="68" t="s">
        <v>31</v>
      </c>
      <c r="C7" s="70">
        <v>44801</v>
      </c>
      <c r="D7" s="68" t="s">
        <v>30</v>
      </c>
      <c r="E7" s="68" t="s">
        <v>29</v>
      </c>
      <c r="F7" s="68" t="s">
        <v>28</v>
      </c>
      <c r="G7" s="68" t="s">
        <v>27</v>
      </c>
      <c r="H7" s="68" t="s">
        <v>26</v>
      </c>
      <c r="I7" s="68" t="s">
        <v>26</v>
      </c>
      <c r="J7" s="68" t="s">
        <v>25</v>
      </c>
      <c r="K7" s="68" t="s">
        <v>24</v>
      </c>
      <c r="L7" s="68"/>
      <c r="M7" s="68" t="s">
        <v>23</v>
      </c>
      <c r="N7" s="68" t="s">
        <v>22</v>
      </c>
      <c r="O7" s="68" t="s">
        <v>39</v>
      </c>
      <c r="P7" s="68" t="s">
        <v>38</v>
      </c>
      <c r="Q7" s="69">
        <v>7</v>
      </c>
      <c r="R7" s="69"/>
      <c r="S7" s="69"/>
      <c r="T7" s="69"/>
      <c r="U7" s="69"/>
      <c r="V7" s="69">
        <v>7</v>
      </c>
      <c r="W7" s="68" t="s">
        <v>19</v>
      </c>
      <c r="X7" s="69"/>
      <c r="Y7" s="68"/>
      <c r="Z7" s="68"/>
    </row>
    <row r="8" spans="1:26">
      <c r="A8" s="71">
        <v>7</v>
      </c>
      <c r="B8" s="68" t="s">
        <v>31</v>
      </c>
      <c r="C8" s="70">
        <v>44801</v>
      </c>
      <c r="D8" s="68" t="s">
        <v>30</v>
      </c>
      <c r="E8" s="68" t="s">
        <v>29</v>
      </c>
      <c r="F8" s="68" t="s">
        <v>28</v>
      </c>
      <c r="G8" s="68" t="s">
        <v>27</v>
      </c>
      <c r="H8" s="68" t="s">
        <v>26</v>
      </c>
      <c r="I8" s="68" t="s">
        <v>26</v>
      </c>
      <c r="J8" s="68" t="s">
        <v>25</v>
      </c>
      <c r="K8" s="68" t="s">
        <v>24</v>
      </c>
      <c r="L8" s="68"/>
      <c r="M8" s="68" t="s">
        <v>23</v>
      </c>
      <c r="N8" s="68" t="s">
        <v>22</v>
      </c>
      <c r="O8" s="68" t="s">
        <v>37</v>
      </c>
      <c r="P8" s="68" t="s">
        <v>36</v>
      </c>
      <c r="Q8" s="69">
        <v>12</v>
      </c>
      <c r="R8" s="69"/>
      <c r="S8" s="69"/>
      <c r="T8" s="69"/>
      <c r="U8" s="69"/>
      <c r="V8" s="69">
        <v>12</v>
      </c>
      <c r="W8" s="68" t="s">
        <v>19</v>
      </c>
      <c r="X8" s="69"/>
      <c r="Y8" s="68"/>
      <c r="Z8" s="68"/>
    </row>
    <row r="9" spans="1:26">
      <c r="A9" s="71">
        <v>8</v>
      </c>
      <c r="B9" s="68" t="s">
        <v>31</v>
      </c>
      <c r="C9" s="70">
        <v>44801</v>
      </c>
      <c r="D9" s="68" t="s">
        <v>30</v>
      </c>
      <c r="E9" s="68" t="s">
        <v>29</v>
      </c>
      <c r="F9" s="68" t="s">
        <v>28</v>
      </c>
      <c r="G9" s="68" t="s">
        <v>27</v>
      </c>
      <c r="H9" s="68" t="s">
        <v>26</v>
      </c>
      <c r="I9" s="68" t="s">
        <v>26</v>
      </c>
      <c r="J9" s="68" t="s">
        <v>25</v>
      </c>
      <c r="K9" s="68" t="s">
        <v>24</v>
      </c>
      <c r="L9" s="68"/>
      <c r="M9" s="68" t="s">
        <v>23</v>
      </c>
      <c r="N9" s="68" t="s">
        <v>22</v>
      </c>
      <c r="O9" s="68" t="s">
        <v>35</v>
      </c>
      <c r="P9" s="68" t="s">
        <v>34</v>
      </c>
      <c r="Q9" s="69">
        <v>2</v>
      </c>
      <c r="R9" s="69"/>
      <c r="S9" s="69"/>
      <c r="T9" s="69"/>
      <c r="U9" s="69"/>
      <c r="V9" s="69">
        <v>2</v>
      </c>
      <c r="W9" s="68" t="s">
        <v>19</v>
      </c>
      <c r="X9" s="69"/>
      <c r="Y9" s="68"/>
      <c r="Z9" s="68"/>
    </row>
    <row r="10" spans="1:26">
      <c r="A10" s="71">
        <v>9</v>
      </c>
      <c r="B10" s="68" t="s">
        <v>31</v>
      </c>
      <c r="C10" s="70">
        <v>44801</v>
      </c>
      <c r="D10" s="68" t="s">
        <v>30</v>
      </c>
      <c r="E10" s="68" t="s">
        <v>29</v>
      </c>
      <c r="F10" s="68" t="s">
        <v>28</v>
      </c>
      <c r="G10" s="68" t="s">
        <v>27</v>
      </c>
      <c r="H10" s="68" t="s">
        <v>26</v>
      </c>
      <c r="I10" s="68" t="s">
        <v>26</v>
      </c>
      <c r="J10" s="68" t="s">
        <v>25</v>
      </c>
      <c r="K10" s="68" t="s">
        <v>24</v>
      </c>
      <c r="L10" s="68"/>
      <c r="M10" s="68" t="s">
        <v>23</v>
      </c>
      <c r="N10" s="68" t="s">
        <v>22</v>
      </c>
      <c r="O10" s="68" t="s">
        <v>33</v>
      </c>
      <c r="P10" s="68" t="s">
        <v>32</v>
      </c>
      <c r="Q10" s="69">
        <v>4</v>
      </c>
      <c r="R10" s="69"/>
      <c r="S10" s="69"/>
      <c r="T10" s="69"/>
      <c r="U10" s="69"/>
      <c r="V10" s="69">
        <v>4</v>
      </c>
      <c r="W10" s="68" t="s">
        <v>19</v>
      </c>
      <c r="X10" s="69"/>
      <c r="Y10" s="68"/>
      <c r="Z10" s="68"/>
    </row>
    <row r="11" spans="1:26">
      <c r="A11" s="71">
        <v>10</v>
      </c>
      <c r="B11" s="68" t="s">
        <v>31</v>
      </c>
      <c r="C11" s="70">
        <v>44801</v>
      </c>
      <c r="D11" s="68" t="s">
        <v>30</v>
      </c>
      <c r="E11" s="68" t="s">
        <v>29</v>
      </c>
      <c r="F11" s="68" t="s">
        <v>28</v>
      </c>
      <c r="G11" s="68" t="s">
        <v>27</v>
      </c>
      <c r="H11" s="68" t="s">
        <v>26</v>
      </c>
      <c r="I11" s="68" t="s">
        <v>26</v>
      </c>
      <c r="J11" s="68" t="s">
        <v>25</v>
      </c>
      <c r="K11" s="68" t="s">
        <v>24</v>
      </c>
      <c r="L11" s="68"/>
      <c r="M11" s="68" t="s">
        <v>23</v>
      </c>
      <c r="N11" s="68" t="s">
        <v>22</v>
      </c>
      <c r="O11" s="68" t="s">
        <v>21</v>
      </c>
      <c r="P11" s="68" t="s">
        <v>20</v>
      </c>
      <c r="Q11" s="69">
        <v>1</v>
      </c>
      <c r="R11" s="69"/>
      <c r="S11" s="69"/>
      <c r="T11" s="69"/>
      <c r="U11" s="69"/>
      <c r="V11" s="69">
        <v>1</v>
      </c>
      <c r="W11" s="68" t="s">
        <v>19</v>
      </c>
      <c r="X11" s="69"/>
      <c r="Y11" s="68"/>
      <c r="Z11" s="68"/>
    </row>
  </sheetData>
  <sheetProtection formatCells="0" formatColumns="0" formatRows="0" insertColumns="0" insertRows="0" insertHyperlinks="0" deleteColumns="0" deleteRows="0" sort="0" autoFilter="0" pivotTables="0"/>
  <autoFilter ref="A1:Z1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پیش فاکتور 40277</vt:lpstr>
      <vt:lpstr>OPI-1045-078</vt:lpstr>
      <vt:lpstr>'پیش فاکتور 40277'!Print_Area</vt:lpstr>
      <vt:lpstr>'پیش فاکتور 40277'!Print_Titles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2022-09-07T05:40:21Z</cp:lastPrinted>
  <dcterms:created xsi:type="dcterms:W3CDTF">2022-08-29T09:01:32Z</dcterms:created>
  <dcterms:modified xsi:type="dcterms:W3CDTF">2022-09-07T10:35:28Z</dcterms:modified>
</cp:coreProperties>
</file>