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mc:AlternateContent xmlns:mc="http://schemas.openxmlformats.org/markup-compatibility/2006">
    <mc:Choice Requires="x15">
      <x15ac:absPath xmlns:x15ac="http://schemas.microsoft.com/office/spreadsheetml/2010/11/ac" url="\\fp\Finance\Adish Refinery\Adish Group\OLD Personal\Hosseini\تامین کنندگان و پیمانکاران\پترو انرژی خلیج فارس\"/>
    </mc:Choice>
  </mc:AlternateContent>
  <xr:revisionPtr revIDLastSave="0" documentId="13_ncr:1_{EB89E94E-8D44-4780-99C9-A55DE4E97EB6}" xr6:coauthVersionLast="47" xr6:coauthVersionMax="47" xr10:uidLastSave="{00000000-0000-0000-0000-000000000000}"/>
  <bookViews>
    <workbookView xWindow="-120" yWindow="-120" windowWidth="29040" windowHeight="15840" activeTab="3" xr2:uid="{00000000-000D-0000-FFFF-FFFF00000000}"/>
  </bookViews>
  <sheets>
    <sheet name="مرحله اول" sheetId="4" r:id="rId1"/>
    <sheet name="مرحله دوم" sheetId="7" r:id="rId2"/>
    <sheet name="مرحله سوم" sheetId="11" r:id="rId3"/>
    <sheet name="مرحله چهارم" sheetId="13" r:id="rId4"/>
    <sheet name="کل" sheetId="12" r:id="rId5"/>
    <sheet name="ریز آیتم ها" sheetId="6" r:id="rId6"/>
    <sheet name="تسویه دو مرحله اول" sheetId="10" r:id="rId7"/>
  </sheets>
  <externalReferences>
    <externalReference r:id="rId8"/>
  </externalReferences>
  <definedNames>
    <definedName name="_xlnm._FilterDatabase" localSheetId="6" hidden="1">'تسویه دو مرحله اول'!$A$5:$M$47</definedName>
    <definedName name="_xlnm._FilterDatabase" localSheetId="4" hidden="1">کل!$A$5:$O$47</definedName>
    <definedName name="_xlnm._FilterDatabase" localSheetId="0" hidden="1">'مرحله اول'!$A$5:$L$47</definedName>
    <definedName name="_xlnm._FilterDatabase" localSheetId="3" hidden="1">'مرحله چهارم'!$A$5:$O$47</definedName>
    <definedName name="_xlnm._FilterDatabase" localSheetId="1" hidden="1">'مرحله دوم'!$A$5:$M$47</definedName>
    <definedName name="_xlnm._FilterDatabase" localSheetId="2" hidden="1">'مرحله سوم'!$A$5:$N$47</definedName>
    <definedName name="_xlnm.Print_Area" localSheetId="6">'تسویه دو مرحله اول'!$A$1:$M$114</definedName>
    <definedName name="_xlnm.Print_Area" localSheetId="4">کل!$A$1:$O$137</definedName>
    <definedName name="_xlnm.Print_Area" localSheetId="0">'مرحله اول'!$A$1:$L$92</definedName>
    <definedName name="_xlnm.Print_Area" localSheetId="3">'مرحله چهارم'!$A$1:$O$105</definedName>
    <definedName name="_xlnm.Print_Area" localSheetId="1">'مرحله دوم'!$A$1:$M$101</definedName>
    <definedName name="_xlnm.Print_Area" localSheetId="2">'مرحله سوم'!$A$1:$N$104</definedName>
    <definedName name="_xlnm.Print_Titles" localSheetId="6">'تسویه دو مرحله اول'!$1:$3</definedName>
    <definedName name="_xlnm.Print_Titles" localSheetId="4">کل!$1:$3</definedName>
    <definedName name="_xlnm.Print_Titles" localSheetId="0">'مرحله اول'!$1:$3</definedName>
    <definedName name="_xlnm.Print_Titles" localSheetId="3">'مرحله چهارم'!$1:$3</definedName>
    <definedName name="_xlnm.Print_Titles" localSheetId="1">'مرحله دوم'!$1:$3</definedName>
    <definedName name="_xlnm.Print_Titles" localSheetId="2">'مرحله سوم'!$1:$3</definedName>
  </definedNames>
  <calcPr calcId="191029" forceFullCalc="1"/>
</workbook>
</file>

<file path=xl/calcChain.xml><?xml version="1.0" encoding="utf-8"?>
<calcChain xmlns="http://schemas.openxmlformats.org/spreadsheetml/2006/main">
  <c r="P80" i="12" l="1"/>
  <c r="P79" i="12"/>
  <c r="O108" i="12" l="1"/>
  <c r="J91" i="12"/>
  <c r="H128" i="12"/>
  <c r="O128" i="12" s="1"/>
  <c r="H127" i="12"/>
  <c r="O127" i="12" s="1"/>
  <c r="H47" i="12"/>
  <c r="J49" i="12"/>
  <c r="K49" i="12"/>
  <c r="L49" i="12"/>
  <c r="M49" i="12"/>
  <c r="N47" i="12"/>
  <c r="N46" i="12"/>
  <c r="N44" i="12"/>
  <c r="N42" i="12"/>
  <c r="N41" i="12"/>
  <c r="N40" i="12"/>
  <c r="N39" i="12"/>
  <c r="N38" i="12"/>
  <c r="N37" i="12"/>
  <c r="N36" i="12"/>
  <c r="N35" i="12"/>
  <c r="N34" i="12"/>
  <c r="N33" i="12"/>
  <c r="N32" i="12"/>
  <c r="N31" i="12"/>
  <c r="N30" i="12"/>
  <c r="N29" i="12"/>
  <c r="N28" i="12"/>
  <c r="N27" i="12"/>
  <c r="N26" i="12"/>
  <c r="N25" i="12"/>
  <c r="N22" i="12"/>
  <c r="N21" i="12"/>
  <c r="N20" i="12"/>
  <c r="N19" i="12"/>
  <c r="N18" i="12"/>
  <c r="N17" i="12"/>
  <c r="N16" i="12"/>
  <c r="N15" i="12"/>
  <c r="N14" i="12"/>
  <c r="N13" i="12"/>
  <c r="N12" i="12"/>
  <c r="N11" i="12"/>
  <c r="N10" i="12"/>
  <c r="N9" i="12"/>
  <c r="N8" i="12"/>
  <c r="N7" i="12"/>
  <c r="N6" i="12"/>
  <c r="O103" i="13"/>
  <c r="M49" i="13"/>
  <c r="L49" i="13"/>
  <c r="K49" i="13"/>
  <c r="J49" i="13"/>
  <c r="N47" i="13"/>
  <c r="N7" i="13"/>
  <c r="N8" i="13"/>
  <c r="N9" i="13"/>
  <c r="N10" i="13"/>
  <c r="N11" i="13"/>
  <c r="N12" i="13"/>
  <c r="N13" i="13"/>
  <c r="N14" i="13"/>
  <c r="N15" i="13"/>
  <c r="N16" i="13"/>
  <c r="N17" i="13"/>
  <c r="N18" i="13"/>
  <c r="N19" i="13"/>
  <c r="N20" i="13"/>
  <c r="N21" i="13"/>
  <c r="N22" i="13"/>
  <c r="N25" i="13"/>
  <c r="N26" i="13"/>
  <c r="N27" i="13"/>
  <c r="N28" i="13"/>
  <c r="N29" i="13"/>
  <c r="N30" i="13"/>
  <c r="N31" i="13"/>
  <c r="N32" i="13"/>
  <c r="N33" i="13"/>
  <c r="N34" i="13"/>
  <c r="N35" i="13"/>
  <c r="N36" i="13"/>
  <c r="N37" i="13"/>
  <c r="N38" i="13"/>
  <c r="N39" i="13"/>
  <c r="N40" i="13"/>
  <c r="N41" i="13"/>
  <c r="N42" i="13"/>
  <c r="N44" i="13"/>
  <c r="N46" i="13"/>
  <c r="N6" i="13"/>
  <c r="O102" i="13"/>
  <c r="O101" i="13"/>
  <c r="H100" i="13"/>
  <c r="O100" i="13" s="1"/>
  <c r="J87" i="13"/>
  <c r="H47" i="13"/>
  <c r="H46" i="13"/>
  <c r="F45" i="13"/>
  <c r="N45" i="13" s="1"/>
  <c r="H44" i="13"/>
  <c r="F43" i="13"/>
  <c r="H43" i="13" s="1"/>
  <c r="H42" i="13"/>
  <c r="H41" i="13"/>
  <c r="H40" i="13"/>
  <c r="H39" i="13"/>
  <c r="H38" i="13"/>
  <c r="H37" i="13"/>
  <c r="H36" i="13"/>
  <c r="H35" i="13"/>
  <c r="H34" i="13"/>
  <c r="H33" i="13"/>
  <c r="H32" i="13"/>
  <c r="H31" i="13"/>
  <c r="H30" i="13"/>
  <c r="H29" i="13"/>
  <c r="H28" i="13"/>
  <c r="H27" i="13"/>
  <c r="H26" i="13"/>
  <c r="H25" i="13"/>
  <c r="F24" i="13"/>
  <c r="N24" i="13" s="1"/>
  <c r="F23" i="13"/>
  <c r="N23" i="13" s="1"/>
  <c r="H22" i="13"/>
  <c r="H21" i="13"/>
  <c r="H20" i="13"/>
  <c r="H19" i="13"/>
  <c r="H18" i="13"/>
  <c r="H17" i="13"/>
  <c r="H16" i="13"/>
  <c r="H15" i="13"/>
  <c r="H14" i="13"/>
  <c r="H13" i="13"/>
  <c r="H12" i="13"/>
  <c r="H11" i="13"/>
  <c r="H10" i="13"/>
  <c r="H9" i="13"/>
  <c r="H8" i="13"/>
  <c r="H7" i="13"/>
  <c r="H6" i="13"/>
  <c r="P81" i="12"/>
  <c r="J90" i="12"/>
  <c r="J89" i="12"/>
  <c r="H124" i="12"/>
  <c r="J88" i="12"/>
  <c r="H46" i="12"/>
  <c r="F45" i="12"/>
  <c r="N45" i="12" s="1"/>
  <c r="H44" i="12"/>
  <c r="F43" i="12"/>
  <c r="H43" i="12" s="1"/>
  <c r="H42" i="12"/>
  <c r="H41" i="12"/>
  <c r="H40" i="12"/>
  <c r="H39" i="12"/>
  <c r="H38" i="12"/>
  <c r="H37" i="12"/>
  <c r="H36" i="12"/>
  <c r="H35" i="12"/>
  <c r="H34" i="12"/>
  <c r="H33" i="12"/>
  <c r="H32" i="12"/>
  <c r="H31" i="12"/>
  <c r="H30" i="12"/>
  <c r="H29" i="12"/>
  <c r="H28" i="12"/>
  <c r="H27" i="12"/>
  <c r="H26" i="12"/>
  <c r="H25" i="12"/>
  <c r="F24" i="12"/>
  <c r="N24" i="12" s="1"/>
  <c r="F23" i="12"/>
  <c r="N23" i="12" s="1"/>
  <c r="H22" i="12"/>
  <c r="H21" i="12"/>
  <c r="H20" i="12"/>
  <c r="H19" i="12"/>
  <c r="H18" i="12"/>
  <c r="H17" i="12"/>
  <c r="H16" i="12"/>
  <c r="H15" i="12"/>
  <c r="H14" i="12"/>
  <c r="H13" i="12"/>
  <c r="H12" i="12"/>
  <c r="H11" i="12"/>
  <c r="H10" i="12"/>
  <c r="H9" i="12"/>
  <c r="H8" i="12"/>
  <c r="H7" i="12"/>
  <c r="H6" i="12"/>
  <c r="N101" i="11"/>
  <c r="M8" i="11"/>
  <c r="M9" i="11"/>
  <c r="M10" i="11"/>
  <c r="M11" i="11"/>
  <c r="M12" i="11"/>
  <c r="M13" i="11"/>
  <c r="M14" i="11"/>
  <c r="M15" i="11"/>
  <c r="M16" i="11"/>
  <c r="M17" i="11"/>
  <c r="M18" i="11"/>
  <c r="M19" i="11"/>
  <c r="M20" i="11"/>
  <c r="M21" i="11"/>
  <c r="M22" i="11"/>
  <c r="M25" i="11"/>
  <c r="M26" i="11"/>
  <c r="M27" i="11"/>
  <c r="M28" i="11"/>
  <c r="M29" i="11"/>
  <c r="M30" i="11"/>
  <c r="M31" i="11"/>
  <c r="M32" i="11"/>
  <c r="M33" i="11"/>
  <c r="M34" i="11"/>
  <c r="M35" i="11"/>
  <c r="M36" i="11"/>
  <c r="M37" i="11"/>
  <c r="M38" i="11"/>
  <c r="M39" i="11"/>
  <c r="M40" i="11"/>
  <c r="M41" i="11"/>
  <c r="M42" i="11"/>
  <c r="M44" i="11"/>
  <c r="M46" i="11"/>
  <c r="M7" i="11"/>
  <c r="M6" i="11"/>
  <c r="N102" i="11"/>
  <c r="H100" i="11"/>
  <c r="N100" i="11" s="1"/>
  <c r="J87" i="11"/>
  <c r="M47" i="11"/>
  <c r="H47" i="11"/>
  <c r="H46" i="11"/>
  <c r="F45" i="11"/>
  <c r="M45" i="11" s="1"/>
  <c r="H44" i="11"/>
  <c r="F43" i="11"/>
  <c r="H43" i="11" s="1"/>
  <c r="H42" i="11"/>
  <c r="H41" i="11"/>
  <c r="H40" i="11"/>
  <c r="H39" i="11"/>
  <c r="H38" i="11"/>
  <c r="H37" i="11"/>
  <c r="H36" i="11"/>
  <c r="H35" i="11"/>
  <c r="H34" i="11"/>
  <c r="H33" i="11"/>
  <c r="H32" i="11"/>
  <c r="H31" i="11"/>
  <c r="H30" i="11"/>
  <c r="H29" i="11"/>
  <c r="H28" i="11"/>
  <c r="H27" i="11"/>
  <c r="H26" i="11"/>
  <c r="H25" i="11"/>
  <c r="F24" i="11"/>
  <c r="M24" i="11" s="1"/>
  <c r="F23" i="11"/>
  <c r="H23" i="11" s="1"/>
  <c r="H22" i="11"/>
  <c r="H21" i="11"/>
  <c r="H20" i="11"/>
  <c r="H19" i="11"/>
  <c r="H18" i="11"/>
  <c r="H17" i="11"/>
  <c r="H16" i="11"/>
  <c r="H15" i="11"/>
  <c r="H14" i="11"/>
  <c r="H13" i="11"/>
  <c r="H12" i="11"/>
  <c r="H11" i="11"/>
  <c r="H10" i="11"/>
  <c r="H9" i="11"/>
  <c r="H8" i="11"/>
  <c r="H7" i="11"/>
  <c r="H6" i="11"/>
  <c r="O124" i="12" l="1"/>
  <c r="H91" i="12"/>
  <c r="O91" i="12" s="1"/>
  <c r="O27" i="12"/>
  <c r="O8" i="12"/>
  <c r="O12" i="12"/>
  <c r="O16" i="12"/>
  <c r="O20" i="12"/>
  <c r="O26" i="12"/>
  <c r="O30" i="12"/>
  <c r="O34" i="12"/>
  <c r="O38" i="12"/>
  <c r="O42" i="12"/>
  <c r="O31" i="12"/>
  <c r="O35" i="12"/>
  <c r="O39" i="12"/>
  <c r="O44" i="12"/>
  <c r="O28" i="12"/>
  <c r="O32" i="12"/>
  <c r="O36" i="12"/>
  <c r="O40" i="12"/>
  <c r="O9" i="12"/>
  <c r="O13" i="12"/>
  <c r="O17" i="12"/>
  <c r="O21" i="12"/>
  <c r="O6" i="12"/>
  <c r="O10" i="12"/>
  <c r="O14" i="12"/>
  <c r="O18" i="12"/>
  <c r="O22" i="12"/>
  <c r="O46" i="12"/>
  <c r="O7" i="12"/>
  <c r="O11" i="12"/>
  <c r="O15" i="12"/>
  <c r="O19" i="12"/>
  <c r="O25" i="12"/>
  <c r="O29" i="12"/>
  <c r="O33" i="12"/>
  <c r="O37" i="12"/>
  <c r="O41" i="12"/>
  <c r="O47" i="12"/>
  <c r="N43" i="12"/>
  <c r="O43" i="12" s="1"/>
  <c r="O104" i="13"/>
  <c r="H104" i="13"/>
  <c r="F49" i="13"/>
  <c r="N43" i="13"/>
  <c r="O43" i="13" s="1"/>
  <c r="O19" i="13"/>
  <c r="O44" i="13"/>
  <c r="O29" i="13"/>
  <c r="O31" i="13"/>
  <c r="O21" i="13"/>
  <c r="O6" i="13"/>
  <c r="O8" i="13"/>
  <c r="O39" i="13"/>
  <c r="O13" i="13"/>
  <c r="O40" i="13"/>
  <c r="O42" i="13"/>
  <c r="O14" i="13"/>
  <c r="O16" i="13"/>
  <c r="O20" i="13"/>
  <c r="O9" i="13"/>
  <c r="O17" i="13"/>
  <c r="O26" i="13"/>
  <c r="O28" i="13"/>
  <c r="O30" i="13"/>
  <c r="O32" i="13"/>
  <c r="O34" i="13"/>
  <c r="O18" i="13"/>
  <c r="O22" i="13"/>
  <c r="O27" i="13"/>
  <c r="O35" i="13"/>
  <c r="O7" i="13"/>
  <c r="O10" i="13"/>
  <c r="O12" i="13"/>
  <c r="O33" i="13"/>
  <c r="O36" i="13"/>
  <c r="O38" i="13"/>
  <c r="H45" i="13"/>
  <c r="O45" i="13" s="1"/>
  <c r="O46" i="13"/>
  <c r="O11" i="13"/>
  <c r="O37" i="13"/>
  <c r="O47" i="13"/>
  <c r="O15" i="13"/>
  <c r="O25" i="13"/>
  <c r="O41" i="13"/>
  <c r="H23" i="13"/>
  <c r="O23" i="13" s="1"/>
  <c r="H24" i="13"/>
  <c r="O24" i="13" s="1"/>
  <c r="H45" i="12"/>
  <c r="O45" i="12" s="1"/>
  <c r="H23" i="12"/>
  <c r="O23" i="12" s="1"/>
  <c r="H24" i="12"/>
  <c r="O24" i="12" s="1"/>
  <c r="H103" i="11"/>
  <c r="N103" i="11"/>
  <c r="M43" i="11"/>
  <c r="N43" i="11" s="1"/>
  <c r="M23" i="11"/>
  <c r="N23" i="11" s="1"/>
  <c r="N19" i="11"/>
  <c r="N30" i="11"/>
  <c r="N38" i="11"/>
  <c r="N47" i="11"/>
  <c r="N35" i="11"/>
  <c r="N12" i="11"/>
  <c r="N20" i="11"/>
  <c r="N27" i="11"/>
  <c r="N9" i="11"/>
  <c r="N17" i="11"/>
  <c r="N44" i="11"/>
  <c r="N11" i="11"/>
  <c r="N13" i="11"/>
  <c r="N29" i="11"/>
  <c r="N31" i="11"/>
  <c r="N37" i="11"/>
  <c r="N39" i="11"/>
  <c r="N14" i="11"/>
  <c r="N21" i="11"/>
  <c r="N32" i="11"/>
  <c r="N40" i="11"/>
  <c r="N22" i="11"/>
  <c r="N7" i="11"/>
  <c r="N16" i="11"/>
  <c r="N18" i="11"/>
  <c r="N26" i="11"/>
  <c r="N28" i="11"/>
  <c r="N33" i="11"/>
  <c r="N42" i="11"/>
  <c r="N46" i="11"/>
  <c r="N8" i="11"/>
  <c r="N10" i="11"/>
  <c r="N15" i="11"/>
  <c r="N25" i="11"/>
  <c r="N34" i="11"/>
  <c r="N36" i="11"/>
  <c r="N41" i="11"/>
  <c r="H24" i="11"/>
  <c r="N24" i="11" s="1"/>
  <c r="H45" i="11"/>
  <c r="N45" i="11" s="1"/>
  <c r="N6" i="11"/>
  <c r="O49" i="12" l="1"/>
  <c r="H49" i="13"/>
  <c r="O49" i="13"/>
  <c r="H60" i="13" s="1"/>
  <c r="H49" i="12"/>
  <c r="H49" i="11"/>
  <c r="N49" i="11"/>
  <c r="H60" i="11" s="1"/>
  <c r="H64" i="12" l="1"/>
  <c r="H56" i="12"/>
  <c r="H61" i="13"/>
  <c r="H57" i="12"/>
  <c r="H6" i="10"/>
  <c r="L6" i="10"/>
  <c r="H7" i="10"/>
  <c r="L7" i="10"/>
  <c r="H8" i="10"/>
  <c r="L8" i="10"/>
  <c r="H9" i="10"/>
  <c r="L9" i="10"/>
  <c r="H10" i="10"/>
  <c r="L10" i="10"/>
  <c r="H11" i="10"/>
  <c r="L11" i="10"/>
  <c r="H12" i="10"/>
  <c r="L12" i="10"/>
  <c r="H13" i="10"/>
  <c r="L13" i="10"/>
  <c r="H14" i="10"/>
  <c r="L14" i="10"/>
  <c r="H15" i="10"/>
  <c r="L15" i="10"/>
  <c r="H16" i="10"/>
  <c r="L16" i="10"/>
  <c r="H17" i="10"/>
  <c r="L17" i="10"/>
  <c r="H18" i="10"/>
  <c r="L18" i="10"/>
  <c r="H19" i="10"/>
  <c r="L19" i="10"/>
  <c r="H20" i="10"/>
  <c r="L20" i="10"/>
  <c r="H21" i="10"/>
  <c r="L21" i="10"/>
  <c r="H22" i="10"/>
  <c r="L22" i="10"/>
  <c r="F23" i="10"/>
  <c r="H23" i="10" s="1"/>
  <c r="F24" i="10"/>
  <c r="H24" i="10" s="1"/>
  <c r="H25" i="10"/>
  <c r="L25" i="10"/>
  <c r="H26" i="10"/>
  <c r="L26" i="10"/>
  <c r="H27" i="10"/>
  <c r="L27" i="10"/>
  <c r="H28" i="10"/>
  <c r="L28" i="10"/>
  <c r="H29" i="10"/>
  <c r="L29" i="10"/>
  <c r="H30" i="10"/>
  <c r="L30" i="10"/>
  <c r="H31" i="10"/>
  <c r="L31" i="10"/>
  <c r="H32" i="10"/>
  <c r="L32" i="10"/>
  <c r="H33" i="10"/>
  <c r="L33" i="10"/>
  <c r="H34" i="10"/>
  <c r="L34" i="10"/>
  <c r="H35" i="10"/>
  <c r="L35" i="10"/>
  <c r="H36" i="10"/>
  <c r="L36" i="10"/>
  <c r="H37" i="10"/>
  <c r="L37" i="10"/>
  <c r="H38" i="10"/>
  <c r="L38" i="10"/>
  <c r="H39" i="10"/>
  <c r="L39" i="10"/>
  <c r="H40" i="10"/>
  <c r="L40" i="10"/>
  <c r="H41" i="10"/>
  <c r="L41" i="10"/>
  <c r="H42" i="10"/>
  <c r="L42" i="10"/>
  <c r="F43" i="10"/>
  <c r="H43" i="10" s="1"/>
  <c r="H44" i="10"/>
  <c r="L44" i="10"/>
  <c r="F45" i="10"/>
  <c r="L45" i="10" s="1"/>
  <c r="H46" i="10"/>
  <c r="L46" i="10"/>
  <c r="H47" i="10"/>
  <c r="L47" i="10"/>
  <c r="J89" i="10"/>
  <c r="M102" i="10"/>
  <c r="H113" i="10"/>
  <c r="M113" i="10" s="1"/>
  <c r="H79" i="4"/>
  <c r="H110" i="12" s="1"/>
  <c r="L8" i="7"/>
  <c r="L9" i="7"/>
  <c r="L10" i="7"/>
  <c r="L11" i="7"/>
  <c r="L12" i="7"/>
  <c r="L13" i="7"/>
  <c r="L14" i="7"/>
  <c r="L15" i="7"/>
  <c r="L16" i="7"/>
  <c r="L17" i="7"/>
  <c r="L18" i="7"/>
  <c r="L19" i="7"/>
  <c r="L20" i="7"/>
  <c r="L21" i="7"/>
  <c r="L22" i="7"/>
  <c r="L25" i="7"/>
  <c r="L26" i="7"/>
  <c r="L27" i="7"/>
  <c r="L28" i="7"/>
  <c r="L29" i="7"/>
  <c r="L30" i="7"/>
  <c r="L31" i="7"/>
  <c r="L32" i="7"/>
  <c r="L33" i="7"/>
  <c r="L34" i="7"/>
  <c r="L35" i="7"/>
  <c r="L36" i="7"/>
  <c r="L37" i="7"/>
  <c r="L38" i="7"/>
  <c r="L39" i="7"/>
  <c r="L40" i="7"/>
  <c r="L41" i="7"/>
  <c r="L42" i="7"/>
  <c r="L44" i="7"/>
  <c r="L46" i="7"/>
  <c r="L47" i="7"/>
  <c r="L7" i="7"/>
  <c r="L6" i="7"/>
  <c r="F24" i="7"/>
  <c r="L24" i="7" s="1"/>
  <c r="F23" i="7"/>
  <c r="H23" i="7" s="1"/>
  <c r="F45" i="7"/>
  <c r="H45" i="7" s="1"/>
  <c r="F43" i="7"/>
  <c r="L43" i="7" s="1"/>
  <c r="H98" i="7"/>
  <c r="J87" i="7"/>
  <c r="H47" i="7"/>
  <c r="H46" i="7"/>
  <c r="H44" i="7"/>
  <c r="H42" i="7"/>
  <c r="H41" i="7"/>
  <c r="H40" i="7"/>
  <c r="H39" i="7"/>
  <c r="H38" i="7"/>
  <c r="H37" i="7"/>
  <c r="H36" i="7"/>
  <c r="H35" i="7"/>
  <c r="H34" i="7"/>
  <c r="H33" i="7"/>
  <c r="H32" i="7"/>
  <c r="H31" i="7"/>
  <c r="H30" i="7"/>
  <c r="H29" i="7"/>
  <c r="H28" i="7"/>
  <c r="H27" i="7"/>
  <c r="H26" i="7"/>
  <c r="H25" i="7"/>
  <c r="H22" i="7"/>
  <c r="H21" i="7"/>
  <c r="H20" i="7"/>
  <c r="H19" i="7"/>
  <c r="H18" i="7"/>
  <c r="H17" i="7"/>
  <c r="H16" i="7"/>
  <c r="H15" i="7"/>
  <c r="H14" i="7"/>
  <c r="H13" i="7"/>
  <c r="H12" i="7"/>
  <c r="H11" i="7"/>
  <c r="H10" i="7"/>
  <c r="H9" i="7"/>
  <c r="H8" i="7"/>
  <c r="H7" i="7"/>
  <c r="H6" i="7"/>
  <c r="K2" i="6"/>
  <c r="K3" i="6"/>
  <c r="K4"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H74" i="4"/>
  <c r="H75" i="4" s="1"/>
  <c r="J78" i="4"/>
  <c r="H89" i="4"/>
  <c r="L89" i="4" s="1"/>
  <c r="H78"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7" i="4"/>
  <c r="L6"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7" i="4"/>
  <c r="K6" i="4"/>
  <c r="L79" i="4" l="1"/>
  <c r="O110" i="12"/>
  <c r="M98" i="7"/>
  <c r="M39" i="10"/>
  <c r="M27" i="10"/>
  <c r="M22" i="10"/>
  <c r="M20" i="10"/>
  <c r="M17" i="10"/>
  <c r="M13" i="10"/>
  <c r="M18" i="10"/>
  <c r="M47" i="10"/>
  <c r="M35" i="10"/>
  <c r="M33" i="10"/>
  <c r="M46" i="10"/>
  <c r="M44" i="10"/>
  <c r="M38" i="10"/>
  <c r="M36" i="10"/>
  <c r="M34" i="10"/>
  <c r="M32" i="10"/>
  <c r="M30" i="10"/>
  <c r="M28" i="10"/>
  <c r="M9" i="10"/>
  <c r="M7" i="10"/>
  <c r="L43" i="10"/>
  <c r="M43" i="10" s="1"/>
  <c r="M21" i="10"/>
  <c r="M12" i="10"/>
  <c r="M8" i="10"/>
  <c r="M6" i="10"/>
  <c r="M31" i="10"/>
  <c r="M42" i="10"/>
  <c r="M40" i="10"/>
  <c r="M37" i="10"/>
  <c r="M26" i="10"/>
  <c r="M16" i="10"/>
  <c r="M14" i="10"/>
  <c r="M11" i="10"/>
  <c r="H45" i="10"/>
  <c r="M45" i="10" s="1"/>
  <c r="M10" i="10"/>
  <c r="M29" i="10"/>
  <c r="M19" i="10"/>
  <c r="M41" i="10"/>
  <c r="M25" i="10"/>
  <c r="M15" i="10"/>
  <c r="L24" i="10"/>
  <c r="M24" i="10" s="1"/>
  <c r="L23" i="10"/>
  <c r="M23" i="10" s="1"/>
  <c r="H80" i="4"/>
  <c r="M47" i="7"/>
  <c r="M11" i="7"/>
  <c r="M28" i="7"/>
  <c r="M32" i="7"/>
  <c r="M36" i="7"/>
  <c r="M40" i="7"/>
  <c r="M41" i="7"/>
  <c r="M37" i="7"/>
  <c r="M33" i="7"/>
  <c r="M29" i="7"/>
  <c r="M25" i="7"/>
  <c r="M19" i="7"/>
  <c r="M15" i="7"/>
  <c r="M44" i="7"/>
  <c r="M21" i="7"/>
  <c r="M17" i="7"/>
  <c r="M13" i="7"/>
  <c r="M9" i="7"/>
  <c r="M31" i="7"/>
  <c r="M35" i="7"/>
  <c r="M42" i="7"/>
  <c r="M34" i="7"/>
  <c r="M26" i="7"/>
  <c r="M20" i="7"/>
  <c r="M12" i="7"/>
  <c r="M46" i="7"/>
  <c r="M22" i="7"/>
  <c r="M18" i="7"/>
  <c r="M14" i="7"/>
  <c r="M10" i="7"/>
  <c r="M27" i="7"/>
  <c r="M39" i="7"/>
  <c r="M38" i="7"/>
  <c r="M30" i="7"/>
  <c r="M16" i="7"/>
  <c r="M8" i="7"/>
  <c r="M7" i="7"/>
  <c r="M6" i="7"/>
  <c r="L23" i="7"/>
  <c r="M23" i="7" s="1"/>
  <c r="L45" i="7"/>
  <c r="M45" i="7" s="1"/>
  <c r="H24" i="7"/>
  <c r="M24" i="7" s="1"/>
  <c r="H43" i="7"/>
  <c r="M43" i="7" s="1"/>
  <c r="L78" i="4"/>
  <c r="L80" i="4" s="1"/>
  <c r="H49" i="10" l="1"/>
  <c r="M49" i="10"/>
  <c r="H82" i="4"/>
  <c r="L82" i="4" s="1"/>
  <c r="M49" i="7"/>
  <c r="H49" i="7"/>
  <c r="H60" i="7" l="1"/>
  <c r="L75" i="4"/>
  <c r="L73" i="4" s="1"/>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L74" i="4" l="1"/>
  <c r="H62" i="13"/>
  <c r="H63" i="13" s="1"/>
  <c r="H79" i="12"/>
  <c r="H61" i="11"/>
  <c r="L49" i="4"/>
  <c r="H49" i="4"/>
  <c r="H82" i="13" l="1"/>
  <c r="H88" i="13" s="1"/>
  <c r="H64" i="13"/>
  <c r="H58" i="12"/>
  <c r="H53" i="4"/>
  <c r="H113" i="12" l="1"/>
  <c r="O113" i="12" s="1"/>
  <c r="H83" i="13"/>
  <c r="H84" i="13" s="1"/>
  <c r="H80" i="12"/>
  <c r="H83" i="12"/>
  <c r="O88" i="13"/>
  <c r="H89" i="13"/>
  <c r="O87" i="13"/>
  <c r="H59" i="12"/>
  <c r="H62" i="11"/>
  <c r="H61" i="7"/>
  <c r="H62" i="7" s="1"/>
  <c r="H54" i="4"/>
  <c r="H55" i="4" s="1"/>
  <c r="H58" i="4"/>
  <c r="H60" i="12" l="1"/>
  <c r="H84" i="12"/>
  <c r="H88" i="12"/>
  <c r="H90" i="4"/>
  <c r="L90" i="4" s="1"/>
  <c r="L91" i="4" s="1"/>
  <c r="O89" i="13"/>
  <c r="H91" i="13"/>
  <c r="O91" i="13" s="1"/>
  <c r="H65" i="12"/>
  <c r="H63" i="11"/>
  <c r="H64" i="11" s="1"/>
  <c r="H67" i="11"/>
  <c r="H82" i="11"/>
  <c r="H67" i="7"/>
  <c r="H82" i="7"/>
  <c r="H63" i="7"/>
  <c r="H59" i="4"/>
  <c r="H68" i="11" l="1"/>
  <c r="H70" i="11" s="1"/>
  <c r="H97" i="12" s="1"/>
  <c r="H90" i="12"/>
  <c r="O90" i="12" s="1"/>
  <c r="H125" i="12"/>
  <c r="O125" i="12" s="1"/>
  <c r="H87" i="11"/>
  <c r="N87" i="11" s="1"/>
  <c r="H81" i="12"/>
  <c r="H67" i="12"/>
  <c r="O84" i="13"/>
  <c r="O82" i="13" s="1"/>
  <c r="O88" i="12"/>
  <c r="O93" i="13"/>
  <c r="H68" i="7"/>
  <c r="H89" i="12"/>
  <c r="H126" i="12" s="1"/>
  <c r="H83" i="11"/>
  <c r="H84" i="11" s="1"/>
  <c r="H88" i="11"/>
  <c r="H88" i="7"/>
  <c r="H111" i="12" s="1"/>
  <c r="H87" i="7"/>
  <c r="H99" i="7" s="1"/>
  <c r="H83" i="7"/>
  <c r="H84" i="7" s="1"/>
  <c r="H64" i="7"/>
  <c r="H61" i="4"/>
  <c r="H95" i="12" s="1"/>
  <c r="N88" i="11" l="1"/>
  <c r="N89" i="11" s="1"/>
  <c r="H112" i="12"/>
  <c r="O112" i="12" s="1"/>
  <c r="O83" i="13"/>
  <c r="O84" i="12" s="1"/>
  <c r="O83" i="12"/>
  <c r="P83" i="12" s="1"/>
  <c r="H129" i="12"/>
  <c r="M88" i="7"/>
  <c r="O111" i="12"/>
  <c r="H92" i="12"/>
  <c r="P92" i="12" s="1"/>
  <c r="H82" i="12"/>
  <c r="H85" i="12" s="1"/>
  <c r="M99" i="7"/>
  <c r="H100" i="7"/>
  <c r="O126" i="12"/>
  <c r="O129" i="12" s="1"/>
  <c r="H70" i="7"/>
  <c r="H96" i="12" s="1"/>
  <c r="O89" i="12"/>
  <c r="O92" i="12" s="1"/>
  <c r="H89" i="11"/>
  <c r="H91" i="11" s="1"/>
  <c r="N91" i="11" s="1"/>
  <c r="O95" i="12"/>
  <c r="H89" i="7"/>
  <c r="H91" i="7" s="1"/>
  <c r="M91" i="7" s="1"/>
  <c r="M87" i="7"/>
  <c r="M89" i="7" l="1"/>
  <c r="M84" i="7" s="1"/>
  <c r="O114" i="12"/>
  <c r="O134" i="12" s="1"/>
  <c r="H114" i="12"/>
  <c r="H134" i="12" s="1"/>
  <c r="O96" i="12"/>
  <c r="M100" i="7"/>
  <c r="O97" i="12"/>
  <c r="N93" i="11"/>
  <c r="N84" i="11"/>
  <c r="N82" i="11" s="1"/>
  <c r="P95" i="12" l="1"/>
  <c r="N83" i="11"/>
  <c r="O82" i="12" s="1"/>
  <c r="O81" i="12"/>
  <c r="M82" i="7"/>
  <c r="M83" i="7" l="1"/>
  <c r="H95" i="10"/>
  <c r="P82" i="12" l="1"/>
  <c r="O85" i="12"/>
  <c r="M95" i="10"/>
  <c r="H60" i="10" l="1"/>
  <c r="H90" i="10" l="1"/>
  <c r="M90" i="10" s="1"/>
  <c r="H61" i="10" l="1"/>
  <c r="H67" i="10" l="1"/>
  <c r="H69" i="10" s="1"/>
  <c r="H91" i="10"/>
  <c r="M91" i="10" s="1"/>
  <c r="H62" i="10"/>
  <c r="H84" i="10" l="1"/>
  <c r="H71" i="10"/>
  <c r="H63" i="10"/>
  <c r="H64" i="10" s="1"/>
  <c r="H96" i="10"/>
  <c r="H85" i="10" l="1"/>
  <c r="H86" i="10" s="1"/>
  <c r="H89" i="10"/>
  <c r="M96" i="10"/>
  <c r="M97" i="10" s="1"/>
  <c r="H97" i="10"/>
  <c r="M104" i="10" l="1"/>
  <c r="M89" i="10"/>
  <c r="M92" i="10" s="1"/>
  <c r="M86" i="10" s="1"/>
  <c r="M84" i="10" s="1"/>
  <c r="M85" i="10" s="1"/>
  <c r="H92" i="10"/>
  <c r="H68" i="13" l="1"/>
  <c r="H70" i="13" s="1"/>
  <c r="H98" i="12" s="1"/>
  <c r="O98" i="12" l="1"/>
  <c r="O99" i="12" s="1"/>
  <c r="H99" i="12"/>
  <c r="H116" i="12" s="1"/>
  <c r="H133" i="12" l="1"/>
  <c r="H135" i="12" s="1"/>
  <c r="O116" i="12"/>
  <c r="O133" i="12" s="1"/>
  <c r="O135" i="12" s="1"/>
</calcChain>
</file>

<file path=xl/sharedStrings.xml><?xml version="1.0" encoding="utf-8"?>
<sst xmlns="http://schemas.openxmlformats.org/spreadsheetml/2006/main" count="1401" uniqueCount="205">
  <si>
    <t>-</t>
  </si>
  <si>
    <t>Bulk</t>
  </si>
  <si>
    <t>Set</t>
  </si>
  <si>
    <t>نرخ تسعیر</t>
  </si>
  <si>
    <t>خریدار: شرکت پالایشگاه میعانات گازی آدیش جنوبی</t>
  </si>
  <si>
    <t>ردیف</t>
  </si>
  <si>
    <t>کد کالا</t>
  </si>
  <si>
    <t>شرح کالا</t>
  </si>
  <si>
    <t>واحد</t>
  </si>
  <si>
    <t>مقدار</t>
  </si>
  <si>
    <t>بهای واحد
(یورو)</t>
  </si>
  <si>
    <t>مبلغ قرارداد
(یورو)</t>
  </si>
  <si>
    <t>ست</t>
  </si>
  <si>
    <t>خلاصه محاسبات پرداخت صورت حساب:</t>
  </si>
  <si>
    <t>(یورو)</t>
  </si>
  <si>
    <t>توضیحات:</t>
  </si>
  <si>
    <t>مالیات و عوارض بر ارزش افزوده (9%)</t>
  </si>
  <si>
    <t>کسور:</t>
  </si>
  <si>
    <t>جمع کسور</t>
  </si>
  <si>
    <t>خالص قابل پرداخت</t>
  </si>
  <si>
    <t>جمع کالای دریافتی</t>
  </si>
  <si>
    <t>مقادیر
رسید شده</t>
  </si>
  <si>
    <t>درصد کالای
دریافتی</t>
  </si>
  <si>
    <t>مبلغ کالای دریافتی
(یورو)</t>
  </si>
  <si>
    <t>جمع صورتحسابهای مرحله دوم</t>
  </si>
  <si>
    <t>فروشنده: شرکت پترو انرژی خلیج فارس</t>
  </si>
  <si>
    <t>خلاصه مالی خرید تجهیزات مخزن</t>
  </si>
  <si>
    <t>شماره قرارداد: ADSH-P-PO-GE-089</t>
  </si>
  <si>
    <t>تاریخ قرارداد: 1401/02/20</t>
  </si>
  <si>
    <t>یورو</t>
  </si>
  <si>
    <t>نرخ تسعیر
(ریال)</t>
  </si>
  <si>
    <t>معادل ریالی</t>
  </si>
  <si>
    <t>مالیات و عوارض بر ارزش افزوده</t>
  </si>
  <si>
    <t>جمع صورتحساب</t>
  </si>
  <si>
    <t>توضیحات در خصوص نرخ های تسعیر:</t>
  </si>
  <si>
    <t>تاریخ</t>
  </si>
  <si>
    <t>مبلغ ارزی</t>
  </si>
  <si>
    <t>پیش پرداخت (50%)</t>
  </si>
  <si>
    <t>1401/03/03</t>
  </si>
  <si>
    <t>TK-520-02-EV</t>
  </si>
  <si>
    <t>TK-520-02-PRV</t>
  </si>
  <si>
    <t>TK-520-03-EV</t>
  </si>
  <si>
    <t>TK-520-03-PRV</t>
  </si>
  <si>
    <t>TK-520-04-EV</t>
  </si>
  <si>
    <t>TK-520-04-RPRV</t>
  </si>
  <si>
    <t>TK-520-04-FA</t>
  </si>
  <si>
    <t>TK-520-05-EV</t>
  </si>
  <si>
    <t>TK-520-05-RPRV</t>
  </si>
  <si>
    <t>TK-520-05-FA</t>
  </si>
  <si>
    <t>TK-520-07-EV</t>
  </si>
  <si>
    <t>TK-520-07-RPRV</t>
  </si>
  <si>
    <t>TK-520-07-FA</t>
  </si>
  <si>
    <t>TK-520-10-EV</t>
  </si>
  <si>
    <t>TK-520-10-FA</t>
  </si>
  <si>
    <t>TK-520-12-EV</t>
  </si>
  <si>
    <t>TK-520-13-RV</t>
  </si>
  <si>
    <t>TK-520-15A-RV</t>
  </si>
  <si>
    <t>TK-520-15B-RV</t>
  </si>
  <si>
    <t>TK-520-04-SS</t>
  </si>
  <si>
    <t>TK-520-05-SS</t>
  </si>
  <si>
    <t>TK-520-07-SS</t>
  </si>
  <si>
    <t>TK-520-13-SSS</t>
  </si>
  <si>
    <t>TK-520-15A-SSS</t>
  </si>
  <si>
    <t>TK-520-15B-SSS</t>
  </si>
  <si>
    <t>TK-520-02-GHC</t>
  </si>
  <si>
    <t>TK-520-03-GHC</t>
  </si>
  <si>
    <t>TK-520-04-GHC</t>
  </si>
  <si>
    <t>TK-520-05-GHC</t>
  </si>
  <si>
    <t>TK-520-07-GHC</t>
  </si>
  <si>
    <t>TK-520-10-GHC</t>
  </si>
  <si>
    <t>TK-520-12-GHC</t>
  </si>
  <si>
    <t>TK-520-13-GHC</t>
  </si>
  <si>
    <t>TK-520-15A-GHC</t>
  </si>
  <si>
    <t>TK-520-15B-GHC</t>
  </si>
  <si>
    <t>TK-520-13-RDS</t>
  </si>
  <si>
    <t>TK-520-13-RGA</t>
  </si>
  <si>
    <t>TK-520-15A-RDS</t>
  </si>
  <si>
    <t>TK-520-15A-RGA</t>
  </si>
  <si>
    <t>TK-520-15B-RDS</t>
  </si>
  <si>
    <t>TK-520-15B-RGA</t>
  </si>
  <si>
    <t>Emergency Vent of TK-520-02</t>
  </si>
  <si>
    <t>Pressure Vacuum Relief Valve of TK-520-02</t>
  </si>
  <si>
    <t>Emergency Vent of TK-520-03</t>
  </si>
  <si>
    <t>Pressure Vacuum Relief Valve of TK-520-03</t>
  </si>
  <si>
    <t>Emergency Vent of TK-520-04</t>
  </si>
  <si>
    <t>Rim vent pressure relief valve of TK-520-04</t>
  </si>
  <si>
    <t>Flame Arrester of TK-520-04</t>
  </si>
  <si>
    <t>Emergency Vent of TK-520-05</t>
  </si>
  <si>
    <t>Rim vent pressure relief valve of TK-520-05</t>
  </si>
  <si>
    <t>Flame Arrester of TK-520-05</t>
  </si>
  <si>
    <t>Emergency Vent of TK-520-07</t>
  </si>
  <si>
    <t>Rim vent pressure relief valve of TK-520-07</t>
  </si>
  <si>
    <t>Flame Arrester of TK-520-07</t>
  </si>
  <si>
    <t>Emergency Vent of TK-520-10</t>
  </si>
  <si>
    <t>Flame Arrester of TK-520-10</t>
  </si>
  <si>
    <t>Emergency Vent of TK-520-12</t>
  </si>
  <si>
    <t>Floating Roof Rim Vent of TK-520-13</t>
  </si>
  <si>
    <t>Floating Roof Rim Vent of TK-520-15A</t>
  </si>
  <si>
    <t>Floating Roof Rim Vent of TK-520-15B</t>
  </si>
  <si>
    <t>Floating roof sealing system of TK-520-04</t>
  </si>
  <si>
    <t>Floating roof sealing system of TK-520-05</t>
  </si>
  <si>
    <t>Floating roof sealing system of TK-520-07</t>
  </si>
  <si>
    <t>Floating roof sealing system with shaunt of TK-520-13</t>
  </si>
  <si>
    <t>Floating roof sealing system with shaunt of TK-520-15A</t>
  </si>
  <si>
    <t>Floating roof sealing system with shaunt of TK-520-15B</t>
  </si>
  <si>
    <t>Gauge Hatch Cover of TK-520-02</t>
  </si>
  <si>
    <t>Gauge Hatch Cover of TK-520-03</t>
  </si>
  <si>
    <t>Gauge Hatch Cover of TK-520-04</t>
  </si>
  <si>
    <t>Gauge Hatch Cover of TK-520-05</t>
  </si>
  <si>
    <t>Gauge Hatch Cover of TK-520-07</t>
  </si>
  <si>
    <t>Gauge Hatch Cover of TK-520-10</t>
  </si>
  <si>
    <t>Gauge Hatch Cover of TK-520-12</t>
  </si>
  <si>
    <t>Gauge Hatch Cover of TK-520-13</t>
  </si>
  <si>
    <t>Gauge Hatch Cover of TK-520-15A</t>
  </si>
  <si>
    <t>Gauge Hatch Cover of TK-520-15B</t>
  </si>
  <si>
    <t>Roof drain System of TK-520-13</t>
  </si>
  <si>
    <t>Retractable Grounding Assembly of TK-520-13</t>
  </si>
  <si>
    <t>Roof drain System of TK-520-15A</t>
  </si>
  <si>
    <t>Retractable Grounding Assembly of TK-520-15A</t>
  </si>
  <si>
    <t>Roof drain System of TK-520-15B</t>
  </si>
  <si>
    <t>Retractable Grounding Assembly of TK-520-15B</t>
  </si>
  <si>
    <t>Emergency Vent (Not Included in MRQ)</t>
  </si>
  <si>
    <t>استهلاک پیش پرداخت (50%)</t>
  </si>
  <si>
    <r>
      <t xml:space="preserve">صورتحساب مرحله اول: </t>
    </r>
    <r>
      <rPr>
        <sz val="11"/>
        <color theme="1"/>
        <rFont val="Calibri"/>
        <family val="2"/>
        <scheme val="minor"/>
      </rPr>
      <t>MRS-GPE-089-001</t>
    </r>
    <r>
      <rPr>
        <sz val="13"/>
        <color theme="1"/>
        <rFont val="B Lotus"/>
        <charset val="178"/>
      </rPr>
      <t xml:space="preserve"> 
تاریخ انعقاد قرارداد: 1401/02/20
تاریخ شروع قرارداد برابر با تاریخ ابلاغ قرارداد: 1401/03/03
تاریخ پیش پرداخت: 1401/03/03
مدت قرارداد: 10 هفته پس از شروع قرارداد 
تاریخ تحویل محموله اول: 1401/07/25
با توجه به توضیحات فوق سررسید تاریخ تحویل مطابق با مفاد قرارداد نیمه مردادماه 1401 بوده است لذا فروشنده محموله اول را با بیش از 70 روز تاخیر تحویل سایت داده است و مشمول جریمه تاخیر می باشد لکن پیشنهاد می گردد با توجه به اینکه اقلام بصورت کامل تحویل سایت نشده است، جهت جلوگیری از اختلافات احتمالی، محاسبه و اعمال جریمه تاخیر (پس از استعلام تاخیر غیرمجاز فروشنده از واحد برنامه ریزی) در تسویه محموله های نهایی مد نظر مدیریت قرار گیرد.</t>
    </r>
  </si>
  <si>
    <t>1- محاسبه مبلغ خالص قابل پرداخت با نرخ تسعیر فروش اسکناس در سامانه سنا در تاریخ تحویل محموله اول به سایت (1401/07/25) انجام شده است.</t>
  </si>
  <si>
    <t>2- در محاسبه نرخ تسعیر جهت استهلاک پیش پرداخت، عینا از نرخ تسعیر پیش پرداخت استفاده شده است. پیش پرداخت به شرح ذیل پرداخت شده است:</t>
  </si>
  <si>
    <t>محاسبات تبدیل نرخ جهت صدور صورتحساب ریالی و پرداخت:</t>
  </si>
  <si>
    <t>تاریخ تهیه گزارش: 1401/08/23</t>
  </si>
  <si>
    <t>پیش پرداخت معادل 50 درصد از قرارداد به ارزش کل 345.820 یورو</t>
  </si>
  <si>
    <t>کالای دریافتی طی مرحله اول</t>
  </si>
  <si>
    <t>کالای دریافتی طی مرحله جاری</t>
  </si>
  <si>
    <t>مقادیر
صورتحساب اول</t>
  </si>
  <si>
    <t>مقادیر
صورتحساب دوم</t>
  </si>
  <si>
    <t>درصد کالای دریافتی
طبق صورتحساب</t>
  </si>
  <si>
    <t>تاریخ تهیه گزارش: 1401/09/27</t>
  </si>
  <si>
    <t>1- محاسبه مبلغ خالص قابل پرداخت به دلیل تاخیر فروشنده در ارسال با نرخ تسعیر فروش اسکناس در سامانه سنا در تاریخ تحویل محموله اول به سایت (1401/07/25) انجام شده است.</t>
  </si>
  <si>
    <t>کالای دریافتی طی مرحله دوم</t>
  </si>
  <si>
    <t>جمع صورتحسابهای ارزی طی دو مرحله</t>
  </si>
  <si>
    <t>جریمه تاخیر (10% از مجموع کالای دریافتی)</t>
  </si>
  <si>
    <t>کسر می شود: پرداختهای قبلی</t>
  </si>
  <si>
    <t>علی الحساب مرحله اول</t>
  </si>
  <si>
    <t>علی الحساب مرحله دوم</t>
  </si>
  <si>
    <t>جمع علی الحسابهای پرداختی</t>
  </si>
  <si>
    <t>باقیمانده قابل پرداخت بابت اقلام ارسالی طی مراحل اول و دوم</t>
  </si>
  <si>
    <t>3- در محاسبه نرخ تسعیر جهت استهلاک پیش پرداخت، عینا از نرخ تسعیر پیش پرداخت استفاده شده است. پیش پرداخت به شرح ذیل پرداخت شده است:</t>
  </si>
  <si>
    <t xml:space="preserve">2- به دلیل تاخیر بیش از 70 روز فروشنده در ارسال اقلام، مطابق با ماده 9 قرارداد جمعا 10 درصد از مبلغ اقلام ارسال شده به عنوان جریمه تاخیر لحاظ شده است. </t>
  </si>
  <si>
    <t>تاریخ تهیه گزارش: 1401/10/14</t>
  </si>
  <si>
    <t>1401/08/30</t>
  </si>
  <si>
    <t>تفاوت نرخ تسویه حساب مطابق شرایط قرارداد (مبنا نرخ روز پرداخت)</t>
  </si>
  <si>
    <t>1401/10/05</t>
  </si>
  <si>
    <t>خالص قابل پرداخت بر مبنای نرخ روز پرداخت</t>
  </si>
  <si>
    <t>1- محاسبه مبلغ خالص قابل پرداخت با نرخ تسعیر فروش اسکناس در سامانه سنا در روزهای پرداخت مرحله اول (1401/08/30) و مرحله دوم (1401/10/05) انجام شده است.</t>
  </si>
  <si>
    <t>جمع خالص قابل پرداخت</t>
  </si>
  <si>
    <t>مرحله دوم</t>
  </si>
  <si>
    <t>مرحله اول</t>
  </si>
  <si>
    <t>خالص قابل پرداخت بابت:</t>
  </si>
  <si>
    <t>جریمه تاخیر (10% از مجموع کالای دریافتی مرحله دوم)</t>
  </si>
  <si>
    <t>جریمه تاخیر (10% از مجموع کالای دریافتی مرحله اول)</t>
  </si>
  <si>
    <t>مقادیر
صورتحساب سوم</t>
  </si>
  <si>
    <t>کالای دریافتی طی مراحل قبل</t>
  </si>
  <si>
    <t>کالای دریافتی طی مرحله جاری (پارت سوم)</t>
  </si>
  <si>
    <t>جمع صورتحساب پارت سوم</t>
  </si>
  <si>
    <r>
      <t xml:space="preserve">صورتحساب مرحله سوم: </t>
    </r>
    <r>
      <rPr>
        <sz val="11"/>
        <color theme="1"/>
        <rFont val="Calibri"/>
        <family val="2"/>
        <scheme val="minor"/>
      </rPr>
      <t>MRS-GPE-089-003</t>
    </r>
    <r>
      <rPr>
        <sz val="13"/>
        <color theme="1"/>
        <rFont val="B Lotus"/>
        <charset val="178"/>
      </rPr>
      <t xml:space="preserve"> 
تاریخ انعقاد قرارداد: 1401/02/20
تاریخ شروع قرارداد برابر با تاریخ ابلاغ قرارداد: 1401/03/03
تاریخ پیش پرداخت: 1401/03/03
مدت قرارداد: 10 هفته پس از شروع قرارداد 
تاریخ تحویل محموله اول: 1401/07/25
با توجه به توضیحات فوق سررسید تاریخ تحویل مطابق با مفاد قرارداد نیمه مردادماه 1401 بوده است لذا فروشنده محموله اول را با بیش از 70 روز تاخیر تحویل سایت داده است و مشمول جریمه تاخیر می باشد که مطابق با مراحل قبل به میزان 10% از مبلغ اقلام تحویلی بعنوان جریمه تاخیر از پرداختی به فروشنده کسر می گردد.</t>
    </r>
  </si>
  <si>
    <t>کسر می شود: اضافه پرداختی ریالی مراحل قبل</t>
  </si>
  <si>
    <t>خالص ریال قابل پرداخت</t>
  </si>
  <si>
    <t>1- محاسبه مبلغ خالص قابل پرداخت به با نرخ تسعیر فروش اسکناس در سامانه سنا در تاریخ گزارش جاری با فرض برابری با تاریخ پرداخت (1401/11/24) انجام شده است.</t>
  </si>
  <si>
    <t>استهلاک پیش پرداخت طی پارت های اول و دوم</t>
  </si>
  <si>
    <t>استهلاک پیش پرداخت طی پارت های سوم</t>
  </si>
  <si>
    <t>مانده مستهلک نشده پیش پرداخت پس از تسویه پارت سوم</t>
  </si>
  <si>
    <t>تاریخ تهیه گزارش: 1401/11/24</t>
  </si>
  <si>
    <t>جریمه تاخیر (10%)</t>
  </si>
  <si>
    <t>جمع کالای دریافتی (3 پارت)</t>
  </si>
  <si>
    <t>مرحله 1</t>
  </si>
  <si>
    <t>مرحله 2</t>
  </si>
  <si>
    <t>کسر می شود: پرداختی های قبلی</t>
  </si>
  <si>
    <t>علی الحساب مرحه 1</t>
  </si>
  <si>
    <t>علی الحساب مرحه 2</t>
  </si>
  <si>
    <t>علی الحساب مرحه 3</t>
  </si>
  <si>
    <t>علی الحساب مرحه 4</t>
  </si>
  <si>
    <t>جمع جرائم</t>
  </si>
  <si>
    <t>جریمه تاخیر (10% از مجموع کالای دریافتی مرحله 1)</t>
  </si>
  <si>
    <t>جریمه تاخیر (10% از مجموع کالای دریافتی مرحله 2)</t>
  </si>
  <si>
    <t>جریمه تاخیر (10% از مجموع کالای دریافتی مرحله3)</t>
  </si>
  <si>
    <t>مرحله 3</t>
  </si>
  <si>
    <t>استهلاک پیش پرداخت طی پارت های دوم</t>
  </si>
  <si>
    <t xml:space="preserve">استهلاک پیش پرداخت طی پارت های اول </t>
  </si>
  <si>
    <t>جمع کالای دریافتی (پارت 3)</t>
  </si>
  <si>
    <t>جمع کالای دریافتی (پارت 1 و 2)</t>
  </si>
  <si>
    <t>مقادیر
صورتحساب چهارم</t>
  </si>
  <si>
    <t>تاریخ تهیه گزارش: 1401/12/24</t>
  </si>
  <si>
    <t>کالای دریافتی طی مرحله جاری (پارت چهارم)</t>
  </si>
  <si>
    <t>استهلاک پیش پرداخت طی پارت های چهارم</t>
  </si>
  <si>
    <t>1- محاسبه مبلغ خالص قابل پرداخت به با نرخ تسعیر فروش اسکناس در سامانه سنا در تاریخ گزارش جاری با فرض برابری با تاریخ پرداخت (1401/12/24) انجام شده است.</t>
  </si>
  <si>
    <t>جمع صورتحساب پارت چهارم</t>
  </si>
  <si>
    <t>جمع کالای دریافتی (پارت 4)</t>
  </si>
  <si>
    <t>مانده مستهلک نشده پیش پرداخت پس از تسویه پارت چهارم</t>
  </si>
  <si>
    <t>مرحله 4</t>
  </si>
  <si>
    <t>علی الحساب مرحه 5</t>
  </si>
  <si>
    <t>جریمه تاخیر (10% از مجموع کالای دریافتی مرحله4)</t>
  </si>
  <si>
    <t>1- محاسبه مبلغ خالص قابل پرداخت با نرخ تسعیر فروش اسکناس در سامانه سنا در روزهای پرداخت مرحله اول (1401/08/30) و مرحله دوم (1401/10/05)  و مرحله سوم (1401/11/24) و مرحله سوم (1401/12/24) انجام شده است.</t>
  </si>
  <si>
    <t>علی الحساب مرحه 6</t>
  </si>
  <si>
    <t>باقیمانده قابل پرداخت بابت اقلام ارسالی مرسوله 1 تا 4</t>
  </si>
  <si>
    <t>جمع جرائم قابل کسر طبق تاخیرات قراردادی-بخشودگی جرائم طبق توضیحات پیوست)</t>
  </si>
  <si>
    <r>
      <t xml:space="preserve">صورتحساب مرحله چهارم: </t>
    </r>
    <r>
      <rPr>
        <sz val="11"/>
        <color theme="1"/>
        <rFont val="Calibri"/>
        <family val="2"/>
        <scheme val="minor"/>
      </rPr>
      <t>MRS-GPE-089-000</t>
    </r>
    <r>
      <rPr>
        <sz val="13"/>
        <color theme="1"/>
        <rFont val="B Lotus"/>
        <charset val="178"/>
      </rPr>
      <t xml:space="preserve"> 
تاریخ انعقاد قرارداد: 1401/02/20
تاریخ شروع قرارداد برابر با تاریخ ابلاغ قرارداد: 1401/03/03
تاریخ پیش پرداخت: 1401/03/03
مدت قرارداد: 10 هفته پس از شروع قرارداد 
تاریخ تحویل محموله اول: 1401/07/25
با توجه به توضیحات فوق سررسید تاریخ تحویل مطابق با مفاد قرارداد نیمه مردادماه 1401 بوده است لذا فروشنده محموله اول را با بیش از 70 روز تاخیر تحویل سایت داده است و مشمول جریمه تاخیر می باشد که مطابق با مراحل قبل به میزان 10% از مبلغ اقلام تحویلی بعنوان جریمه تاخیر از پرداختی به فروشنده کسر می گردد.</t>
    </r>
  </si>
  <si>
    <r>
      <t xml:space="preserve">صورتحساب مرحله نهایی: </t>
    </r>
    <r>
      <rPr>
        <sz val="11"/>
        <color theme="1"/>
        <rFont val="Calibri"/>
        <family val="2"/>
        <scheme val="minor"/>
      </rPr>
      <t>MRS-GPE-089-000</t>
    </r>
    <r>
      <rPr>
        <sz val="13"/>
        <color theme="1"/>
        <rFont val="B Lotus"/>
        <charset val="178"/>
      </rPr>
      <t xml:space="preserve"> 
تاریخ انعقاد قرارداد: 1401/02/20
تاریخ شروع قرارداد برابر با تاریخ ابلاغ قرارداد: 1401/03/03
تاریخ پیش پرداخت: 1401/03/03
مدت قرارداد: 10 هفته پس از شروع قرارداد 
تاریخ تحویل محموله اول: 1401/07/25
با توجه به توضیحات فوق سررسید تاریخ تحویل مطابق با مفاد قرارداد نیمه مردادماه 1401 بوده است لذا فروشنده محموله اول را با بیش از 70 روز تاخیر تحویل سایت داده است و مشمول جریمه تاخیر می باشد که مطابق با مراحل قبل به میزان 10% از مبلغ اقلام تحویلی بعنوان جریمه تاخیر از پرداختی به فروشنده کسر می گردد.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</si>
</sst>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_(* #,##0.0000000_);_(* \(#,##0.0000000\);_(* &quot;-&quot;??_);_(@_)"/>
    <numFmt numFmtId="167" formatCode="_ * #,##0.00_)_ر_ي_ا_ل_ ;_ * \(#,##0.00\)_ر_ي_ا_ل_ ;_ * &quot;-&quot;??_)_ر_ي_ا_ل_ ;_ @_ "/>
  </numFmts>
  <fonts count="20"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b/>
      <sz val="18"/>
      <color theme="1"/>
      <name val="B Lotus"/>
      <charset val="178"/>
    </font>
    <font>
      <b/>
      <sz val="14"/>
      <color theme="1"/>
      <name val="B Lotus"/>
      <charset val="178"/>
    </font>
    <font>
      <sz val="11"/>
      <color theme="1"/>
      <name val="B Lotus"/>
      <charset val="178"/>
    </font>
    <font>
      <b/>
      <sz val="13"/>
      <color theme="1"/>
      <name val="B Lotus"/>
      <charset val="178"/>
    </font>
    <font>
      <sz val="13"/>
      <color theme="1"/>
      <name val="B Lotus"/>
      <charset val="178"/>
    </font>
    <font>
      <sz val="9"/>
      <color theme="1"/>
      <name val="Calibri"/>
      <family val="2"/>
      <scheme val="minor"/>
    </font>
    <font>
      <sz val="12"/>
      <color theme="1"/>
      <name val="B Lotus"/>
      <charset val="178"/>
    </font>
    <font>
      <b/>
      <sz val="11"/>
      <color theme="1"/>
      <name val="B Lotus"/>
      <charset val="178"/>
    </font>
    <font>
      <b/>
      <sz val="12"/>
      <color theme="1"/>
      <name val="B Lotus"/>
      <charset val="178"/>
    </font>
    <font>
      <sz val="14"/>
      <color theme="1"/>
      <name val="B Lotus"/>
      <charset val="178"/>
    </font>
    <font>
      <sz val="8"/>
      <color theme="1"/>
      <name val="Calibri"/>
      <family val="2"/>
      <scheme val="minor"/>
    </font>
    <font>
      <sz val="13"/>
      <color theme="1"/>
      <name val="Calibri"/>
      <family val="2"/>
    </font>
    <font>
      <b/>
      <sz val="16"/>
      <color theme="1"/>
      <name val="B Lotus"/>
      <charset val="178"/>
    </font>
  </fonts>
  <fills count="3">
    <fill>
      <patternFill patternType="none"/>
    </fill>
    <fill>
      <patternFill patternType="gray125"/>
    </fill>
    <fill>
      <patternFill patternType="solid">
        <fgColor theme="4" tint="0.79998168889431442"/>
        <bgColor indexed="64"/>
      </patternFill>
    </fill>
  </fills>
  <borders count="36">
    <border>
      <left/>
      <right/>
      <top/>
      <bottom/>
      <diagonal/>
    </border>
    <border>
      <left/>
      <right/>
      <top/>
      <bottom style="thin">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double">
        <color indexed="64"/>
      </bottom>
      <diagonal/>
    </border>
    <border>
      <left style="thin">
        <color auto="1"/>
      </left>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right/>
      <top style="thin">
        <color auto="1"/>
      </top>
      <bottom style="double">
        <color indexed="64"/>
      </bottom>
      <diagonal/>
    </border>
    <border>
      <left/>
      <right/>
      <top style="thin">
        <color auto="1"/>
      </top>
      <bottom style="thin">
        <color indexed="64"/>
      </bottom>
      <diagonal/>
    </border>
    <border>
      <left/>
      <right/>
      <top style="thin">
        <color indexed="64"/>
      </top>
      <bottom/>
      <diagonal/>
    </border>
    <border>
      <left style="thin">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s>
  <cellStyleXfs count="14">
    <xf numFmtId="0" fontId="0" fillId="0" borderId="0"/>
    <xf numFmtId="164" fontId="5" fillId="0" borderId="0" applyFont="0" applyFill="0" applyBorder="0" applyAlignment="0" applyProtection="0"/>
    <xf numFmtId="9" fontId="6"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9" fontId="5" fillId="0" borderId="0" applyFont="0" applyFill="0" applyBorder="0" applyAlignment="0" applyProtection="0"/>
  </cellStyleXfs>
  <cellXfs count="397">
    <xf numFmtId="0" fontId="0" fillId="0" borderId="0" xfId="0"/>
    <xf numFmtId="0" fontId="7" fillId="0" borderId="0" xfId="3" applyFont="1" applyAlignment="1">
      <alignment vertical="center"/>
    </xf>
    <xf numFmtId="0" fontId="8" fillId="0" borderId="0" xfId="3" applyFont="1" applyAlignment="1">
      <alignment vertical="center"/>
    </xf>
    <xf numFmtId="10" fontId="8" fillId="0" borderId="0" xfId="4" applyNumberFormat="1" applyFont="1" applyAlignment="1">
      <alignment vertical="center"/>
    </xf>
    <xf numFmtId="0" fontId="8" fillId="0" borderId="0" xfId="3" applyFont="1" applyAlignment="1">
      <alignment horizontal="left" vertical="center"/>
    </xf>
    <xf numFmtId="0" fontId="7" fillId="0" borderId="1" xfId="3" applyFont="1" applyBorder="1" applyAlignment="1">
      <alignment vertical="center"/>
    </xf>
    <xf numFmtId="0" fontId="9" fillId="0" borderId="0" xfId="3" applyFont="1" applyAlignment="1">
      <alignment vertical="center"/>
    </xf>
    <xf numFmtId="10" fontId="9" fillId="0" borderId="0" xfId="4" applyNumberFormat="1" applyFont="1" applyAlignment="1">
      <alignment vertical="center"/>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4" xfId="3" applyFont="1" applyFill="1" applyBorder="1" applyAlignment="1">
      <alignment horizontal="center" vertical="center" wrapText="1"/>
    </xf>
    <xf numFmtId="0" fontId="10" fillId="0" borderId="5" xfId="3" applyFont="1" applyBorder="1" applyAlignment="1">
      <alignment horizontal="center" vertical="center" wrapText="1"/>
    </xf>
    <xf numFmtId="10" fontId="10" fillId="2" borderId="6" xfId="4" applyNumberFormat="1" applyFont="1" applyFill="1" applyBorder="1" applyAlignment="1">
      <alignment horizontal="center" vertical="center" wrapText="1"/>
    </xf>
    <xf numFmtId="0" fontId="10" fillId="2" borderId="6" xfId="3" applyFont="1" applyFill="1" applyBorder="1" applyAlignment="1">
      <alignment horizontal="center" vertical="center" wrapText="1"/>
    </xf>
    <xf numFmtId="0" fontId="10" fillId="0" borderId="0" xfId="3" applyFont="1" applyAlignment="1">
      <alignment horizontal="center" vertical="center" wrapText="1"/>
    </xf>
    <xf numFmtId="0" fontId="11" fillId="0" borderId="7" xfId="3" applyFont="1" applyBorder="1" applyAlignment="1">
      <alignment horizontal="center" vertical="center" wrapText="1"/>
    </xf>
    <xf numFmtId="0" fontId="11" fillId="0" borderId="10" xfId="3" applyFont="1" applyBorder="1" applyAlignment="1">
      <alignment horizontal="center" vertical="center" wrapText="1"/>
    </xf>
    <xf numFmtId="38" fontId="10" fillId="0" borderId="5" xfId="5" applyNumberFormat="1" applyFont="1" applyFill="1" applyBorder="1" applyAlignment="1">
      <alignment horizontal="center" vertical="center" wrapText="1"/>
    </xf>
    <xf numFmtId="0" fontId="11" fillId="0" borderId="12"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17" xfId="3" applyFont="1" applyBorder="1" applyAlignment="1">
      <alignment horizontal="center" vertical="center" wrapText="1"/>
    </xf>
    <xf numFmtId="0" fontId="11" fillId="0" borderId="20" xfId="3" applyFont="1" applyBorder="1" applyAlignment="1">
      <alignment horizontal="center" vertical="center" wrapText="1"/>
    </xf>
    <xf numFmtId="0" fontId="13" fillId="0" borderId="0" xfId="3" applyFont="1" applyAlignment="1">
      <alignment vertical="center"/>
    </xf>
    <xf numFmtId="38" fontId="13" fillId="0" borderId="0" xfId="3" applyNumberFormat="1" applyFont="1" applyAlignment="1">
      <alignment vertical="center"/>
    </xf>
    <xf numFmtId="38" fontId="13" fillId="0" borderId="0" xfId="5" applyNumberFormat="1" applyFont="1" applyAlignment="1">
      <alignment horizontal="left" vertical="center" readingOrder="1"/>
    </xf>
    <xf numFmtId="38" fontId="13" fillId="0" borderId="0" xfId="4" applyNumberFormat="1" applyFont="1" applyBorder="1" applyAlignment="1">
      <alignment vertical="center"/>
    </xf>
    <xf numFmtId="38" fontId="13" fillId="0" borderId="0" xfId="5" applyNumberFormat="1" applyFont="1" applyBorder="1" applyAlignment="1">
      <alignment vertical="center"/>
    </xf>
    <xf numFmtId="38" fontId="13" fillId="0" borderId="0" xfId="5" applyNumberFormat="1" applyFont="1" applyBorder="1" applyAlignment="1">
      <alignment horizontal="left" vertical="center" readingOrder="1"/>
    </xf>
    <xf numFmtId="0" fontId="14" fillId="0" borderId="0" xfId="3" applyFont="1" applyAlignment="1">
      <alignment vertical="center"/>
    </xf>
    <xf numFmtId="0" fontId="15" fillId="0" borderId="0" xfId="3" applyFont="1" applyAlignment="1">
      <alignment vertical="center"/>
    </xf>
    <xf numFmtId="38" fontId="15" fillId="0" borderId="0" xfId="3" applyNumberFormat="1" applyFont="1" applyAlignment="1">
      <alignment vertical="center"/>
    </xf>
    <xf numFmtId="38" fontId="15" fillId="0" borderId="0" xfId="5" applyNumberFormat="1" applyFont="1" applyBorder="1" applyAlignment="1">
      <alignment horizontal="center" vertical="center"/>
    </xf>
    <xf numFmtId="38" fontId="15" fillId="0" borderId="0" xfId="5" applyNumberFormat="1" applyFont="1" applyBorder="1" applyAlignment="1">
      <alignment horizontal="center" vertical="center" readingOrder="1"/>
    </xf>
    <xf numFmtId="165" fontId="13" fillId="0" borderId="0" xfId="5" applyNumberFormat="1" applyFont="1" applyBorder="1" applyAlignment="1">
      <alignment vertical="center"/>
    </xf>
    <xf numFmtId="10" fontId="13" fillId="0" borderId="0" xfId="4" applyNumberFormat="1" applyFont="1" applyBorder="1" applyAlignment="1">
      <alignment vertical="center"/>
    </xf>
    <xf numFmtId="0" fontId="9" fillId="0" borderId="1" xfId="3" applyFont="1" applyBorder="1" applyAlignment="1">
      <alignment vertical="center"/>
    </xf>
    <xf numFmtId="10" fontId="9" fillId="0" borderId="0" xfId="4" applyNumberFormat="1" applyFont="1" applyBorder="1" applyAlignment="1">
      <alignment vertical="center"/>
    </xf>
    <xf numFmtId="0" fontId="11" fillId="0" borderId="0" xfId="3" applyFont="1" applyAlignment="1">
      <alignment vertical="center"/>
    </xf>
    <xf numFmtId="165" fontId="11" fillId="0" borderId="0" xfId="5" applyNumberFormat="1" applyFont="1" applyBorder="1"/>
    <xf numFmtId="0" fontId="10" fillId="0" borderId="0" xfId="3" applyFont="1" applyAlignment="1">
      <alignment vertical="center"/>
    </xf>
    <xf numFmtId="0" fontId="11" fillId="0" borderId="0" xfId="3" applyFont="1"/>
    <xf numFmtId="165" fontId="16" fillId="0" borderId="0" xfId="5" applyNumberFormat="1" applyFont="1" applyBorder="1"/>
    <xf numFmtId="0" fontId="10" fillId="0" borderId="0" xfId="3" applyFont="1"/>
    <xf numFmtId="10" fontId="11" fillId="0" borderId="0" xfId="4" applyNumberFormat="1" applyFont="1" applyAlignment="1">
      <alignment vertical="center"/>
    </xf>
    <xf numFmtId="0" fontId="16" fillId="0" borderId="0" xfId="3" applyFont="1" applyAlignment="1">
      <alignment vertical="center"/>
    </xf>
    <xf numFmtId="10" fontId="11" fillId="0" borderId="0" xfId="4" applyNumberFormat="1" applyFont="1" applyBorder="1" applyAlignment="1">
      <alignment horizontal="left" vertical="center"/>
    </xf>
    <xf numFmtId="165" fontId="9" fillId="0" borderId="0" xfId="3" applyNumberFormat="1" applyFont="1" applyAlignment="1">
      <alignment vertical="center"/>
    </xf>
    <xf numFmtId="0" fontId="12" fillId="0" borderId="8" xfId="3" applyFont="1" applyBorder="1" applyAlignment="1">
      <alignment horizontal="center" vertical="center" wrapText="1"/>
    </xf>
    <xf numFmtId="0" fontId="12" fillId="0" borderId="13"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23" xfId="3" applyFont="1" applyBorder="1" applyAlignment="1">
      <alignment horizontal="center" vertical="center" wrapText="1"/>
    </xf>
    <xf numFmtId="0" fontId="17" fillId="0" borderId="9" xfId="3" applyFont="1" applyBorder="1" applyAlignment="1">
      <alignment horizontal="left" vertical="center" wrapText="1"/>
    </xf>
    <xf numFmtId="0" fontId="17" fillId="0" borderId="14" xfId="3" applyFont="1" applyBorder="1" applyAlignment="1">
      <alignment horizontal="left" vertical="center" wrapText="1"/>
    </xf>
    <xf numFmtId="0" fontId="17" fillId="0" borderId="14" xfId="3" applyFont="1" applyBorder="1" applyAlignment="1">
      <alignment horizontal="left" vertical="center"/>
    </xf>
    <xf numFmtId="0" fontId="17" fillId="0" borderId="27" xfId="3" applyFont="1" applyBorder="1" applyAlignment="1">
      <alignment horizontal="left" vertical="center" wrapText="1"/>
    </xf>
    <xf numFmtId="0" fontId="17" fillId="0" borderId="24" xfId="3" applyFont="1" applyBorder="1" applyAlignment="1">
      <alignment horizontal="left" vertical="center" wrapText="1"/>
    </xf>
    <xf numFmtId="164" fontId="15" fillId="0" borderId="22" xfId="1" applyFont="1" applyBorder="1" applyAlignment="1">
      <alignment horizontal="center" vertical="center" readingOrder="1"/>
    </xf>
    <xf numFmtId="164" fontId="11" fillId="0" borderId="7" xfId="1" applyFont="1" applyFill="1" applyBorder="1" applyAlignment="1">
      <alignment horizontal="center" vertical="center" wrapText="1" readingOrder="1"/>
    </xf>
    <xf numFmtId="164" fontId="11" fillId="0" borderId="12" xfId="1" applyFont="1" applyFill="1" applyBorder="1" applyAlignment="1">
      <alignment horizontal="center" vertical="center" wrapText="1" readingOrder="1"/>
    </xf>
    <xf numFmtId="164" fontId="11" fillId="0" borderId="0" xfId="1" applyFont="1" applyAlignment="1">
      <alignment horizontal="left" vertical="center" readingOrder="1"/>
    </xf>
    <xf numFmtId="164" fontId="11" fillId="0" borderId="1" xfId="1" applyFont="1" applyBorder="1"/>
    <xf numFmtId="164" fontId="10" fillId="0" borderId="0" xfId="1" applyFont="1"/>
    <xf numFmtId="164" fontId="11" fillId="0" borderId="0" xfId="1" applyFont="1" applyAlignment="1">
      <alignment vertical="center"/>
    </xf>
    <xf numFmtId="164" fontId="10" fillId="0" borderId="22" xfId="1" applyFont="1" applyBorder="1"/>
    <xf numFmtId="164" fontId="11" fillId="0" borderId="17" xfId="1" applyFont="1" applyFill="1" applyBorder="1" applyAlignment="1">
      <alignment horizontal="center" vertical="center" wrapText="1" readingOrder="1"/>
    </xf>
    <xf numFmtId="0" fontId="12" fillId="0" borderId="18" xfId="3" applyFont="1" applyBorder="1" applyAlignment="1">
      <alignment horizontal="center" vertical="center" wrapText="1"/>
    </xf>
    <xf numFmtId="10" fontId="8" fillId="0" borderId="0" xfId="4" applyNumberFormat="1" applyFont="1" applyBorder="1" applyAlignment="1">
      <alignment vertical="center"/>
    </xf>
    <xf numFmtId="164" fontId="11" fillId="0" borderId="1" xfId="1" applyFont="1" applyBorder="1" applyAlignment="1">
      <alignment vertical="center"/>
    </xf>
    <xf numFmtId="10" fontId="11" fillId="0" borderId="1" xfId="4" applyNumberFormat="1" applyFont="1" applyBorder="1" applyAlignment="1">
      <alignment horizontal="center" vertical="center"/>
    </xf>
    <xf numFmtId="0" fontId="11" fillId="0" borderId="0" xfId="6" applyFont="1" applyAlignment="1">
      <alignment horizontal="center" vertical="center"/>
    </xf>
    <xf numFmtId="164" fontId="11" fillId="0" borderId="1" xfId="7" applyFont="1" applyFill="1" applyBorder="1" applyAlignment="1">
      <alignment horizontal="center" vertical="center"/>
    </xf>
    <xf numFmtId="165" fontId="11" fillId="0" borderId="1" xfId="7" applyNumberFormat="1" applyFont="1" applyFill="1" applyBorder="1" applyAlignment="1">
      <alignment horizontal="center" vertical="center"/>
    </xf>
    <xf numFmtId="0" fontId="11" fillId="0" borderId="0" xfId="6" applyFont="1"/>
    <xf numFmtId="164" fontId="11" fillId="0" borderId="0" xfId="7" applyFont="1" applyFill="1"/>
    <xf numFmtId="165" fontId="11" fillId="0" borderId="0" xfId="7" applyNumberFormat="1" applyFont="1" applyFill="1"/>
    <xf numFmtId="164" fontId="11" fillId="0" borderId="1" xfId="6" applyNumberFormat="1" applyFont="1" applyBorder="1"/>
    <xf numFmtId="165" fontId="11" fillId="0" borderId="1" xfId="7" applyNumberFormat="1" applyFont="1" applyFill="1" applyBorder="1"/>
    <xf numFmtId="0" fontId="10" fillId="0" borderId="0" xfId="6" applyFont="1"/>
    <xf numFmtId="164" fontId="10" fillId="0" borderId="0" xfId="7" applyFont="1" applyFill="1"/>
    <xf numFmtId="166" fontId="10" fillId="0" borderId="0" xfId="7" applyNumberFormat="1" applyFont="1" applyFill="1"/>
    <xf numFmtId="165" fontId="10" fillId="0" borderId="0" xfId="7" applyNumberFormat="1" applyFont="1" applyFill="1"/>
    <xf numFmtId="164" fontId="11" fillId="0" borderId="1" xfId="7" applyFont="1" applyFill="1" applyBorder="1"/>
    <xf numFmtId="0" fontId="18" fillId="0" borderId="0" xfId="6" applyFont="1" applyAlignment="1">
      <alignment horizontal="right" vertical="top"/>
    </xf>
    <xf numFmtId="164" fontId="10" fillId="0" borderId="22" xfId="7" applyFont="1" applyFill="1" applyBorder="1"/>
    <xf numFmtId="165" fontId="10" fillId="0" borderId="22" xfId="7" applyNumberFormat="1" applyFont="1" applyFill="1" applyBorder="1"/>
    <xf numFmtId="0" fontId="15" fillId="0" borderId="0" xfId="6" applyFont="1"/>
    <xf numFmtId="164" fontId="15" fillId="0" borderId="0" xfId="7" applyFont="1" applyFill="1"/>
    <xf numFmtId="165" fontId="15" fillId="0" borderId="0" xfId="7" applyNumberFormat="1" applyFont="1" applyFill="1"/>
    <xf numFmtId="49" fontId="13" fillId="0" borderId="0" xfId="6" applyNumberFormat="1" applyFont="1" applyAlignment="1">
      <alignment horizontal="right" vertical="top" readingOrder="2"/>
    </xf>
    <xf numFmtId="0" fontId="13" fillId="0" borderId="0" xfId="6" applyFont="1" applyAlignment="1">
      <alignment vertical="top" wrapText="1"/>
    </xf>
    <xf numFmtId="0" fontId="13" fillId="0" borderId="0" xfId="6" applyFont="1"/>
    <xf numFmtId="0" fontId="13" fillId="0" borderId="0" xfId="6" applyFont="1" applyAlignment="1">
      <alignment horizontal="center"/>
    </xf>
    <xf numFmtId="0" fontId="13" fillId="0" borderId="0" xfId="6" applyFont="1" applyAlignment="1">
      <alignment horizontal="center" vertical="center"/>
    </xf>
    <xf numFmtId="165" fontId="13" fillId="0" borderId="0" xfId="7" applyNumberFormat="1" applyFont="1" applyAlignment="1">
      <alignment horizontal="center" vertical="center"/>
    </xf>
    <xf numFmtId="38" fontId="11" fillId="0" borderId="10" xfId="5" applyNumberFormat="1" applyFont="1" applyFill="1" applyBorder="1" applyAlignment="1">
      <alignment horizontal="center" vertical="center" wrapText="1" readingOrder="2"/>
    </xf>
    <xf numFmtId="38" fontId="11" fillId="0" borderId="15" xfId="5" applyNumberFormat="1" applyFont="1" applyFill="1" applyBorder="1" applyAlignment="1">
      <alignment horizontal="center" vertical="center" wrapText="1" readingOrder="2"/>
    </xf>
    <xf numFmtId="38" fontId="11" fillId="0" borderId="28" xfId="5" applyNumberFormat="1" applyFont="1" applyFill="1" applyBorder="1" applyAlignment="1">
      <alignment horizontal="center" vertical="center" wrapText="1" readingOrder="2"/>
    </xf>
    <xf numFmtId="38" fontId="11" fillId="0" borderId="25" xfId="5" applyNumberFormat="1" applyFont="1" applyFill="1" applyBorder="1" applyAlignment="1">
      <alignment horizontal="center" vertical="center" wrapText="1" readingOrder="2"/>
    </xf>
    <xf numFmtId="38" fontId="11" fillId="0" borderId="10" xfId="1" applyNumberFormat="1" applyFont="1" applyBorder="1" applyAlignment="1">
      <alignment horizontal="center" vertical="center" wrapText="1"/>
    </xf>
    <xf numFmtId="38" fontId="11" fillId="0" borderId="15" xfId="1" applyNumberFormat="1" applyFont="1" applyBorder="1" applyAlignment="1">
      <alignment horizontal="center" vertical="center" wrapText="1"/>
    </xf>
    <xf numFmtId="38" fontId="11" fillId="0" borderId="15" xfId="1" applyNumberFormat="1" applyFont="1" applyFill="1" applyBorder="1" applyAlignment="1">
      <alignment horizontal="center" vertical="center" wrapText="1"/>
    </xf>
    <xf numFmtId="38" fontId="11" fillId="0" borderId="28" xfId="1" applyNumberFormat="1" applyFont="1" applyBorder="1" applyAlignment="1">
      <alignment horizontal="center" vertical="center" wrapText="1"/>
    </xf>
    <xf numFmtId="38" fontId="11" fillId="0" borderId="25" xfId="1" applyNumberFormat="1" applyFont="1" applyBorder="1" applyAlignment="1">
      <alignment horizontal="center" vertical="center" wrapText="1"/>
    </xf>
    <xf numFmtId="165" fontId="11" fillId="0" borderId="11" xfId="1" applyNumberFormat="1" applyFont="1" applyFill="1" applyBorder="1" applyAlignment="1">
      <alignment horizontal="center" vertical="center" wrapText="1" readingOrder="1"/>
    </xf>
    <xf numFmtId="165" fontId="11" fillId="0" borderId="16" xfId="1" applyNumberFormat="1" applyFont="1" applyFill="1" applyBorder="1" applyAlignment="1">
      <alignment horizontal="center" vertical="center" wrapText="1" readingOrder="1"/>
    </xf>
    <xf numFmtId="0" fontId="17" fillId="0" borderId="19" xfId="3" applyFont="1" applyBorder="1" applyAlignment="1">
      <alignment horizontal="left" vertical="center" wrapText="1"/>
    </xf>
    <xf numFmtId="38" fontId="11" fillId="0" borderId="20" xfId="1" applyNumberFormat="1" applyFont="1" applyFill="1" applyBorder="1" applyAlignment="1">
      <alignment horizontal="center" vertical="center" wrapText="1"/>
    </xf>
    <xf numFmtId="38" fontId="11" fillId="0" borderId="20" xfId="5" applyNumberFormat="1" applyFont="1" applyFill="1" applyBorder="1" applyAlignment="1">
      <alignment horizontal="center" vertical="center" wrapText="1" readingOrder="2"/>
    </xf>
    <xf numFmtId="165" fontId="11" fillId="0" borderId="21" xfId="1" applyNumberFormat="1" applyFont="1" applyFill="1" applyBorder="1" applyAlignment="1">
      <alignment horizontal="center" vertical="center" wrapText="1" readingOrder="1"/>
    </xf>
    <xf numFmtId="9" fontId="11" fillId="0" borderId="7" xfId="2" applyFont="1" applyFill="1" applyBorder="1" applyAlignment="1">
      <alignment horizontal="center" vertical="center" wrapText="1"/>
    </xf>
    <xf numFmtId="9" fontId="11" fillId="0" borderId="12" xfId="2" applyFont="1" applyFill="1" applyBorder="1" applyAlignment="1">
      <alignment horizontal="center" vertical="center" wrapText="1"/>
    </xf>
    <xf numFmtId="9" fontId="11" fillId="0" borderId="17" xfId="2" applyFont="1" applyFill="1" applyBorder="1" applyAlignment="1">
      <alignment horizontal="center" vertical="center" wrapText="1"/>
    </xf>
    <xf numFmtId="38" fontId="11" fillId="0" borderId="7" xfId="1" applyNumberFormat="1" applyFont="1" applyFill="1" applyBorder="1" applyAlignment="1">
      <alignment horizontal="center" vertical="center" wrapText="1"/>
    </xf>
    <xf numFmtId="38" fontId="11" fillId="0" borderId="12" xfId="1" applyNumberFormat="1" applyFont="1" applyFill="1" applyBorder="1" applyAlignment="1">
      <alignment horizontal="center" vertical="center" wrapText="1"/>
    </xf>
    <xf numFmtId="38" fontId="11" fillId="0" borderId="17" xfId="1" applyNumberFormat="1" applyFont="1" applyFill="1" applyBorder="1" applyAlignment="1">
      <alignment horizontal="center" vertical="center" wrapText="1"/>
    </xf>
    <xf numFmtId="38" fontId="10" fillId="0" borderId="0" xfId="7" applyNumberFormat="1" applyFont="1" applyFill="1"/>
    <xf numFmtId="38" fontId="10" fillId="0" borderId="0" xfId="6" applyNumberFormat="1" applyFont="1"/>
    <xf numFmtId="38" fontId="11" fillId="0" borderId="0" xfId="7" applyNumberFormat="1" applyFont="1" applyFill="1"/>
    <xf numFmtId="38" fontId="11" fillId="0" borderId="0" xfId="6" applyNumberFormat="1" applyFont="1"/>
    <xf numFmtId="49" fontId="13" fillId="0" borderId="0" xfId="6" applyNumberFormat="1" applyFont="1" applyAlignment="1">
      <alignment vertical="top" wrapText="1" readingOrder="2"/>
    </xf>
    <xf numFmtId="0" fontId="19" fillId="0" borderId="1" xfId="3" applyFont="1" applyBorder="1" applyAlignment="1">
      <alignment vertical="center"/>
    </xf>
    <xf numFmtId="10" fontId="9" fillId="0" borderId="1" xfId="4" applyNumberFormat="1" applyFont="1" applyBorder="1" applyAlignment="1">
      <alignment vertical="center"/>
    </xf>
    <xf numFmtId="0" fontId="11" fillId="0" borderId="1" xfId="3" applyFont="1" applyBorder="1" applyAlignment="1">
      <alignment horizontal="right" vertical="top" wrapText="1" readingOrder="2"/>
    </xf>
    <xf numFmtId="0" fontId="3" fillId="0" borderId="0" xfId="6"/>
    <xf numFmtId="165" fontId="0" fillId="0" borderId="0" xfId="7" applyNumberFormat="1" applyFont="1"/>
    <xf numFmtId="38" fontId="13" fillId="0" borderId="0" xfId="7" applyNumberFormat="1" applyFont="1" applyAlignment="1">
      <alignment horizontal="center" vertical="center"/>
    </xf>
    <xf numFmtId="164" fontId="11" fillId="0" borderId="1" xfId="1" applyFont="1" applyBorder="1" applyAlignment="1">
      <alignment horizontal="left" vertical="center" readingOrder="1"/>
    </xf>
    <xf numFmtId="10" fontId="15" fillId="2" borderId="6" xfId="4" applyNumberFormat="1" applyFont="1" applyFill="1" applyBorder="1" applyAlignment="1">
      <alignment horizontal="center" vertical="center" wrapText="1"/>
    </xf>
    <xf numFmtId="0" fontId="11" fillId="0" borderId="0" xfId="3" applyFont="1" applyAlignment="1">
      <alignment vertical="top" wrapText="1" readingOrder="2"/>
    </xf>
    <xf numFmtId="164" fontId="15" fillId="0" borderId="0" xfId="1" applyFont="1" applyBorder="1" applyAlignment="1">
      <alignment horizontal="center" vertical="center" readingOrder="1"/>
    </xf>
    <xf numFmtId="164" fontId="11" fillId="0" borderId="0" xfId="1" applyFont="1" applyBorder="1" applyAlignment="1">
      <alignment horizontal="left" vertical="center" readingOrder="1"/>
    </xf>
    <xf numFmtId="164" fontId="10" fillId="0" borderId="0" xfId="1" applyFont="1" applyAlignment="1">
      <alignment vertical="center"/>
    </xf>
    <xf numFmtId="164" fontId="11" fillId="0" borderId="0" xfId="1" applyFont="1" applyBorder="1" applyAlignment="1">
      <alignment vertical="center"/>
    </xf>
    <xf numFmtId="164" fontId="11" fillId="0" borderId="0" xfId="7" applyFont="1" applyFill="1" applyBorder="1"/>
    <xf numFmtId="165" fontId="11" fillId="0" borderId="0" xfId="7" applyNumberFormat="1" applyFont="1" applyFill="1" applyBorder="1"/>
    <xf numFmtId="0" fontId="9" fillId="0" borderId="0" xfId="3" applyFont="1" applyAlignment="1">
      <alignment horizontal="center" vertical="center"/>
    </xf>
    <xf numFmtId="167" fontId="9" fillId="0" borderId="0" xfId="3" applyNumberFormat="1" applyFont="1" applyAlignment="1">
      <alignment vertical="center"/>
    </xf>
    <xf numFmtId="0" fontId="8" fillId="0" borderId="0" xfId="3" applyFont="1" applyAlignment="1">
      <alignment horizontal="center" vertical="center"/>
    </xf>
    <xf numFmtId="38" fontId="13" fillId="0" borderId="0" xfId="5" applyNumberFormat="1" applyFont="1" applyBorder="1" applyAlignment="1">
      <alignment horizontal="center" vertical="center" readingOrder="1"/>
    </xf>
    <xf numFmtId="0" fontId="13" fillId="0" borderId="0" xfId="3" applyFont="1" applyAlignment="1">
      <alignment horizontal="center" vertical="center"/>
    </xf>
    <xf numFmtId="0" fontId="9" fillId="0" borderId="1" xfId="3" applyFont="1" applyBorder="1" applyAlignment="1">
      <alignment horizontal="center" vertical="center"/>
    </xf>
    <xf numFmtId="0" fontId="11" fillId="0" borderId="0" xfId="3" applyFont="1" applyAlignment="1">
      <alignment horizontal="center" vertical="center" wrapText="1" readingOrder="2"/>
    </xf>
    <xf numFmtId="0" fontId="11" fillId="0" borderId="1" xfId="3" applyFont="1" applyBorder="1" applyAlignment="1">
      <alignment horizontal="center" vertical="center" wrapText="1" readingOrder="2"/>
    </xf>
    <xf numFmtId="165" fontId="11" fillId="0" borderId="0" xfId="7" applyNumberFormat="1" applyFont="1" applyFill="1" applyAlignment="1">
      <alignment horizontal="center" vertical="center"/>
    </xf>
    <xf numFmtId="165" fontId="10" fillId="0" borderId="0" xfId="7" applyNumberFormat="1" applyFont="1" applyFill="1" applyAlignment="1">
      <alignment horizontal="center" vertical="center"/>
    </xf>
    <xf numFmtId="165" fontId="11" fillId="0" borderId="0" xfId="7" applyNumberFormat="1" applyFont="1" applyFill="1" applyBorder="1" applyAlignment="1">
      <alignment horizontal="center" vertical="center"/>
    </xf>
    <xf numFmtId="165" fontId="10" fillId="0" borderId="22" xfId="7" applyNumberFormat="1" applyFont="1" applyFill="1" applyBorder="1" applyAlignment="1">
      <alignment horizontal="center" vertical="center"/>
    </xf>
    <xf numFmtId="165" fontId="9" fillId="0" borderId="0" xfId="3" applyNumberFormat="1" applyFont="1" applyAlignment="1">
      <alignment horizontal="center" vertical="center"/>
    </xf>
    <xf numFmtId="0" fontId="15" fillId="0" borderId="0" xfId="6" applyFont="1" applyAlignment="1">
      <alignment horizontal="center" vertical="center"/>
    </xf>
    <xf numFmtId="0" fontId="13" fillId="0" borderId="0" xfId="6" applyFont="1" applyAlignment="1">
      <alignment horizontal="center" vertical="center" wrapText="1"/>
    </xf>
    <xf numFmtId="49" fontId="13" fillId="0" borderId="0" xfId="6" applyNumberFormat="1" applyFont="1" applyAlignment="1">
      <alignment horizontal="center" vertical="center" wrapText="1" readingOrder="2"/>
    </xf>
    <xf numFmtId="10" fontId="14" fillId="0" borderId="0" xfId="4" applyNumberFormat="1" applyFont="1" applyAlignment="1">
      <alignment vertical="center"/>
    </xf>
    <xf numFmtId="165" fontId="14" fillId="0" borderId="29" xfId="3" applyNumberFormat="1" applyFont="1" applyBorder="1" applyAlignment="1">
      <alignment vertical="center"/>
    </xf>
    <xf numFmtId="38" fontId="11" fillId="0" borderId="0" xfId="7" applyNumberFormat="1" applyFont="1" applyFill="1" applyAlignment="1">
      <alignment horizontal="center"/>
    </xf>
    <xf numFmtId="0" fontId="9" fillId="0" borderId="0" xfId="8" applyFont="1" applyAlignment="1">
      <alignment vertical="center"/>
    </xf>
    <xf numFmtId="10" fontId="9" fillId="0" borderId="0" xfId="9" applyNumberFormat="1" applyFont="1" applyAlignment="1">
      <alignment vertical="center"/>
    </xf>
    <xf numFmtId="165" fontId="13" fillId="0" borderId="0" xfId="10" applyNumberFormat="1" applyFont="1" applyAlignment="1">
      <alignment horizontal="center" vertical="center"/>
    </xf>
    <xf numFmtId="0" fontId="13" fillId="0" borderId="0" xfId="11" applyFont="1"/>
    <xf numFmtId="38" fontId="13" fillId="0" borderId="0" xfId="10" applyNumberFormat="1" applyFont="1" applyAlignment="1">
      <alignment horizontal="center" vertical="center"/>
    </xf>
    <xf numFmtId="0" fontId="13" fillId="0" borderId="0" xfId="11" applyFont="1" applyAlignment="1">
      <alignment horizontal="center" vertical="center"/>
    </xf>
    <xf numFmtId="0" fontId="13" fillId="0" borderId="0" xfId="11" applyFont="1" applyAlignment="1">
      <alignment horizontal="center"/>
    </xf>
    <xf numFmtId="49" fontId="13" fillId="0" borderId="0" xfId="11" applyNumberFormat="1" applyFont="1" applyAlignment="1">
      <alignment vertical="top" wrapText="1" readingOrder="2"/>
    </xf>
    <xf numFmtId="49" fontId="13" fillId="0" borderId="0" xfId="11" applyNumberFormat="1" applyFont="1" applyAlignment="1">
      <alignment horizontal="right" vertical="top" readingOrder="2"/>
    </xf>
    <xf numFmtId="0" fontId="13" fillId="0" borderId="0" xfId="11" applyFont="1" applyAlignment="1">
      <alignment vertical="top" wrapText="1"/>
    </xf>
    <xf numFmtId="0" fontId="15" fillId="0" borderId="0" xfId="11" applyFont="1"/>
    <xf numFmtId="165" fontId="15" fillId="0" borderId="0" xfId="10" applyNumberFormat="1" applyFont="1" applyFill="1"/>
    <xf numFmtId="164" fontId="15" fillId="0" borderId="0" xfId="10" applyFont="1" applyFill="1"/>
    <xf numFmtId="165" fontId="10" fillId="0" borderId="0" xfId="10" applyNumberFormat="1" applyFont="1" applyFill="1" applyBorder="1"/>
    <xf numFmtId="38" fontId="11" fillId="0" borderId="0" xfId="10" applyNumberFormat="1" applyFont="1" applyFill="1" applyAlignment="1">
      <alignment horizontal="center"/>
    </xf>
    <xf numFmtId="0" fontId="10" fillId="0" borderId="0" xfId="11" applyFont="1"/>
    <xf numFmtId="164" fontId="10" fillId="0" borderId="0" xfId="10" applyFont="1" applyFill="1" applyBorder="1"/>
    <xf numFmtId="165" fontId="10" fillId="0" borderId="29" xfId="10" applyNumberFormat="1" applyFont="1" applyFill="1" applyBorder="1"/>
    <xf numFmtId="165" fontId="10" fillId="0" borderId="1" xfId="10" applyNumberFormat="1" applyFont="1" applyFill="1" applyBorder="1"/>
    <xf numFmtId="164" fontId="10" fillId="0" borderId="1" xfId="10" applyFont="1" applyFill="1" applyBorder="1"/>
    <xf numFmtId="0" fontId="11" fillId="0" borderId="0" xfId="11" applyFont="1"/>
    <xf numFmtId="165" fontId="11" fillId="0" borderId="0" xfId="10" applyNumberFormat="1" applyFont="1" applyFill="1"/>
    <xf numFmtId="38" fontId="11" fillId="0" borderId="0" xfId="11" applyNumberFormat="1" applyFont="1"/>
    <xf numFmtId="38" fontId="11" fillId="0" borderId="0" xfId="10" applyNumberFormat="1" applyFont="1" applyFill="1"/>
    <xf numFmtId="164" fontId="11" fillId="0" borderId="0" xfId="10" applyFont="1" applyFill="1"/>
    <xf numFmtId="165" fontId="10" fillId="0" borderId="0" xfId="10" applyNumberFormat="1" applyFont="1" applyFill="1"/>
    <xf numFmtId="38" fontId="10" fillId="0" borderId="0" xfId="11" applyNumberFormat="1" applyFont="1"/>
    <xf numFmtId="38" fontId="10" fillId="0" borderId="0" xfId="10" applyNumberFormat="1" applyFont="1" applyFill="1"/>
    <xf numFmtId="164" fontId="10" fillId="0" borderId="0" xfId="10" applyFont="1" applyFill="1"/>
    <xf numFmtId="38" fontId="9" fillId="0" borderId="0" xfId="8" applyNumberFormat="1" applyFont="1" applyAlignment="1">
      <alignment vertical="center"/>
    </xf>
    <xf numFmtId="165" fontId="11" fillId="0" borderId="1" xfId="10" applyNumberFormat="1" applyFont="1" applyFill="1" applyBorder="1"/>
    <xf numFmtId="0" fontId="18" fillId="0" borderId="0" xfId="11" applyFont="1" applyAlignment="1">
      <alignment horizontal="right" vertical="top"/>
    </xf>
    <xf numFmtId="164" fontId="11" fillId="0" borderId="1" xfId="10" applyFont="1" applyFill="1" applyBorder="1"/>
    <xf numFmtId="165" fontId="11" fillId="0" borderId="0" xfId="10" applyNumberFormat="1" applyFont="1" applyFill="1" applyBorder="1"/>
    <xf numFmtId="164" fontId="11" fillId="0" borderId="0" xfId="10" applyFont="1" applyFill="1" applyBorder="1"/>
    <xf numFmtId="166" fontId="10" fillId="0" borderId="0" xfId="10" applyNumberFormat="1" applyFont="1" applyFill="1"/>
    <xf numFmtId="164" fontId="11" fillId="0" borderId="1" xfId="11" applyNumberFormat="1" applyFont="1" applyBorder="1"/>
    <xf numFmtId="165" fontId="11" fillId="0" borderId="1" xfId="10" applyNumberFormat="1" applyFont="1" applyFill="1" applyBorder="1" applyAlignment="1">
      <alignment horizontal="center" vertical="center"/>
    </xf>
    <xf numFmtId="0" fontId="11" fillId="0" borderId="0" xfId="11" applyFont="1" applyAlignment="1">
      <alignment horizontal="center" vertical="center"/>
    </xf>
    <xf numFmtId="164" fontId="11" fillId="0" borderId="1" xfId="10" applyFont="1" applyFill="1" applyBorder="1" applyAlignment="1">
      <alignment horizontal="center" vertical="center"/>
    </xf>
    <xf numFmtId="0" fontId="11" fillId="0" borderId="1" xfId="8" applyFont="1" applyBorder="1" applyAlignment="1">
      <alignment horizontal="right" vertical="top" wrapText="1" readingOrder="2"/>
    </xf>
    <xf numFmtId="0" fontId="9" fillId="0" borderId="1" xfId="8" applyFont="1" applyBorder="1" applyAlignment="1">
      <alignment vertical="center"/>
    </xf>
    <xf numFmtId="10" fontId="9" fillId="0" borderId="1" xfId="9" applyNumberFormat="1" applyFont="1" applyBorder="1" applyAlignment="1">
      <alignment vertical="center"/>
    </xf>
    <xf numFmtId="0" fontId="19" fillId="0" borderId="1" xfId="8" applyFont="1" applyBorder="1" applyAlignment="1">
      <alignment vertical="center"/>
    </xf>
    <xf numFmtId="0" fontId="11" fillId="0" borderId="0" xfId="8" applyFont="1" applyAlignment="1">
      <alignment vertical="top" wrapText="1" readingOrder="2"/>
    </xf>
    <xf numFmtId="165" fontId="9" fillId="0" borderId="0" xfId="8" applyNumberFormat="1" applyFont="1" applyAlignment="1">
      <alignment vertical="center"/>
    </xf>
    <xf numFmtId="0" fontId="10" fillId="0" borderId="0" xfId="8" applyFont="1" applyAlignment="1">
      <alignment vertical="center"/>
    </xf>
    <xf numFmtId="0" fontId="10" fillId="0" borderId="0" xfId="8" applyFont="1"/>
    <xf numFmtId="0" fontId="16" fillId="0" borderId="0" xfId="8" applyFont="1" applyAlignment="1">
      <alignment vertical="center"/>
    </xf>
    <xf numFmtId="10" fontId="11" fillId="0" borderId="0" xfId="9" applyNumberFormat="1" applyFont="1" applyBorder="1" applyAlignment="1">
      <alignment horizontal="left" vertical="center"/>
    </xf>
    <xf numFmtId="0" fontId="11" fillId="0" borderId="0" xfId="8" applyFont="1" applyAlignment="1">
      <alignment vertical="center"/>
    </xf>
    <xf numFmtId="10" fontId="11" fillId="0" borderId="0" xfId="9" applyNumberFormat="1" applyFont="1" applyAlignment="1">
      <alignment vertical="center"/>
    </xf>
    <xf numFmtId="0" fontId="11" fillId="0" borderId="0" xfId="8" applyFont="1"/>
    <xf numFmtId="165" fontId="16" fillId="0" borderId="0" xfId="12" applyNumberFormat="1" applyFont="1" applyBorder="1"/>
    <xf numFmtId="165" fontId="11" fillId="0" borderId="0" xfId="12" applyNumberFormat="1" applyFont="1" applyBorder="1"/>
    <xf numFmtId="10" fontId="9" fillId="0" borderId="0" xfId="9" applyNumberFormat="1" applyFont="1" applyBorder="1" applyAlignment="1">
      <alignment vertical="center"/>
    </xf>
    <xf numFmtId="0" fontId="7" fillId="0" borderId="1" xfId="8" applyFont="1" applyBorder="1" applyAlignment="1">
      <alignment vertical="center"/>
    </xf>
    <xf numFmtId="10" fontId="11" fillId="0" borderId="1" xfId="9" applyNumberFormat="1" applyFont="1" applyBorder="1" applyAlignment="1">
      <alignment horizontal="center" vertical="center"/>
    </xf>
    <xf numFmtId="0" fontId="13" fillId="0" borderId="0" xfId="8" applyFont="1" applyAlignment="1">
      <alignment vertical="center"/>
    </xf>
    <xf numFmtId="10" fontId="13" fillId="0" borderId="0" xfId="9" applyNumberFormat="1" applyFont="1" applyBorder="1" applyAlignment="1">
      <alignment vertical="center"/>
    </xf>
    <xf numFmtId="165" fontId="13" fillId="0" borderId="0" xfId="12" applyNumberFormat="1" applyFont="1" applyBorder="1" applyAlignment="1">
      <alignment vertical="center"/>
    </xf>
    <xf numFmtId="0" fontId="14" fillId="0" borderId="0" xfId="8" applyFont="1" applyAlignment="1">
      <alignment vertical="center"/>
    </xf>
    <xf numFmtId="38" fontId="15" fillId="0" borderId="0" xfId="12" applyNumberFormat="1" applyFont="1" applyBorder="1" applyAlignment="1">
      <alignment horizontal="center" vertical="center" readingOrder="1"/>
    </xf>
    <xf numFmtId="38" fontId="15" fillId="0" borderId="0" xfId="12" applyNumberFormat="1" applyFont="1" applyBorder="1" applyAlignment="1">
      <alignment horizontal="center" vertical="center"/>
    </xf>
    <xf numFmtId="38" fontId="15" fillId="0" borderId="0" xfId="8" applyNumberFormat="1" applyFont="1" applyAlignment="1">
      <alignment vertical="center"/>
    </xf>
    <xf numFmtId="0" fontId="15" fillId="0" borderId="0" xfId="8" applyFont="1" applyAlignment="1">
      <alignment vertical="center"/>
    </xf>
    <xf numFmtId="38" fontId="13" fillId="0" borderId="0" xfId="12" applyNumberFormat="1" applyFont="1" applyBorder="1" applyAlignment="1">
      <alignment horizontal="left" vertical="center" readingOrder="1"/>
    </xf>
    <xf numFmtId="38" fontId="13" fillId="0" borderId="0" xfId="12" applyNumberFormat="1" applyFont="1" applyBorder="1" applyAlignment="1">
      <alignment vertical="center"/>
    </xf>
    <xf numFmtId="38" fontId="13" fillId="0" borderId="0" xfId="9" applyNumberFormat="1" applyFont="1" applyBorder="1" applyAlignment="1">
      <alignment vertical="center"/>
    </xf>
    <xf numFmtId="38" fontId="13" fillId="0" borderId="0" xfId="12" applyNumberFormat="1" applyFont="1" applyAlignment="1">
      <alignment horizontal="left" vertical="center" readingOrder="1"/>
    </xf>
    <xf numFmtId="38" fontId="13" fillId="0" borderId="0" xfId="8" applyNumberFormat="1" applyFont="1" applyAlignment="1">
      <alignment vertical="center"/>
    </xf>
    <xf numFmtId="0" fontId="10" fillId="0" borderId="0" xfId="8" applyFont="1" applyAlignment="1">
      <alignment horizontal="center" vertical="center" wrapText="1"/>
    </xf>
    <xf numFmtId="9" fontId="11" fillId="0" borderId="17" xfId="13" applyFont="1" applyFill="1" applyBorder="1" applyAlignment="1">
      <alignment horizontal="center" vertical="center" wrapText="1"/>
    </xf>
    <xf numFmtId="38" fontId="10" fillId="0" borderId="5" xfId="12" applyNumberFormat="1" applyFont="1" applyFill="1" applyBorder="1" applyAlignment="1">
      <alignment horizontal="center" vertical="center" wrapText="1"/>
    </xf>
    <xf numFmtId="38" fontId="11" fillId="0" borderId="20" xfId="12" applyNumberFormat="1" applyFont="1" applyFill="1" applyBorder="1" applyAlignment="1">
      <alignment horizontal="center" vertical="center" wrapText="1" readingOrder="2"/>
    </xf>
    <xf numFmtId="0" fontId="11" fillId="0" borderId="20" xfId="8" applyFont="1" applyBorder="1" applyAlignment="1">
      <alignment horizontal="center" vertical="center" wrapText="1"/>
    </xf>
    <xf numFmtId="0" fontId="17" fillId="0" borderId="19" xfId="8" applyFont="1" applyBorder="1" applyAlignment="1">
      <alignment horizontal="left" vertical="center" wrapText="1"/>
    </xf>
    <xf numFmtId="0" fontId="12" fillId="0" borderId="18" xfId="8" applyFont="1" applyBorder="1" applyAlignment="1">
      <alignment horizontal="center" vertical="center" wrapText="1"/>
    </xf>
    <xf numFmtId="0" fontId="11" fillId="0" borderId="17" xfId="8" applyFont="1" applyBorder="1" applyAlignment="1">
      <alignment horizontal="center" vertical="center" wrapText="1"/>
    </xf>
    <xf numFmtId="9" fontId="11" fillId="0" borderId="12" xfId="13" applyFont="1" applyFill="1" applyBorder="1" applyAlignment="1">
      <alignment horizontal="center" vertical="center" wrapText="1"/>
    </xf>
    <xf numFmtId="38" fontId="11" fillId="0" borderId="25" xfId="12" applyNumberFormat="1" applyFont="1" applyFill="1" applyBorder="1" applyAlignment="1">
      <alignment horizontal="center" vertical="center" wrapText="1" readingOrder="2"/>
    </xf>
    <xf numFmtId="0" fontId="11" fillId="0" borderId="15" xfId="8" applyFont="1" applyBorder="1" applyAlignment="1">
      <alignment horizontal="center" vertical="center" wrapText="1"/>
    </xf>
    <xf numFmtId="0" fontId="17" fillId="0" borderId="24" xfId="8" applyFont="1" applyBorder="1" applyAlignment="1">
      <alignment horizontal="left" vertical="center" wrapText="1"/>
    </xf>
    <xf numFmtId="0" fontId="12" fillId="0" borderId="23" xfId="8" applyFont="1" applyBorder="1" applyAlignment="1">
      <alignment horizontal="center" vertical="center" wrapText="1"/>
    </xf>
    <xf numFmtId="0" fontId="11" fillId="0" borderId="12" xfId="8" applyFont="1" applyBorder="1" applyAlignment="1">
      <alignment horizontal="center" vertical="center" wrapText="1"/>
    </xf>
    <xf numFmtId="38" fontId="11" fillId="0" borderId="15" xfId="12" applyNumberFormat="1" applyFont="1" applyFill="1" applyBorder="1" applyAlignment="1">
      <alignment horizontal="center" vertical="center" wrapText="1" readingOrder="2"/>
    </xf>
    <xf numFmtId="0" fontId="17" fillId="0" borderId="14" xfId="8" applyFont="1" applyBorder="1" applyAlignment="1">
      <alignment horizontal="left" vertical="center" wrapText="1"/>
    </xf>
    <xf numFmtId="0" fontId="12" fillId="0" borderId="13" xfId="8" applyFont="1" applyBorder="1" applyAlignment="1">
      <alignment horizontal="center" vertical="center" wrapText="1"/>
    </xf>
    <xf numFmtId="38" fontId="11" fillId="0" borderId="28" xfId="12" applyNumberFormat="1" applyFont="1" applyFill="1" applyBorder="1" applyAlignment="1">
      <alignment horizontal="center" vertical="center" wrapText="1" readingOrder="2"/>
    </xf>
    <xf numFmtId="0" fontId="17" fillId="0" borderId="27" xfId="8" applyFont="1" applyBorder="1" applyAlignment="1">
      <alignment horizontal="left" vertical="center" wrapText="1"/>
    </xf>
    <xf numFmtId="0" fontId="12" fillId="0" borderId="26" xfId="8" applyFont="1" applyBorder="1" applyAlignment="1">
      <alignment horizontal="center" vertical="center" wrapText="1"/>
    </xf>
    <xf numFmtId="0" fontId="17" fillId="0" borderId="14" xfId="8" applyFont="1" applyBorder="1" applyAlignment="1">
      <alignment horizontal="left" vertical="center"/>
    </xf>
    <xf numFmtId="9" fontId="11" fillId="0" borderId="7" xfId="13" applyFont="1" applyFill="1" applyBorder="1" applyAlignment="1">
      <alignment horizontal="center" vertical="center" wrapText="1"/>
    </xf>
    <xf numFmtId="38" fontId="11" fillId="0" borderId="10" xfId="12" applyNumberFormat="1" applyFont="1" applyFill="1" applyBorder="1" applyAlignment="1">
      <alignment horizontal="center" vertical="center" wrapText="1" readingOrder="2"/>
    </xf>
    <xf numFmtId="0" fontId="11" fillId="0" borderId="10" xfId="8" applyFont="1" applyBorder="1" applyAlignment="1">
      <alignment horizontal="center" vertical="center" wrapText="1"/>
    </xf>
    <xf numFmtId="0" fontId="17" fillId="0" borderId="9" xfId="8" applyFont="1" applyBorder="1" applyAlignment="1">
      <alignment horizontal="left" vertical="center" wrapText="1"/>
    </xf>
    <xf numFmtId="0" fontId="12" fillId="0" borderId="8" xfId="8" applyFont="1" applyBorder="1" applyAlignment="1">
      <alignment horizontal="center" vertical="center" wrapText="1"/>
    </xf>
    <xf numFmtId="0" fontId="11" fillId="0" borderId="7" xfId="8" applyFont="1" applyBorder="1" applyAlignment="1">
      <alignment horizontal="center" vertical="center" wrapText="1"/>
    </xf>
    <xf numFmtId="0" fontId="10" fillId="2" borderId="6" xfId="8" applyFont="1" applyFill="1" applyBorder="1" applyAlignment="1">
      <alignment horizontal="center" vertical="center" wrapText="1"/>
    </xf>
    <xf numFmtId="10" fontId="15" fillId="2" borderId="6" xfId="9" applyNumberFormat="1" applyFont="1" applyFill="1" applyBorder="1" applyAlignment="1">
      <alignment horizontal="center" vertical="center" wrapText="1"/>
    </xf>
    <xf numFmtId="0" fontId="10" fillId="0" borderId="5" xfId="8" applyFont="1" applyBorder="1" applyAlignment="1">
      <alignment horizontal="center" vertical="center" wrapText="1"/>
    </xf>
    <xf numFmtId="0" fontId="10" fillId="2" borderId="4" xfId="8" applyFont="1" applyFill="1" applyBorder="1" applyAlignment="1">
      <alignment horizontal="center" vertical="center" wrapText="1"/>
    </xf>
    <xf numFmtId="0" fontId="10" fillId="2" borderId="3" xfId="8" applyFont="1" applyFill="1" applyBorder="1" applyAlignment="1">
      <alignment horizontal="center" vertical="center" wrapText="1"/>
    </xf>
    <xf numFmtId="0" fontId="10" fillId="2" borderId="2" xfId="8" applyFont="1" applyFill="1" applyBorder="1" applyAlignment="1">
      <alignment horizontal="center" vertical="center" wrapText="1"/>
    </xf>
    <xf numFmtId="0" fontId="8" fillId="0" borderId="0" xfId="8" applyFont="1" applyAlignment="1">
      <alignment vertical="center"/>
    </xf>
    <xf numFmtId="0" fontId="8" fillId="0" borderId="0" xfId="8" applyFont="1" applyAlignment="1">
      <alignment horizontal="left" vertical="center"/>
    </xf>
    <xf numFmtId="10" fontId="8" fillId="0" borderId="0" xfId="9" applyNumberFormat="1" applyFont="1" applyBorder="1" applyAlignment="1">
      <alignment vertical="center"/>
    </xf>
    <xf numFmtId="0" fontId="7" fillId="0" borderId="0" xfId="8" applyFont="1" applyAlignment="1">
      <alignment vertical="center"/>
    </xf>
    <xf numFmtId="10" fontId="8" fillId="0" borderId="0" xfId="9" applyNumberFormat="1" applyFont="1" applyAlignment="1">
      <alignment vertical="center"/>
    </xf>
    <xf numFmtId="164" fontId="10" fillId="0" borderId="0" xfId="7" applyFont="1" applyFill="1" applyBorder="1"/>
    <xf numFmtId="165" fontId="10" fillId="0" borderId="0" xfId="7" applyNumberFormat="1" applyFont="1" applyFill="1" applyBorder="1" applyAlignment="1">
      <alignment horizontal="center" vertical="center"/>
    </xf>
    <xf numFmtId="38" fontId="11" fillId="0" borderId="0" xfId="7" applyNumberFormat="1" applyFont="1" applyFill="1" applyAlignment="1">
      <alignment horizontal="right"/>
    </xf>
    <xf numFmtId="165" fontId="10" fillId="0" borderId="1" xfId="7" applyNumberFormat="1" applyFont="1" applyFill="1" applyBorder="1" applyAlignment="1">
      <alignment horizontal="center" vertical="center"/>
    </xf>
    <xf numFmtId="165" fontId="10" fillId="0" borderId="29" xfId="7" applyNumberFormat="1" applyFont="1" applyFill="1" applyBorder="1" applyAlignment="1">
      <alignment horizontal="center" vertical="center"/>
    </xf>
    <xf numFmtId="165" fontId="15" fillId="0" borderId="29" xfId="3" applyNumberFormat="1" applyFont="1" applyBorder="1" applyAlignment="1">
      <alignment horizontal="center" vertical="center"/>
    </xf>
    <xf numFmtId="38" fontId="13" fillId="0" borderId="1" xfId="7" applyNumberFormat="1" applyFont="1" applyBorder="1" applyAlignment="1">
      <alignment horizontal="center" vertical="center"/>
    </xf>
    <xf numFmtId="38" fontId="15" fillId="0" borderId="29" xfId="7" applyNumberFormat="1" applyFont="1" applyBorder="1" applyAlignment="1">
      <alignment horizontal="center" vertical="center"/>
    </xf>
    <xf numFmtId="164" fontId="11" fillId="0" borderId="0" xfId="7" applyFont="1" applyFill="1" applyBorder="1" applyAlignment="1">
      <alignment horizontal="center" vertical="center"/>
    </xf>
    <xf numFmtId="164" fontId="11" fillId="0" borderId="30" xfId="7" applyFont="1" applyFill="1" applyBorder="1" applyAlignment="1">
      <alignment horizontal="center" vertical="center"/>
    </xf>
    <xf numFmtId="38" fontId="13" fillId="0" borderId="0" xfId="5" applyNumberFormat="1" applyFont="1" applyAlignment="1">
      <alignment horizontal="center" vertical="center" readingOrder="1"/>
    </xf>
    <xf numFmtId="10" fontId="9" fillId="0" borderId="0" xfId="4" applyNumberFormat="1" applyFont="1" applyAlignment="1">
      <alignment horizontal="center" vertical="center"/>
    </xf>
    <xf numFmtId="164" fontId="11" fillId="0" borderId="0" xfId="1" applyFont="1" applyAlignment="1">
      <alignment horizontal="center" vertical="center" readingOrder="1"/>
    </xf>
    <xf numFmtId="164" fontId="11" fillId="0" borderId="1" xfId="1" applyFont="1" applyBorder="1" applyAlignment="1">
      <alignment horizontal="center" vertical="center" readingOrder="1"/>
    </xf>
    <xf numFmtId="164" fontId="11" fillId="0" borderId="0" xfId="1" applyFont="1" applyAlignment="1">
      <alignment horizontal="center" vertical="center"/>
    </xf>
    <xf numFmtId="164" fontId="11" fillId="0" borderId="1" xfId="1" applyFont="1" applyBorder="1" applyAlignment="1">
      <alignment horizontal="center" vertical="center"/>
    </xf>
    <xf numFmtId="167" fontId="9" fillId="0" borderId="0" xfId="3" applyNumberFormat="1" applyFont="1" applyAlignment="1">
      <alignment horizontal="center" vertical="center"/>
    </xf>
    <xf numFmtId="164" fontId="10" fillId="0" borderId="0" xfId="1" applyFont="1" applyAlignment="1">
      <alignment horizontal="center" vertical="center"/>
    </xf>
    <xf numFmtId="164" fontId="10" fillId="0" borderId="22" xfId="1" applyFont="1" applyBorder="1" applyAlignment="1">
      <alignment horizontal="center" vertical="center"/>
    </xf>
    <xf numFmtId="164" fontId="11" fillId="0" borderId="1" xfId="6" applyNumberFormat="1" applyFont="1" applyBorder="1" applyAlignment="1">
      <alignment horizontal="center" vertical="center"/>
    </xf>
    <xf numFmtId="164" fontId="10" fillId="0" borderId="0" xfId="7" applyFont="1" applyFill="1" applyAlignment="1">
      <alignment horizontal="center" vertical="center"/>
    </xf>
    <xf numFmtId="164" fontId="11" fillId="0" borderId="0" xfId="7" applyFont="1" applyFill="1" applyAlignment="1">
      <alignment horizontal="center" vertical="center"/>
    </xf>
    <xf numFmtId="164" fontId="10" fillId="0" borderId="0" xfId="7" applyFont="1" applyFill="1" applyBorder="1" applyAlignment="1">
      <alignment horizontal="center" vertical="center"/>
    </xf>
    <xf numFmtId="164" fontId="15" fillId="0" borderId="0" xfId="7" applyFont="1" applyFill="1" applyAlignment="1">
      <alignment horizontal="center" vertical="center"/>
    </xf>
    <xf numFmtId="38" fontId="11" fillId="0" borderId="0" xfId="7" applyNumberFormat="1" applyFont="1" applyFill="1" applyBorder="1" applyAlignment="1">
      <alignment horizontal="center" vertical="center"/>
    </xf>
    <xf numFmtId="38" fontId="15" fillId="0" borderId="0" xfId="6" applyNumberFormat="1" applyFont="1" applyAlignment="1">
      <alignment horizontal="center" vertical="center"/>
    </xf>
    <xf numFmtId="38" fontId="13" fillId="0" borderId="0" xfId="6" applyNumberFormat="1" applyFont="1" applyAlignment="1">
      <alignment horizontal="center" vertical="center" wrapText="1" readingOrder="2"/>
    </xf>
    <xf numFmtId="38" fontId="13" fillId="0" borderId="0" xfId="6" applyNumberFormat="1" applyFont="1" applyAlignment="1">
      <alignment horizontal="center" vertical="center"/>
    </xf>
    <xf numFmtId="38" fontId="15" fillId="0" borderId="29" xfId="3" applyNumberFormat="1" applyFont="1" applyBorder="1" applyAlignment="1">
      <alignment horizontal="center" vertical="center"/>
    </xf>
    <xf numFmtId="38" fontId="13" fillId="0" borderId="0" xfId="11" applyNumberFormat="1" applyFont="1" applyAlignment="1">
      <alignment horizontal="center" vertical="top" wrapText="1"/>
    </xf>
    <xf numFmtId="38" fontId="13" fillId="0" borderId="0" xfId="11" applyNumberFormat="1" applyFont="1" applyAlignment="1">
      <alignment horizontal="center" wrapText="1"/>
    </xf>
    <xf numFmtId="38" fontId="13" fillId="0" borderId="0" xfId="11" applyNumberFormat="1" applyFont="1" applyAlignment="1">
      <alignment horizontal="center" vertical="top" wrapText="1" readingOrder="2"/>
    </xf>
    <xf numFmtId="38" fontId="13" fillId="0" borderId="0" xfId="11" applyNumberFormat="1" applyFont="1" applyAlignment="1">
      <alignment horizontal="center" wrapText="1" readingOrder="2"/>
    </xf>
    <xf numFmtId="38" fontId="13" fillId="0" borderId="0" xfId="7" applyNumberFormat="1" applyFont="1" applyFill="1" applyAlignment="1">
      <alignment horizontal="center" vertical="center"/>
    </xf>
    <xf numFmtId="38" fontId="11" fillId="0" borderId="0" xfId="7" applyNumberFormat="1" applyFont="1" applyFill="1" applyAlignment="1">
      <alignment horizontal="center"/>
    </xf>
    <xf numFmtId="0" fontId="13" fillId="0" borderId="0" xfId="6" applyFont="1" applyAlignment="1">
      <alignment horizontal="center"/>
    </xf>
    <xf numFmtId="0" fontId="11" fillId="0" borderId="0" xfId="3" applyFont="1" applyAlignment="1">
      <alignment horizontal="right" vertical="top" wrapText="1" readingOrder="2"/>
    </xf>
    <xf numFmtId="165" fontId="11" fillId="0" borderId="0" xfId="7" applyNumberFormat="1" applyFont="1" applyFill="1" applyBorder="1" applyAlignment="1">
      <alignment horizontal="center" vertical="center" wrapText="1"/>
    </xf>
    <xf numFmtId="38" fontId="13" fillId="0" borderId="0" xfId="10" applyNumberFormat="1" applyFont="1" applyFill="1" applyAlignment="1">
      <alignment horizontal="center" vertical="center"/>
    </xf>
    <xf numFmtId="38" fontId="11" fillId="0" borderId="0" xfId="10" applyNumberFormat="1" applyFont="1" applyFill="1" applyAlignment="1">
      <alignment horizontal="center"/>
    </xf>
    <xf numFmtId="165" fontId="11" fillId="0" borderId="0" xfId="10" applyNumberFormat="1" applyFont="1" applyFill="1" applyBorder="1" applyAlignment="1">
      <alignment horizontal="center" vertical="center" wrapText="1"/>
    </xf>
    <xf numFmtId="0" fontId="13" fillId="0" borderId="0" xfId="11" applyFont="1" applyAlignment="1">
      <alignment horizontal="center"/>
    </xf>
    <xf numFmtId="38" fontId="10" fillId="0" borderId="0" xfId="5" applyNumberFormat="1" applyFont="1" applyFill="1" applyBorder="1" applyAlignment="1">
      <alignment horizontal="center" vertical="center" wrapText="1"/>
    </xf>
    <xf numFmtId="10" fontId="15" fillId="2" borderId="32" xfId="4" applyNumberFormat="1" applyFont="1" applyFill="1" applyBorder="1" applyAlignment="1">
      <alignment horizontal="center" vertical="center" wrapText="1"/>
    </xf>
    <xf numFmtId="0" fontId="10" fillId="2" borderId="32" xfId="3" applyFont="1" applyFill="1" applyBorder="1" applyAlignment="1">
      <alignment horizontal="center" vertical="center" wrapText="1"/>
    </xf>
    <xf numFmtId="0" fontId="10" fillId="2" borderId="33" xfId="3" applyFont="1" applyFill="1" applyBorder="1" applyAlignment="1">
      <alignment horizontal="center" vertical="center" wrapText="1"/>
    </xf>
    <xf numFmtId="0" fontId="10" fillId="2" borderId="34" xfId="3" applyFont="1" applyFill="1" applyBorder="1" applyAlignment="1">
      <alignment horizontal="center" vertical="center" wrapText="1"/>
    </xf>
    <xf numFmtId="0" fontId="10" fillId="2" borderId="35" xfId="3" applyFont="1" applyFill="1" applyBorder="1" applyAlignment="1">
      <alignment horizontal="center" vertical="center" wrapText="1"/>
    </xf>
    <xf numFmtId="9" fontId="11" fillId="0" borderId="15" xfId="2" applyFont="1" applyFill="1" applyBorder="1" applyAlignment="1">
      <alignment horizontal="center" vertical="center" wrapText="1"/>
    </xf>
    <xf numFmtId="0" fontId="12" fillId="0" borderId="15" xfId="3" applyFont="1" applyBorder="1" applyAlignment="1">
      <alignment horizontal="center" vertical="center" wrapText="1"/>
    </xf>
    <xf numFmtId="0" fontId="17" fillId="0" borderId="15" xfId="3" applyFont="1" applyBorder="1" applyAlignment="1">
      <alignment horizontal="left" vertical="center" wrapText="1"/>
    </xf>
    <xf numFmtId="0" fontId="17" fillId="0" borderId="15" xfId="3" applyFont="1" applyBorder="1" applyAlignment="1">
      <alignment horizontal="left" vertical="center"/>
    </xf>
    <xf numFmtId="38" fontId="11" fillId="0" borderId="9" xfId="1" applyNumberFormat="1" applyFont="1" applyFill="1" applyBorder="1" applyAlignment="1">
      <alignment horizontal="center" vertical="center" wrapText="1"/>
    </xf>
    <xf numFmtId="38" fontId="11" fillId="0" borderId="10" xfId="1" applyNumberFormat="1" applyFont="1" applyFill="1" applyBorder="1" applyAlignment="1">
      <alignment horizontal="center" vertical="center" wrapText="1"/>
    </xf>
    <xf numFmtId="9" fontId="11" fillId="0" borderId="10" xfId="2" applyFont="1" applyFill="1" applyBorder="1" applyAlignment="1">
      <alignment horizontal="center" vertical="center" wrapText="1"/>
    </xf>
    <xf numFmtId="164" fontId="11" fillId="0" borderId="11" xfId="1" applyFont="1" applyFill="1" applyBorder="1" applyAlignment="1">
      <alignment horizontal="center" vertical="center" wrapText="1" readingOrder="1"/>
    </xf>
    <xf numFmtId="38" fontId="11" fillId="0" borderId="14" xfId="1" applyNumberFormat="1" applyFont="1" applyFill="1" applyBorder="1" applyAlignment="1">
      <alignment horizontal="center" vertical="center" wrapText="1"/>
    </xf>
    <xf numFmtId="164" fontId="11" fillId="0" borderId="16" xfId="1" applyFont="1" applyFill="1" applyBorder="1" applyAlignment="1">
      <alignment horizontal="center" vertical="center" wrapText="1" readingOrder="1"/>
    </xf>
    <xf numFmtId="38" fontId="11" fillId="0" borderId="19" xfId="1" applyNumberFormat="1" applyFont="1" applyFill="1" applyBorder="1" applyAlignment="1">
      <alignment horizontal="center" vertical="center" wrapText="1"/>
    </xf>
    <xf numFmtId="9" fontId="11" fillId="0" borderId="20" xfId="2" applyFont="1" applyFill="1" applyBorder="1" applyAlignment="1">
      <alignment horizontal="center" vertical="center" wrapText="1"/>
    </xf>
    <xf numFmtId="164" fontId="11" fillId="0" borderId="21" xfId="1" applyFont="1" applyFill="1" applyBorder="1" applyAlignment="1">
      <alignment horizontal="center" vertical="center" wrapText="1" readingOrder="1"/>
    </xf>
    <xf numFmtId="0" fontId="11" fillId="0" borderId="9" xfId="3" applyFont="1" applyBorder="1" applyAlignment="1">
      <alignment horizontal="center" vertical="center" wrapText="1"/>
    </xf>
    <xf numFmtId="0" fontId="12" fillId="0" borderId="10" xfId="3" applyFont="1" applyBorder="1" applyAlignment="1">
      <alignment horizontal="center" vertical="center" wrapText="1"/>
    </xf>
    <xf numFmtId="0" fontId="17" fillId="0" borderId="10" xfId="3" applyFont="1" applyBorder="1" applyAlignment="1">
      <alignment horizontal="left" vertical="center" wrapText="1"/>
    </xf>
    <xf numFmtId="0" fontId="11" fillId="0" borderId="14" xfId="3" applyFont="1" applyBorder="1" applyAlignment="1">
      <alignment horizontal="center" vertical="center" wrapText="1"/>
    </xf>
    <xf numFmtId="0" fontId="11" fillId="0" borderId="19" xfId="3" applyFont="1" applyBorder="1" applyAlignment="1">
      <alignment horizontal="center" vertical="center" wrapText="1"/>
    </xf>
    <xf numFmtId="0" fontId="12" fillId="0" borderId="20" xfId="3" applyFont="1" applyBorder="1" applyAlignment="1">
      <alignment horizontal="center" vertical="center" wrapText="1"/>
    </xf>
    <xf numFmtId="0" fontId="17" fillId="0" borderId="20" xfId="3" applyFont="1" applyBorder="1" applyAlignment="1">
      <alignment horizontal="left" vertical="center" wrapText="1"/>
    </xf>
    <xf numFmtId="0" fontId="7" fillId="0" borderId="0" xfId="3" applyFont="1" applyAlignment="1">
      <alignment horizontal="center" vertical="center"/>
    </xf>
    <xf numFmtId="10" fontId="8" fillId="0" borderId="0" xfId="4" applyNumberFormat="1" applyFont="1" applyAlignment="1">
      <alignment horizontal="center" vertical="center"/>
    </xf>
    <xf numFmtId="10" fontId="8" fillId="0" borderId="0" xfId="4" applyNumberFormat="1" applyFont="1" applyBorder="1" applyAlignment="1">
      <alignment horizontal="center" vertical="center"/>
    </xf>
    <xf numFmtId="38" fontId="13" fillId="0" borderId="0" xfId="3" applyNumberFormat="1" applyFont="1" applyAlignment="1">
      <alignment horizontal="center" vertical="center"/>
    </xf>
    <xf numFmtId="0" fontId="15" fillId="0" borderId="0" xfId="3" applyFont="1" applyAlignment="1">
      <alignment horizontal="center" vertical="center"/>
    </xf>
    <xf numFmtId="38" fontId="15" fillId="0" borderId="0" xfId="3" applyNumberFormat="1" applyFont="1" applyAlignment="1">
      <alignment horizontal="center" vertical="center"/>
    </xf>
    <xf numFmtId="165" fontId="13" fillId="0" borderId="0" xfId="5" applyNumberFormat="1" applyFont="1" applyBorder="1" applyAlignment="1">
      <alignment horizontal="center" vertical="center"/>
    </xf>
    <xf numFmtId="10" fontId="13" fillId="0" borderId="0" xfId="4" applyNumberFormat="1" applyFont="1" applyBorder="1" applyAlignment="1">
      <alignment horizontal="center" vertical="center"/>
    </xf>
    <xf numFmtId="0" fontId="7" fillId="0" borderId="1" xfId="3" applyFont="1" applyBorder="1" applyAlignment="1">
      <alignment horizontal="center" vertical="center"/>
    </xf>
    <xf numFmtId="0" fontId="11" fillId="0" borderId="0" xfId="3" applyFont="1" applyAlignment="1">
      <alignment horizontal="center" vertical="center"/>
    </xf>
    <xf numFmtId="0" fontId="11" fillId="0" borderId="0" xfId="3" applyFont="1" applyAlignment="1">
      <alignment horizontal="center"/>
    </xf>
    <xf numFmtId="164" fontId="11" fillId="0" borderId="1" xfId="1" applyFont="1" applyBorder="1" applyAlignment="1">
      <alignment horizontal="center"/>
    </xf>
    <xf numFmtId="0" fontId="10" fillId="0" borderId="0" xfId="3" applyFont="1" applyAlignment="1">
      <alignment horizontal="center"/>
    </xf>
    <xf numFmtId="0" fontId="10" fillId="0" borderId="0" xfId="3" applyFont="1" applyAlignment="1">
      <alignment horizontal="center" vertical="center"/>
    </xf>
    <xf numFmtId="164" fontId="10" fillId="0" borderId="0" xfId="1" applyFont="1" applyAlignment="1">
      <alignment horizontal="center"/>
    </xf>
    <xf numFmtId="10" fontId="11" fillId="0" borderId="0" xfId="4" applyNumberFormat="1" applyFont="1" applyAlignment="1">
      <alignment horizontal="center" vertical="center"/>
    </xf>
    <xf numFmtId="10" fontId="11" fillId="0" borderId="0" xfId="4" applyNumberFormat="1" applyFont="1" applyBorder="1" applyAlignment="1">
      <alignment horizontal="center" vertical="center"/>
    </xf>
    <xf numFmtId="164" fontId="10" fillId="0" borderId="22" xfId="1" applyFont="1" applyBorder="1" applyAlignment="1">
      <alignment horizontal="center"/>
    </xf>
    <xf numFmtId="10" fontId="9" fillId="0" borderId="1" xfId="4" applyNumberFormat="1" applyFont="1" applyBorder="1" applyAlignment="1">
      <alignment horizontal="center" vertical="center"/>
    </xf>
    <xf numFmtId="0" fontId="15" fillId="0" borderId="0" xfId="6" applyFont="1" applyAlignment="1">
      <alignment horizontal="center"/>
    </xf>
    <xf numFmtId="164" fontId="15" fillId="0" borderId="0" xfId="7" applyFont="1" applyFill="1" applyAlignment="1">
      <alignment horizontal="center"/>
    </xf>
    <xf numFmtId="0" fontId="13" fillId="0" borderId="0" xfId="6" applyFont="1" applyAlignment="1">
      <alignment horizontal="center" vertical="top" wrapText="1"/>
    </xf>
    <xf numFmtId="49" fontId="13" fillId="0" borderId="0" xfId="6" applyNumberFormat="1" applyFont="1" applyAlignment="1">
      <alignment horizontal="center" vertical="top" wrapText="1" readingOrder="2"/>
    </xf>
    <xf numFmtId="38" fontId="13" fillId="0" borderId="0" xfId="5" applyNumberFormat="1" applyFont="1" applyBorder="1" applyAlignment="1">
      <alignment horizontal="center" vertical="center"/>
    </xf>
    <xf numFmtId="0" fontId="11" fillId="0" borderId="0" xfId="3" applyFont="1" applyAlignment="1">
      <alignment horizontal="center" vertical="top" wrapText="1" readingOrder="2"/>
    </xf>
    <xf numFmtId="0" fontId="11" fillId="0" borderId="0" xfId="3" applyFont="1" applyAlignment="1">
      <alignment horizontal="center" vertical="top" wrapText="1" readingOrder="2"/>
    </xf>
    <xf numFmtId="0" fontId="11" fillId="0" borderId="1" xfId="3" applyFont="1" applyBorder="1" applyAlignment="1">
      <alignment horizontal="center" vertical="top" wrapText="1" readingOrder="2"/>
    </xf>
    <xf numFmtId="165" fontId="11" fillId="0" borderId="0" xfId="7" applyNumberFormat="1" applyFont="1" applyFill="1" applyAlignment="1">
      <alignment horizontal="center"/>
    </xf>
    <xf numFmtId="0" fontId="11" fillId="0" borderId="0" xfId="6" applyFont="1" applyAlignment="1">
      <alignment horizontal="center"/>
    </xf>
    <xf numFmtId="166" fontId="10" fillId="0" borderId="0" xfId="7" applyNumberFormat="1" applyFont="1" applyFill="1" applyAlignment="1">
      <alignment horizontal="center"/>
    </xf>
    <xf numFmtId="0" fontId="10" fillId="0" borderId="0" xfId="6" applyFont="1" applyAlignment="1">
      <alignment horizontal="center"/>
    </xf>
    <xf numFmtId="38" fontId="10" fillId="0" borderId="0" xfId="7" applyNumberFormat="1" applyFont="1" applyFill="1" applyAlignment="1">
      <alignment horizontal="center"/>
    </xf>
    <xf numFmtId="38" fontId="10" fillId="0" borderId="0" xfId="6" applyNumberFormat="1" applyFont="1" applyAlignment="1">
      <alignment horizontal="center"/>
    </xf>
    <xf numFmtId="38" fontId="11" fillId="0" borderId="0" xfId="6" applyNumberFormat="1" applyFont="1" applyAlignment="1">
      <alignment horizontal="center"/>
    </xf>
    <xf numFmtId="165" fontId="15" fillId="0" borderId="0" xfId="7" applyNumberFormat="1" applyFont="1" applyFill="1" applyAlignment="1">
      <alignment horizontal="center"/>
    </xf>
    <xf numFmtId="164" fontId="10" fillId="0" borderId="22" xfId="7" applyFont="1" applyFill="1" applyBorder="1" applyAlignment="1">
      <alignment horizontal="center" vertical="center"/>
    </xf>
    <xf numFmtId="167" fontId="11" fillId="0" borderId="0" xfId="3" applyNumberFormat="1" applyFont="1" applyAlignment="1">
      <alignment horizontal="center" vertical="center"/>
    </xf>
    <xf numFmtId="40" fontId="13" fillId="0" borderId="0" xfId="7" applyNumberFormat="1" applyFont="1" applyAlignment="1">
      <alignment horizontal="center" vertical="center"/>
    </xf>
    <xf numFmtId="40" fontId="9" fillId="0" borderId="29" xfId="3" applyNumberFormat="1" applyFont="1" applyBorder="1" applyAlignment="1">
      <alignment horizontal="center" vertical="center"/>
    </xf>
    <xf numFmtId="167" fontId="11" fillId="0" borderId="0" xfId="3" applyNumberFormat="1" applyFont="1" applyAlignment="1">
      <alignment vertical="center"/>
    </xf>
    <xf numFmtId="40" fontId="11" fillId="0" borderId="0" xfId="7" applyNumberFormat="1" applyFont="1" applyFill="1" applyBorder="1" applyAlignment="1">
      <alignment horizontal="center" vertical="center"/>
    </xf>
    <xf numFmtId="40" fontId="11" fillId="0" borderId="1" xfId="7" applyNumberFormat="1" applyFont="1" applyFill="1" applyBorder="1" applyAlignment="1">
      <alignment horizontal="center" vertical="center"/>
    </xf>
    <xf numFmtId="40" fontId="11" fillId="0" borderId="0" xfId="6" applyNumberFormat="1" applyFont="1"/>
    <xf numFmtId="40" fontId="11" fillId="0" borderId="0" xfId="7" applyNumberFormat="1" applyFont="1" applyFill="1"/>
    <xf numFmtId="40" fontId="11" fillId="0" borderId="0" xfId="6" applyNumberFormat="1" applyFont="1" applyAlignment="1">
      <alignment horizontal="center" vertical="center"/>
    </xf>
    <xf numFmtId="40" fontId="11" fillId="0" borderId="1" xfId="6" applyNumberFormat="1" applyFont="1" applyBorder="1" applyAlignment="1">
      <alignment horizontal="center" vertical="center"/>
    </xf>
    <xf numFmtId="40" fontId="10" fillId="0" borderId="0" xfId="7" applyNumberFormat="1" applyFont="1" applyFill="1" applyAlignment="1">
      <alignment horizontal="center" vertical="center"/>
    </xf>
    <xf numFmtId="40" fontId="10" fillId="0" borderId="0" xfId="6" applyNumberFormat="1" applyFont="1"/>
    <xf numFmtId="40" fontId="10" fillId="0" borderId="0" xfId="7" applyNumberFormat="1" applyFont="1" applyFill="1"/>
    <xf numFmtId="40" fontId="11" fillId="0" borderId="0" xfId="7" applyNumberFormat="1" applyFont="1" applyFill="1" applyAlignment="1">
      <alignment horizontal="center" vertical="center"/>
    </xf>
    <xf numFmtId="40" fontId="18" fillId="0" borderId="0" xfId="6" applyNumberFormat="1" applyFont="1" applyAlignment="1">
      <alignment horizontal="right" vertical="top"/>
    </xf>
    <xf numFmtId="40" fontId="11" fillId="0" borderId="0" xfId="7" applyNumberFormat="1" applyFont="1" applyFill="1" applyAlignment="1">
      <alignment horizontal="center"/>
    </xf>
    <xf numFmtId="40" fontId="10" fillId="0" borderId="31" xfId="7" applyNumberFormat="1" applyFont="1" applyFill="1" applyBorder="1" applyAlignment="1">
      <alignment horizontal="center" vertical="center"/>
    </xf>
    <xf numFmtId="40" fontId="11" fillId="0" borderId="0" xfId="7" applyNumberFormat="1" applyFont="1" applyFill="1" applyAlignment="1">
      <alignment horizontal="center"/>
    </xf>
    <xf numFmtId="40" fontId="10" fillId="0" borderId="0" xfId="7" applyNumberFormat="1" applyFont="1" applyFill="1" applyBorder="1" applyAlignment="1">
      <alignment horizontal="center" vertical="center"/>
    </xf>
    <xf numFmtId="40" fontId="9" fillId="0" borderId="0" xfId="3" applyNumberFormat="1" applyFont="1" applyAlignment="1">
      <alignment vertical="center"/>
    </xf>
    <xf numFmtId="40" fontId="9" fillId="0" borderId="0" xfId="3" applyNumberFormat="1" applyFont="1" applyAlignment="1">
      <alignment horizontal="center" vertical="center"/>
    </xf>
    <xf numFmtId="40" fontId="10" fillId="0" borderId="29" xfId="7" applyNumberFormat="1" applyFont="1" applyFill="1" applyBorder="1" applyAlignment="1">
      <alignment horizontal="center" vertical="center"/>
    </xf>
    <xf numFmtId="40" fontId="11" fillId="0" borderId="0" xfId="1" applyNumberFormat="1" applyFont="1" applyAlignment="1">
      <alignment horizontal="center" vertical="center" readingOrder="1"/>
    </xf>
    <xf numFmtId="40" fontId="11" fillId="0" borderId="1" xfId="1" applyNumberFormat="1" applyFont="1" applyBorder="1" applyAlignment="1">
      <alignment horizontal="center" vertical="center" readingOrder="1"/>
    </xf>
    <xf numFmtId="40" fontId="11" fillId="0" borderId="1" xfId="1" applyNumberFormat="1" applyFont="1" applyBorder="1" applyAlignment="1">
      <alignment horizontal="center" vertical="center"/>
    </xf>
    <xf numFmtId="40" fontId="10" fillId="0" borderId="0" xfId="1" applyNumberFormat="1" applyFont="1" applyAlignment="1">
      <alignment horizontal="center" vertical="center"/>
    </xf>
    <xf numFmtId="40" fontId="11" fillId="0" borderId="0" xfId="1" applyNumberFormat="1" applyFont="1" applyAlignment="1">
      <alignment horizontal="center" vertical="center"/>
    </xf>
    <xf numFmtId="40" fontId="11" fillId="0" borderId="0" xfId="1" applyNumberFormat="1" applyFont="1" applyBorder="1" applyAlignment="1">
      <alignment horizontal="center" vertical="center"/>
    </xf>
    <xf numFmtId="40" fontId="10" fillId="0" borderId="22" xfId="1" applyNumberFormat="1" applyFont="1" applyBorder="1" applyAlignment="1">
      <alignment horizontal="center" vertical="center"/>
    </xf>
    <xf numFmtId="38" fontId="8" fillId="0" borderId="29" xfId="7" applyNumberFormat="1" applyFont="1" applyBorder="1" applyAlignment="1">
      <alignment horizontal="center" vertical="center"/>
    </xf>
  </cellXfs>
  <cellStyles count="14">
    <cellStyle name="Comma" xfId="1" builtinId="3"/>
    <cellStyle name="Comma 2" xfId="5" xr:uid="{D1583D8D-B2D1-4E46-B5BB-6F5F91C7DD10}"/>
    <cellStyle name="Comma 2 2" xfId="12" xr:uid="{CC5121FC-93AF-4D74-A27C-68A62BEDA50F}"/>
    <cellStyle name="Comma 3" xfId="7" xr:uid="{DA5022DA-E759-417B-B868-F0C21189B0D7}"/>
    <cellStyle name="Comma 3 2" xfId="10" xr:uid="{EF156395-F6BE-4E5B-9689-06FFBE62F08F}"/>
    <cellStyle name="Normal" xfId="0" builtinId="0"/>
    <cellStyle name="Normal 2" xfId="3" xr:uid="{3CE46DA5-8D99-4975-834E-B5507208BCA4}"/>
    <cellStyle name="Normal 2 2" xfId="8" xr:uid="{185D5404-512D-44F4-A814-DC7E5FF83EA3}"/>
    <cellStyle name="Normal 3" xfId="6" xr:uid="{3B731DF6-9851-4032-BA5D-FB46577A404F}"/>
    <cellStyle name="Normal 3 2" xfId="11" xr:uid="{E780CFCA-3D41-4CEE-894E-FAF5C3D367C5}"/>
    <cellStyle name="Percent" xfId="2" builtinId="5"/>
    <cellStyle name="Percent 2" xfId="4" xr:uid="{F6D61F90-AE65-49CB-BD25-2F5C27D75CE7}"/>
    <cellStyle name="Percent 2 2" xfId="9" xr:uid="{D9743AB6-EBCD-4429-A29C-B69DF589D9DA}"/>
    <cellStyle name="Percent 3" xfId="13" xr:uid="{D4C5E5A7-6057-48F0-AC85-0553B2FF62B3}"/>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ish%20Refinery/Adish%20Group/Hosseini/&#1578;&#1575;&#1605;&#1740;&#1606;%20&#1705;&#1606;&#1606;&#1583;&#1711;&#1575;&#1606;%20&#1608;%20&#1662;&#1740;&#1605;&#1575;&#1606;&#1705;&#1575;&#1585;&#1575;&#1606;/&#1662;&#1578;&#1585;&#1608;%20&#1575;&#1606;&#1585;&#1688;&#1740;%20&#1582;&#1604;&#1740;&#1580;%20&#1601;&#1575;&#1585;&#1587;/Copy%20of%20&#1662;&#1578;&#1585;&#1608;%20&#1575;&#1606;&#1585;&#1688;&#1740;%20&#1582;&#1604;&#1740;&#1580;%20&#1601;&#1575;&#1585;&#158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رحله اول"/>
      <sheetName val="مرحله دوم"/>
      <sheetName val="ریز آیتم ها"/>
      <sheetName val="تسویه دو مرحله اول"/>
    </sheetNames>
    <sheetDataSet>
      <sheetData sheetId="0">
        <row r="53">
          <cell r="H53">
            <v>120320</v>
          </cell>
        </row>
        <row r="82">
          <cell r="H82">
            <v>58956.799999999988</v>
          </cell>
        </row>
      </sheetData>
      <sheetData sheetId="1">
        <row r="82">
          <cell r="H82">
            <v>112040</v>
          </cell>
        </row>
        <row r="91">
          <cell r="H91">
            <v>54899.600000000006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AAEB2-5C7F-467B-B0D5-D4A953E34CB6}">
  <sheetPr>
    <pageSetUpPr fitToPage="1"/>
  </sheetPr>
  <dimension ref="B1:Q93"/>
  <sheetViews>
    <sheetView rightToLeft="1" view="pageBreakPreview" topLeftCell="A48" zoomScaleNormal="100" zoomScaleSheetLayoutView="100" workbookViewId="0">
      <selection activeCell="L82" sqref="L82"/>
    </sheetView>
  </sheetViews>
  <sheetFormatPr defaultColWidth="9.140625" defaultRowHeight="19.5" x14ac:dyDescent="0.25"/>
  <cols>
    <col min="1" max="1" width="2.7109375" style="6" customWidth="1"/>
    <col min="2" max="2" width="5.7109375" style="6" customWidth="1"/>
    <col min="3" max="3" width="12.85546875" style="6" bestFit="1" customWidth="1"/>
    <col min="4" max="4" width="38.42578125" style="6" bestFit="1" customWidth="1"/>
    <col min="5" max="5" width="9.5703125" style="6" bestFit="1" customWidth="1"/>
    <col min="6" max="6" width="9.7109375" style="6" bestFit="1" customWidth="1"/>
    <col min="7" max="7" width="13.7109375" style="7" bestFit="1" customWidth="1"/>
    <col min="8" max="8" width="14.5703125" style="6" bestFit="1" customWidth="1"/>
    <col min="9" max="9" width="1.7109375" style="6" customWidth="1"/>
    <col min="10" max="10" width="13.42578125" style="6" bestFit="1" customWidth="1"/>
    <col min="11" max="11" width="10.85546875" style="6" bestFit="1" customWidth="1"/>
    <col min="12" max="12" width="17.28515625" style="6" customWidth="1"/>
    <col min="13" max="16384" width="9.140625" style="6"/>
  </cols>
  <sheetData>
    <row r="1" spans="2:12" s="2" customFormat="1" ht="27.95" customHeight="1" x14ac:dyDescent="0.25">
      <c r="B1" s="1" t="s">
        <v>26</v>
      </c>
      <c r="C1" s="1"/>
      <c r="E1" s="1"/>
      <c r="G1" s="3"/>
      <c r="L1" s="4" t="s">
        <v>27</v>
      </c>
    </row>
    <row r="2" spans="2:12" s="2" customFormat="1" ht="27.95" customHeight="1" x14ac:dyDescent="0.25">
      <c r="B2" s="1" t="s">
        <v>4</v>
      </c>
      <c r="C2" s="1"/>
      <c r="E2" s="1"/>
      <c r="G2" s="3"/>
      <c r="L2" s="4" t="s">
        <v>28</v>
      </c>
    </row>
    <row r="3" spans="2:12" s="2" customFormat="1" ht="27.95" customHeight="1" x14ac:dyDescent="0.25">
      <c r="B3" s="1" t="s">
        <v>25</v>
      </c>
      <c r="C3" s="1"/>
      <c r="E3" s="1"/>
      <c r="G3" s="66"/>
      <c r="L3" s="4" t="s">
        <v>127</v>
      </c>
    </row>
    <row r="4" spans="2:12" ht="6" customHeight="1" x14ac:dyDescent="0.25"/>
    <row r="5" spans="2:12" s="14" customFormat="1" ht="48" x14ac:dyDescent="0.25">
      <c r="B5" s="8" t="s">
        <v>5</v>
      </c>
      <c r="C5" s="8" t="s">
        <v>6</v>
      </c>
      <c r="D5" s="8" t="s">
        <v>7</v>
      </c>
      <c r="E5" s="9" t="s">
        <v>8</v>
      </c>
      <c r="F5" s="9" t="s">
        <v>9</v>
      </c>
      <c r="G5" s="9" t="s">
        <v>10</v>
      </c>
      <c r="H5" s="10" t="s">
        <v>11</v>
      </c>
      <c r="I5" s="11"/>
      <c r="J5" s="12" t="s">
        <v>21</v>
      </c>
      <c r="K5" s="12" t="s">
        <v>22</v>
      </c>
      <c r="L5" s="13" t="s">
        <v>23</v>
      </c>
    </row>
    <row r="6" spans="2:12" s="14" customFormat="1" ht="20.100000000000001" customHeight="1" x14ac:dyDescent="0.25">
      <c r="B6" s="15">
        <v>1</v>
      </c>
      <c r="C6" s="47" t="s">
        <v>39</v>
      </c>
      <c r="D6" s="51" t="s">
        <v>80</v>
      </c>
      <c r="E6" s="16" t="s">
        <v>12</v>
      </c>
      <c r="F6" s="98">
        <v>1</v>
      </c>
      <c r="G6" s="94">
        <v>2200</v>
      </c>
      <c r="H6" s="103">
        <f>F6*G6</f>
        <v>2200</v>
      </c>
      <c r="I6" s="17"/>
      <c r="J6" s="112">
        <v>0</v>
      </c>
      <c r="K6" s="109">
        <f>J6/F6</f>
        <v>0</v>
      </c>
      <c r="L6" s="57">
        <f>J6*G6</f>
        <v>0</v>
      </c>
    </row>
    <row r="7" spans="2:12" s="14" customFormat="1" ht="20.100000000000001" customHeight="1" x14ac:dyDescent="0.25">
      <c r="B7" s="18">
        <v>2</v>
      </c>
      <c r="C7" s="48" t="s">
        <v>40</v>
      </c>
      <c r="D7" s="52" t="s">
        <v>81</v>
      </c>
      <c r="E7" s="19" t="s">
        <v>12</v>
      </c>
      <c r="F7" s="99">
        <v>1</v>
      </c>
      <c r="G7" s="95">
        <v>1750</v>
      </c>
      <c r="H7" s="104">
        <f>F7*G7</f>
        <v>1750</v>
      </c>
      <c r="I7" s="17"/>
      <c r="J7" s="113">
        <v>0</v>
      </c>
      <c r="K7" s="110">
        <f>J7/F7</f>
        <v>0</v>
      </c>
      <c r="L7" s="58">
        <f>J7*G7</f>
        <v>0</v>
      </c>
    </row>
    <row r="8" spans="2:12" s="14" customFormat="1" ht="20.100000000000001" customHeight="1" x14ac:dyDescent="0.25">
      <c r="B8" s="18">
        <v>3</v>
      </c>
      <c r="C8" s="48" t="s">
        <v>41</v>
      </c>
      <c r="D8" s="52" t="s">
        <v>82</v>
      </c>
      <c r="E8" s="19" t="s">
        <v>12</v>
      </c>
      <c r="F8" s="99">
        <v>1</v>
      </c>
      <c r="G8" s="95">
        <v>2200</v>
      </c>
      <c r="H8" s="104">
        <f t="shared" ref="H8:H47" si="0">F8*G8</f>
        <v>2200</v>
      </c>
      <c r="I8" s="17"/>
      <c r="J8" s="113">
        <v>0</v>
      </c>
      <c r="K8" s="110">
        <f t="shared" ref="K8:K47" si="1">J8/F8</f>
        <v>0</v>
      </c>
      <c r="L8" s="58">
        <f t="shared" ref="L8:L47" si="2">J8*G8</f>
        <v>0</v>
      </c>
    </row>
    <row r="9" spans="2:12" s="14" customFormat="1" ht="20.100000000000001" customHeight="1" x14ac:dyDescent="0.25">
      <c r="B9" s="18">
        <v>4</v>
      </c>
      <c r="C9" s="48" t="s">
        <v>42</v>
      </c>
      <c r="D9" s="52" t="s">
        <v>83</v>
      </c>
      <c r="E9" s="19" t="s">
        <v>12</v>
      </c>
      <c r="F9" s="99">
        <v>1</v>
      </c>
      <c r="G9" s="95">
        <v>3800</v>
      </c>
      <c r="H9" s="104">
        <f t="shared" si="0"/>
        <v>3800</v>
      </c>
      <c r="I9" s="17"/>
      <c r="J9" s="113">
        <v>0</v>
      </c>
      <c r="K9" s="110">
        <f t="shared" si="1"/>
        <v>0</v>
      </c>
      <c r="L9" s="58">
        <f t="shared" si="2"/>
        <v>0</v>
      </c>
    </row>
    <row r="10" spans="2:12" s="14" customFormat="1" ht="20.100000000000001" customHeight="1" x14ac:dyDescent="0.25">
      <c r="B10" s="18">
        <v>5</v>
      </c>
      <c r="C10" s="48" t="s">
        <v>43</v>
      </c>
      <c r="D10" s="52" t="s">
        <v>84</v>
      </c>
      <c r="E10" s="19" t="s">
        <v>12</v>
      </c>
      <c r="F10" s="99">
        <v>1</v>
      </c>
      <c r="G10" s="95">
        <v>2200</v>
      </c>
      <c r="H10" s="104">
        <f t="shared" si="0"/>
        <v>2200</v>
      </c>
      <c r="I10" s="17"/>
      <c r="J10" s="113">
        <v>0</v>
      </c>
      <c r="K10" s="110">
        <f t="shared" si="1"/>
        <v>0</v>
      </c>
      <c r="L10" s="58">
        <f t="shared" si="2"/>
        <v>0</v>
      </c>
    </row>
    <row r="11" spans="2:12" s="14" customFormat="1" ht="20.100000000000001" customHeight="1" x14ac:dyDescent="0.25">
      <c r="B11" s="18">
        <v>6</v>
      </c>
      <c r="C11" s="48" t="s">
        <v>44</v>
      </c>
      <c r="D11" s="52" t="s">
        <v>85</v>
      </c>
      <c r="E11" s="19" t="s">
        <v>12</v>
      </c>
      <c r="F11" s="99">
        <v>2</v>
      </c>
      <c r="G11" s="95">
        <v>980</v>
      </c>
      <c r="H11" s="104">
        <f t="shared" si="0"/>
        <v>1960</v>
      </c>
      <c r="I11" s="17"/>
      <c r="J11" s="113">
        <v>0</v>
      </c>
      <c r="K11" s="110">
        <f t="shared" si="1"/>
        <v>0</v>
      </c>
      <c r="L11" s="58">
        <f t="shared" si="2"/>
        <v>0</v>
      </c>
    </row>
    <row r="12" spans="2:12" s="14" customFormat="1" ht="20.100000000000001" customHeight="1" x14ac:dyDescent="0.25">
      <c r="B12" s="18">
        <v>7</v>
      </c>
      <c r="C12" s="48" t="s">
        <v>45</v>
      </c>
      <c r="D12" s="52" t="s">
        <v>86</v>
      </c>
      <c r="E12" s="19" t="s">
        <v>12</v>
      </c>
      <c r="F12" s="99">
        <v>1</v>
      </c>
      <c r="G12" s="95">
        <v>9550</v>
      </c>
      <c r="H12" s="104">
        <f t="shared" si="0"/>
        <v>9550</v>
      </c>
      <c r="I12" s="17"/>
      <c r="J12" s="113">
        <v>0</v>
      </c>
      <c r="K12" s="110">
        <f t="shared" si="1"/>
        <v>0</v>
      </c>
      <c r="L12" s="58">
        <f t="shared" si="2"/>
        <v>0</v>
      </c>
    </row>
    <row r="13" spans="2:12" s="14" customFormat="1" ht="20.100000000000001" customHeight="1" x14ac:dyDescent="0.25">
      <c r="B13" s="18">
        <v>8</v>
      </c>
      <c r="C13" s="48" t="s">
        <v>46</v>
      </c>
      <c r="D13" s="52" t="s">
        <v>87</v>
      </c>
      <c r="E13" s="19" t="s">
        <v>12</v>
      </c>
      <c r="F13" s="99">
        <v>1</v>
      </c>
      <c r="G13" s="95">
        <v>2200</v>
      </c>
      <c r="H13" s="104">
        <f t="shared" si="0"/>
        <v>2200</v>
      </c>
      <c r="I13" s="17"/>
      <c r="J13" s="113">
        <v>0</v>
      </c>
      <c r="K13" s="110">
        <f t="shared" si="1"/>
        <v>0</v>
      </c>
      <c r="L13" s="58">
        <f t="shared" si="2"/>
        <v>0</v>
      </c>
    </row>
    <row r="14" spans="2:12" s="14" customFormat="1" ht="20.100000000000001" customHeight="1" x14ac:dyDescent="0.25">
      <c r="B14" s="18">
        <v>9</v>
      </c>
      <c r="C14" s="48" t="s">
        <v>47</v>
      </c>
      <c r="D14" s="52" t="s">
        <v>88</v>
      </c>
      <c r="E14" s="19" t="s">
        <v>12</v>
      </c>
      <c r="F14" s="99">
        <v>2</v>
      </c>
      <c r="G14" s="95">
        <v>1350</v>
      </c>
      <c r="H14" s="104">
        <f t="shared" si="0"/>
        <v>2700</v>
      </c>
      <c r="I14" s="17"/>
      <c r="J14" s="113">
        <v>0</v>
      </c>
      <c r="K14" s="110">
        <f t="shared" si="1"/>
        <v>0</v>
      </c>
      <c r="L14" s="58">
        <f t="shared" si="2"/>
        <v>0</v>
      </c>
    </row>
    <row r="15" spans="2:12" s="14" customFormat="1" ht="20.100000000000001" customHeight="1" x14ac:dyDescent="0.25">
      <c r="B15" s="18">
        <v>10</v>
      </c>
      <c r="C15" s="48" t="s">
        <v>48</v>
      </c>
      <c r="D15" s="52" t="s">
        <v>89</v>
      </c>
      <c r="E15" s="19" t="s">
        <v>12</v>
      </c>
      <c r="F15" s="99">
        <v>3</v>
      </c>
      <c r="G15" s="95">
        <v>9550</v>
      </c>
      <c r="H15" s="104">
        <f t="shared" si="0"/>
        <v>28650</v>
      </c>
      <c r="I15" s="17"/>
      <c r="J15" s="113">
        <v>0</v>
      </c>
      <c r="K15" s="110">
        <f t="shared" si="1"/>
        <v>0</v>
      </c>
      <c r="L15" s="58">
        <f t="shared" si="2"/>
        <v>0</v>
      </c>
    </row>
    <row r="16" spans="2:12" s="14" customFormat="1" ht="20.100000000000001" customHeight="1" x14ac:dyDescent="0.25">
      <c r="B16" s="18">
        <v>11</v>
      </c>
      <c r="C16" s="48" t="s">
        <v>49</v>
      </c>
      <c r="D16" s="52" t="s">
        <v>90</v>
      </c>
      <c r="E16" s="19" t="s">
        <v>12</v>
      </c>
      <c r="F16" s="99">
        <v>1</v>
      </c>
      <c r="G16" s="95">
        <v>2200</v>
      </c>
      <c r="H16" s="104">
        <f t="shared" si="0"/>
        <v>2200</v>
      </c>
      <c r="I16" s="17"/>
      <c r="J16" s="113">
        <v>0</v>
      </c>
      <c r="K16" s="110">
        <f t="shared" si="1"/>
        <v>0</v>
      </c>
      <c r="L16" s="58">
        <f t="shared" si="2"/>
        <v>0</v>
      </c>
    </row>
    <row r="17" spans="2:12" s="14" customFormat="1" ht="20.100000000000001" customHeight="1" x14ac:dyDescent="0.25">
      <c r="B17" s="18">
        <v>12</v>
      </c>
      <c r="C17" s="48" t="s">
        <v>50</v>
      </c>
      <c r="D17" s="53" t="s">
        <v>91</v>
      </c>
      <c r="E17" s="19" t="s">
        <v>12</v>
      </c>
      <c r="F17" s="99">
        <v>2</v>
      </c>
      <c r="G17" s="95">
        <v>900</v>
      </c>
      <c r="H17" s="104">
        <f t="shared" si="0"/>
        <v>1800</v>
      </c>
      <c r="I17" s="17"/>
      <c r="J17" s="113">
        <v>0</v>
      </c>
      <c r="K17" s="110">
        <f t="shared" si="1"/>
        <v>0</v>
      </c>
      <c r="L17" s="58">
        <f t="shared" si="2"/>
        <v>0</v>
      </c>
    </row>
    <row r="18" spans="2:12" s="14" customFormat="1" ht="20.100000000000001" customHeight="1" x14ac:dyDescent="0.25">
      <c r="B18" s="18">
        <v>13</v>
      </c>
      <c r="C18" s="48" t="s">
        <v>51</v>
      </c>
      <c r="D18" s="53" t="s">
        <v>92</v>
      </c>
      <c r="E18" s="19" t="s">
        <v>12</v>
      </c>
      <c r="F18" s="99">
        <v>1</v>
      </c>
      <c r="G18" s="95">
        <v>5900</v>
      </c>
      <c r="H18" s="104">
        <f t="shared" si="0"/>
        <v>5900</v>
      </c>
      <c r="I18" s="17"/>
      <c r="J18" s="113">
        <v>0</v>
      </c>
      <c r="K18" s="110">
        <f t="shared" si="1"/>
        <v>0</v>
      </c>
      <c r="L18" s="58">
        <f t="shared" si="2"/>
        <v>0</v>
      </c>
    </row>
    <row r="19" spans="2:12" s="14" customFormat="1" ht="20.100000000000001" customHeight="1" x14ac:dyDescent="0.25">
      <c r="B19" s="18">
        <v>14</v>
      </c>
      <c r="C19" s="48" t="s">
        <v>52</v>
      </c>
      <c r="D19" s="53" t="s">
        <v>93</v>
      </c>
      <c r="E19" s="19" t="s">
        <v>12</v>
      </c>
      <c r="F19" s="99">
        <v>1</v>
      </c>
      <c r="G19" s="95">
        <v>2200</v>
      </c>
      <c r="H19" s="104">
        <f t="shared" si="0"/>
        <v>2200</v>
      </c>
      <c r="I19" s="17"/>
      <c r="J19" s="113">
        <v>0</v>
      </c>
      <c r="K19" s="110">
        <f t="shared" si="1"/>
        <v>0</v>
      </c>
      <c r="L19" s="58">
        <f t="shared" si="2"/>
        <v>0</v>
      </c>
    </row>
    <row r="20" spans="2:12" s="14" customFormat="1" ht="20.100000000000001" customHeight="1" x14ac:dyDescent="0.25">
      <c r="B20" s="18">
        <v>15</v>
      </c>
      <c r="C20" s="48" t="s">
        <v>53</v>
      </c>
      <c r="D20" s="53" t="s">
        <v>94</v>
      </c>
      <c r="E20" s="19" t="s">
        <v>12</v>
      </c>
      <c r="F20" s="99">
        <v>3</v>
      </c>
      <c r="G20" s="95">
        <v>9550</v>
      </c>
      <c r="H20" s="104">
        <f t="shared" si="0"/>
        <v>28650</v>
      </c>
      <c r="I20" s="17"/>
      <c r="J20" s="113">
        <v>0</v>
      </c>
      <c r="K20" s="110">
        <f t="shared" si="1"/>
        <v>0</v>
      </c>
      <c r="L20" s="58">
        <f t="shared" si="2"/>
        <v>0</v>
      </c>
    </row>
    <row r="21" spans="2:12" s="14" customFormat="1" ht="20.100000000000001" customHeight="1" x14ac:dyDescent="0.25">
      <c r="B21" s="18">
        <v>16</v>
      </c>
      <c r="C21" s="48" t="s">
        <v>54</v>
      </c>
      <c r="D21" s="53" t="s">
        <v>95</v>
      </c>
      <c r="E21" s="19" t="s">
        <v>12</v>
      </c>
      <c r="F21" s="99">
        <v>1</v>
      </c>
      <c r="G21" s="95">
        <v>2200</v>
      </c>
      <c r="H21" s="104">
        <f t="shared" si="0"/>
        <v>2200</v>
      </c>
      <c r="I21" s="17"/>
      <c r="J21" s="113">
        <v>0</v>
      </c>
      <c r="K21" s="110">
        <f t="shared" si="1"/>
        <v>0</v>
      </c>
      <c r="L21" s="58">
        <f t="shared" si="2"/>
        <v>0</v>
      </c>
    </row>
    <row r="22" spans="2:12" s="14" customFormat="1" ht="20.100000000000001" customHeight="1" x14ac:dyDescent="0.25">
      <c r="B22" s="18">
        <v>17</v>
      </c>
      <c r="C22" s="48" t="s">
        <v>55</v>
      </c>
      <c r="D22" s="52" t="s">
        <v>96</v>
      </c>
      <c r="E22" s="19" t="s">
        <v>12</v>
      </c>
      <c r="F22" s="99">
        <v>2</v>
      </c>
      <c r="G22" s="95">
        <v>900</v>
      </c>
      <c r="H22" s="104">
        <f t="shared" si="0"/>
        <v>1800</v>
      </c>
      <c r="I22" s="17"/>
      <c r="J22" s="113">
        <v>0</v>
      </c>
      <c r="K22" s="110">
        <f t="shared" si="1"/>
        <v>0</v>
      </c>
      <c r="L22" s="58">
        <f t="shared" si="2"/>
        <v>0</v>
      </c>
    </row>
    <row r="23" spans="2:12" s="14" customFormat="1" ht="20.100000000000001" customHeight="1" x14ac:dyDescent="0.25">
      <c r="B23" s="18">
        <v>18</v>
      </c>
      <c r="C23" s="48" t="s">
        <v>56</v>
      </c>
      <c r="D23" s="52" t="s">
        <v>97</v>
      </c>
      <c r="E23" s="19" t="s">
        <v>12</v>
      </c>
      <c r="F23" s="99">
        <v>1</v>
      </c>
      <c r="G23" s="95">
        <v>900</v>
      </c>
      <c r="H23" s="104">
        <f t="shared" si="0"/>
        <v>900</v>
      </c>
      <c r="I23" s="17"/>
      <c r="J23" s="113">
        <v>0</v>
      </c>
      <c r="K23" s="110">
        <f t="shared" si="1"/>
        <v>0</v>
      </c>
      <c r="L23" s="58">
        <f t="shared" si="2"/>
        <v>0</v>
      </c>
    </row>
    <row r="24" spans="2:12" s="14" customFormat="1" ht="19.5" customHeight="1" x14ac:dyDescent="0.25">
      <c r="B24" s="18">
        <v>19</v>
      </c>
      <c r="C24" s="48" t="s">
        <v>57</v>
      </c>
      <c r="D24" s="52" t="s">
        <v>98</v>
      </c>
      <c r="E24" s="19" t="s">
        <v>12</v>
      </c>
      <c r="F24" s="100">
        <v>1</v>
      </c>
      <c r="G24" s="95">
        <v>900</v>
      </c>
      <c r="H24" s="104">
        <f t="shared" si="0"/>
        <v>900</v>
      </c>
      <c r="I24" s="17"/>
      <c r="J24" s="113">
        <v>0</v>
      </c>
      <c r="K24" s="110">
        <f t="shared" si="1"/>
        <v>0</v>
      </c>
      <c r="L24" s="58">
        <f t="shared" si="2"/>
        <v>0</v>
      </c>
    </row>
    <row r="25" spans="2:12" s="14" customFormat="1" ht="20.100000000000001" customHeight="1" x14ac:dyDescent="0.25">
      <c r="B25" s="18">
        <v>20</v>
      </c>
      <c r="C25" s="48" t="s">
        <v>58</v>
      </c>
      <c r="D25" s="52" t="s">
        <v>99</v>
      </c>
      <c r="E25" s="19" t="s">
        <v>12</v>
      </c>
      <c r="F25" s="99">
        <v>1</v>
      </c>
      <c r="G25" s="95">
        <v>29350</v>
      </c>
      <c r="H25" s="104">
        <f t="shared" si="0"/>
        <v>29350</v>
      </c>
      <c r="I25" s="17"/>
      <c r="J25" s="113">
        <v>0</v>
      </c>
      <c r="K25" s="110">
        <f t="shared" si="1"/>
        <v>0</v>
      </c>
      <c r="L25" s="58">
        <f t="shared" si="2"/>
        <v>0</v>
      </c>
    </row>
    <row r="26" spans="2:12" s="14" customFormat="1" ht="20.100000000000001" customHeight="1" x14ac:dyDescent="0.25">
      <c r="B26" s="18">
        <v>21</v>
      </c>
      <c r="C26" s="48" t="s">
        <v>59</v>
      </c>
      <c r="D26" s="52" t="s">
        <v>100</v>
      </c>
      <c r="E26" s="19" t="s">
        <v>12</v>
      </c>
      <c r="F26" s="99">
        <v>1</v>
      </c>
      <c r="G26" s="95">
        <v>48990</v>
      </c>
      <c r="H26" s="104">
        <f t="shared" si="0"/>
        <v>48990</v>
      </c>
      <c r="I26" s="17"/>
      <c r="J26" s="113">
        <v>0</v>
      </c>
      <c r="K26" s="110">
        <f t="shared" si="1"/>
        <v>0</v>
      </c>
      <c r="L26" s="58">
        <f t="shared" si="2"/>
        <v>0</v>
      </c>
    </row>
    <row r="27" spans="2:12" s="14" customFormat="1" ht="20.100000000000001" customHeight="1" x14ac:dyDescent="0.25">
      <c r="B27" s="18">
        <v>22</v>
      </c>
      <c r="C27" s="48" t="s">
        <v>60</v>
      </c>
      <c r="D27" s="52" t="s">
        <v>101</v>
      </c>
      <c r="E27" s="19" t="s">
        <v>12</v>
      </c>
      <c r="F27" s="99">
        <v>1</v>
      </c>
      <c r="G27" s="95">
        <v>18350</v>
      </c>
      <c r="H27" s="104">
        <f t="shared" si="0"/>
        <v>18350</v>
      </c>
      <c r="I27" s="17"/>
      <c r="J27" s="113">
        <v>0</v>
      </c>
      <c r="K27" s="110">
        <f t="shared" si="1"/>
        <v>0</v>
      </c>
      <c r="L27" s="58">
        <f t="shared" si="2"/>
        <v>0</v>
      </c>
    </row>
    <row r="28" spans="2:12" s="14" customFormat="1" ht="20.100000000000001" customHeight="1" x14ac:dyDescent="0.25">
      <c r="B28" s="18">
        <v>23</v>
      </c>
      <c r="C28" s="48" t="s">
        <v>61</v>
      </c>
      <c r="D28" s="52" t="s">
        <v>102</v>
      </c>
      <c r="E28" s="19" t="s">
        <v>12</v>
      </c>
      <c r="F28" s="99">
        <v>1</v>
      </c>
      <c r="G28" s="95">
        <v>18350</v>
      </c>
      <c r="H28" s="104">
        <f t="shared" si="0"/>
        <v>18350</v>
      </c>
      <c r="I28" s="17"/>
      <c r="J28" s="113">
        <v>0</v>
      </c>
      <c r="K28" s="110">
        <f t="shared" si="1"/>
        <v>0</v>
      </c>
      <c r="L28" s="58">
        <f t="shared" si="2"/>
        <v>0</v>
      </c>
    </row>
    <row r="29" spans="2:12" s="14" customFormat="1" ht="24" x14ac:dyDescent="0.25">
      <c r="B29" s="18">
        <v>24</v>
      </c>
      <c r="C29" s="49" t="s">
        <v>62</v>
      </c>
      <c r="D29" s="54" t="s">
        <v>103</v>
      </c>
      <c r="E29" s="19" t="s">
        <v>12</v>
      </c>
      <c r="F29" s="101">
        <v>1</v>
      </c>
      <c r="G29" s="96">
        <v>32660</v>
      </c>
      <c r="H29" s="104">
        <f t="shared" si="0"/>
        <v>32660</v>
      </c>
      <c r="I29" s="17"/>
      <c r="J29" s="113">
        <v>1</v>
      </c>
      <c r="K29" s="110">
        <f t="shared" si="1"/>
        <v>1</v>
      </c>
      <c r="L29" s="58">
        <f t="shared" si="2"/>
        <v>32660</v>
      </c>
    </row>
    <row r="30" spans="2:12" s="14" customFormat="1" ht="20.100000000000001" customHeight="1" x14ac:dyDescent="0.25">
      <c r="B30" s="18">
        <v>25</v>
      </c>
      <c r="C30" s="48" t="s">
        <v>63</v>
      </c>
      <c r="D30" s="52" t="s">
        <v>104</v>
      </c>
      <c r="E30" s="19" t="s">
        <v>12</v>
      </c>
      <c r="F30" s="99">
        <v>1</v>
      </c>
      <c r="G30" s="95">
        <v>32660</v>
      </c>
      <c r="H30" s="104">
        <f t="shared" si="0"/>
        <v>32660</v>
      </c>
      <c r="I30" s="17"/>
      <c r="J30" s="113">
        <v>1</v>
      </c>
      <c r="K30" s="110">
        <f t="shared" si="1"/>
        <v>1</v>
      </c>
      <c r="L30" s="58">
        <f t="shared" si="2"/>
        <v>32660</v>
      </c>
    </row>
    <row r="31" spans="2:12" s="14" customFormat="1" ht="20.100000000000001" customHeight="1" x14ac:dyDescent="0.25">
      <c r="B31" s="18">
        <v>26</v>
      </c>
      <c r="C31" s="48" t="s">
        <v>64</v>
      </c>
      <c r="D31" s="52" t="s">
        <v>105</v>
      </c>
      <c r="E31" s="19" t="s">
        <v>12</v>
      </c>
      <c r="F31" s="99">
        <v>1</v>
      </c>
      <c r="G31" s="95">
        <v>450</v>
      </c>
      <c r="H31" s="104">
        <f t="shared" si="0"/>
        <v>450</v>
      </c>
      <c r="I31" s="17"/>
      <c r="J31" s="113">
        <v>0</v>
      </c>
      <c r="K31" s="110">
        <f t="shared" si="1"/>
        <v>0</v>
      </c>
      <c r="L31" s="58">
        <f t="shared" si="2"/>
        <v>0</v>
      </c>
    </row>
    <row r="32" spans="2:12" s="14" customFormat="1" ht="24" x14ac:dyDescent="0.25">
      <c r="B32" s="18">
        <v>27</v>
      </c>
      <c r="C32" s="48" t="s">
        <v>65</v>
      </c>
      <c r="D32" s="52" t="s">
        <v>106</v>
      </c>
      <c r="E32" s="19" t="s">
        <v>12</v>
      </c>
      <c r="F32" s="99">
        <v>1</v>
      </c>
      <c r="G32" s="95">
        <v>450</v>
      </c>
      <c r="H32" s="104">
        <f t="shared" si="0"/>
        <v>450</v>
      </c>
      <c r="I32" s="17"/>
      <c r="J32" s="113">
        <v>0</v>
      </c>
      <c r="K32" s="110">
        <f t="shared" si="1"/>
        <v>0</v>
      </c>
      <c r="L32" s="58">
        <f t="shared" si="2"/>
        <v>0</v>
      </c>
    </row>
    <row r="33" spans="2:12" s="14" customFormat="1" ht="24" x14ac:dyDescent="0.25">
      <c r="B33" s="18">
        <v>28</v>
      </c>
      <c r="C33" s="48" t="s">
        <v>66</v>
      </c>
      <c r="D33" s="52" t="s">
        <v>107</v>
      </c>
      <c r="E33" s="19" t="s">
        <v>12</v>
      </c>
      <c r="F33" s="99">
        <v>1</v>
      </c>
      <c r="G33" s="95">
        <v>450</v>
      </c>
      <c r="H33" s="104">
        <f t="shared" si="0"/>
        <v>450</v>
      </c>
      <c r="I33" s="17"/>
      <c r="J33" s="113">
        <v>0</v>
      </c>
      <c r="K33" s="110">
        <f t="shared" si="1"/>
        <v>0</v>
      </c>
      <c r="L33" s="58">
        <f t="shared" si="2"/>
        <v>0</v>
      </c>
    </row>
    <row r="34" spans="2:12" s="14" customFormat="1" ht="20.100000000000001" customHeight="1" x14ac:dyDescent="0.25">
      <c r="B34" s="18">
        <v>29</v>
      </c>
      <c r="C34" s="48" t="s">
        <v>67</v>
      </c>
      <c r="D34" s="52" t="s">
        <v>108</v>
      </c>
      <c r="E34" s="19" t="s">
        <v>12</v>
      </c>
      <c r="F34" s="99">
        <v>1</v>
      </c>
      <c r="G34" s="95">
        <v>450</v>
      </c>
      <c r="H34" s="104">
        <f t="shared" si="0"/>
        <v>450</v>
      </c>
      <c r="I34" s="17"/>
      <c r="J34" s="113">
        <v>0</v>
      </c>
      <c r="K34" s="110">
        <f t="shared" si="1"/>
        <v>0</v>
      </c>
      <c r="L34" s="58">
        <f t="shared" si="2"/>
        <v>0</v>
      </c>
    </row>
    <row r="35" spans="2:12" s="14" customFormat="1" ht="24" x14ac:dyDescent="0.25">
      <c r="B35" s="18">
        <v>30</v>
      </c>
      <c r="C35" s="48" t="s">
        <v>68</v>
      </c>
      <c r="D35" s="52" t="s">
        <v>109</v>
      </c>
      <c r="E35" s="19" t="s">
        <v>12</v>
      </c>
      <c r="F35" s="100">
        <v>1</v>
      </c>
      <c r="G35" s="95">
        <v>450</v>
      </c>
      <c r="H35" s="104">
        <f t="shared" si="0"/>
        <v>450</v>
      </c>
      <c r="I35" s="17"/>
      <c r="J35" s="113">
        <v>0</v>
      </c>
      <c r="K35" s="110">
        <f t="shared" si="1"/>
        <v>0</v>
      </c>
      <c r="L35" s="58">
        <f t="shared" si="2"/>
        <v>0</v>
      </c>
    </row>
    <row r="36" spans="2:12" s="14" customFormat="1" ht="20.100000000000001" customHeight="1" x14ac:dyDescent="0.25">
      <c r="B36" s="18">
        <v>31</v>
      </c>
      <c r="C36" s="48" t="s">
        <v>69</v>
      </c>
      <c r="D36" s="52" t="s">
        <v>110</v>
      </c>
      <c r="E36" s="19" t="s">
        <v>12</v>
      </c>
      <c r="F36" s="99">
        <v>1</v>
      </c>
      <c r="G36" s="95">
        <v>450</v>
      </c>
      <c r="H36" s="104">
        <f t="shared" si="0"/>
        <v>450</v>
      </c>
      <c r="I36" s="17"/>
      <c r="J36" s="113">
        <v>0</v>
      </c>
      <c r="K36" s="110">
        <f t="shared" si="1"/>
        <v>0</v>
      </c>
      <c r="L36" s="58">
        <f t="shared" si="2"/>
        <v>0</v>
      </c>
    </row>
    <row r="37" spans="2:12" s="14" customFormat="1" ht="24" x14ac:dyDescent="0.25">
      <c r="B37" s="18">
        <v>32</v>
      </c>
      <c r="C37" s="48" t="s">
        <v>70</v>
      </c>
      <c r="D37" s="52" t="s">
        <v>111</v>
      </c>
      <c r="E37" s="19" t="s">
        <v>12</v>
      </c>
      <c r="F37" s="99">
        <v>1</v>
      </c>
      <c r="G37" s="95">
        <v>450</v>
      </c>
      <c r="H37" s="104">
        <f t="shared" si="0"/>
        <v>450</v>
      </c>
      <c r="I37" s="17"/>
      <c r="J37" s="113">
        <v>0</v>
      </c>
      <c r="K37" s="110">
        <f t="shared" si="1"/>
        <v>0</v>
      </c>
      <c r="L37" s="58">
        <f t="shared" si="2"/>
        <v>0</v>
      </c>
    </row>
    <row r="38" spans="2:12" s="14" customFormat="1" ht="20.100000000000001" customHeight="1" x14ac:dyDescent="0.25">
      <c r="B38" s="18">
        <v>33</v>
      </c>
      <c r="C38" s="48" t="s">
        <v>71</v>
      </c>
      <c r="D38" s="52" t="s">
        <v>112</v>
      </c>
      <c r="E38" s="19" t="s">
        <v>12</v>
      </c>
      <c r="F38" s="99">
        <v>1</v>
      </c>
      <c r="G38" s="95">
        <v>450</v>
      </c>
      <c r="H38" s="104">
        <f t="shared" si="0"/>
        <v>450</v>
      </c>
      <c r="I38" s="17"/>
      <c r="J38" s="113">
        <v>0</v>
      </c>
      <c r="K38" s="110">
        <f t="shared" si="1"/>
        <v>0</v>
      </c>
      <c r="L38" s="58">
        <f t="shared" si="2"/>
        <v>0</v>
      </c>
    </row>
    <row r="39" spans="2:12" s="14" customFormat="1" ht="20.100000000000001" customHeight="1" x14ac:dyDescent="0.25">
      <c r="B39" s="18">
        <v>34</v>
      </c>
      <c r="C39" s="48" t="s">
        <v>72</v>
      </c>
      <c r="D39" s="52" t="s">
        <v>113</v>
      </c>
      <c r="E39" s="19" t="s">
        <v>12</v>
      </c>
      <c r="F39" s="99">
        <v>1</v>
      </c>
      <c r="G39" s="95">
        <v>450</v>
      </c>
      <c r="H39" s="104">
        <f t="shared" si="0"/>
        <v>450</v>
      </c>
      <c r="I39" s="17"/>
      <c r="J39" s="113">
        <v>0</v>
      </c>
      <c r="K39" s="110">
        <f t="shared" si="1"/>
        <v>0</v>
      </c>
      <c r="L39" s="58">
        <f t="shared" si="2"/>
        <v>0</v>
      </c>
    </row>
    <row r="40" spans="2:12" s="14" customFormat="1" ht="20.100000000000001" customHeight="1" x14ac:dyDescent="0.25">
      <c r="B40" s="18">
        <v>35</v>
      </c>
      <c r="C40" s="48" t="s">
        <v>73</v>
      </c>
      <c r="D40" s="52" t="s">
        <v>114</v>
      </c>
      <c r="E40" s="19" t="s">
        <v>12</v>
      </c>
      <c r="F40" s="99">
        <v>1</v>
      </c>
      <c r="G40" s="95">
        <v>450</v>
      </c>
      <c r="H40" s="104">
        <f t="shared" si="0"/>
        <v>450</v>
      </c>
      <c r="I40" s="17"/>
      <c r="J40" s="113">
        <v>0</v>
      </c>
      <c r="K40" s="110">
        <f t="shared" si="1"/>
        <v>0</v>
      </c>
      <c r="L40" s="58">
        <f t="shared" si="2"/>
        <v>0</v>
      </c>
    </row>
    <row r="41" spans="2:12" s="14" customFormat="1" ht="20.100000000000001" customHeight="1" x14ac:dyDescent="0.25">
      <c r="B41" s="18">
        <v>36</v>
      </c>
      <c r="C41" s="48" t="s">
        <v>74</v>
      </c>
      <c r="D41" s="52" t="s">
        <v>115</v>
      </c>
      <c r="E41" s="19" t="s">
        <v>12</v>
      </c>
      <c r="F41" s="100">
        <v>1</v>
      </c>
      <c r="G41" s="95">
        <v>5500</v>
      </c>
      <c r="H41" s="104">
        <f t="shared" si="0"/>
        <v>5500</v>
      </c>
      <c r="I41" s="17"/>
      <c r="J41" s="113">
        <v>1</v>
      </c>
      <c r="K41" s="110">
        <f t="shared" si="1"/>
        <v>1</v>
      </c>
      <c r="L41" s="58">
        <f t="shared" si="2"/>
        <v>5500</v>
      </c>
    </row>
    <row r="42" spans="2:12" s="14" customFormat="1" ht="20.100000000000001" customHeight="1" x14ac:dyDescent="0.25">
      <c r="B42" s="18">
        <v>37</v>
      </c>
      <c r="C42" s="48" t="s">
        <v>75</v>
      </c>
      <c r="D42" s="52" t="s">
        <v>116</v>
      </c>
      <c r="E42" s="19" t="s">
        <v>12</v>
      </c>
      <c r="F42" s="99">
        <v>1</v>
      </c>
      <c r="G42" s="95">
        <v>5500</v>
      </c>
      <c r="H42" s="104">
        <f t="shared" si="0"/>
        <v>5500</v>
      </c>
      <c r="I42" s="17"/>
      <c r="J42" s="113">
        <v>1</v>
      </c>
      <c r="K42" s="110">
        <f t="shared" si="1"/>
        <v>1</v>
      </c>
      <c r="L42" s="58">
        <f t="shared" si="2"/>
        <v>5500</v>
      </c>
    </row>
    <row r="43" spans="2:12" s="14" customFormat="1" ht="20.100000000000001" customHeight="1" x14ac:dyDescent="0.25">
      <c r="B43" s="18">
        <v>38</v>
      </c>
      <c r="C43" s="48" t="s">
        <v>76</v>
      </c>
      <c r="D43" s="52" t="s">
        <v>117</v>
      </c>
      <c r="E43" s="19" t="s">
        <v>12</v>
      </c>
      <c r="F43" s="99">
        <v>1</v>
      </c>
      <c r="G43" s="95">
        <v>11000</v>
      </c>
      <c r="H43" s="104">
        <f t="shared" si="0"/>
        <v>11000</v>
      </c>
      <c r="I43" s="17"/>
      <c r="J43" s="113">
        <v>1</v>
      </c>
      <c r="K43" s="110">
        <f t="shared" si="1"/>
        <v>1</v>
      </c>
      <c r="L43" s="58">
        <f t="shared" si="2"/>
        <v>11000</v>
      </c>
    </row>
    <row r="44" spans="2:12" s="14" customFormat="1" ht="20.100000000000001" customHeight="1" x14ac:dyDescent="0.25">
      <c r="B44" s="18">
        <v>39</v>
      </c>
      <c r="C44" s="48" t="s">
        <v>77</v>
      </c>
      <c r="D44" s="52" t="s">
        <v>118</v>
      </c>
      <c r="E44" s="19" t="s">
        <v>12</v>
      </c>
      <c r="F44" s="100">
        <v>1</v>
      </c>
      <c r="G44" s="95">
        <v>11000</v>
      </c>
      <c r="H44" s="104">
        <f t="shared" si="0"/>
        <v>11000</v>
      </c>
      <c r="I44" s="17"/>
      <c r="J44" s="113">
        <v>1</v>
      </c>
      <c r="K44" s="110">
        <f t="shared" si="1"/>
        <v>1</v>
      </c>
      <c r="L44" s="58">
        <f t="shared" si="2"/>
        <v>11000</v>
      </c>
    </row>
    <row r="45" spans="2:12" s="14" customFormat="1" ht="20.100000000000001" customHeight="1" x14ac:dyDescent="0.25">
      <c r="B45" s="18">
        <v>40</v>
      </c>
      <c r="C45" s="48" t="s">
        <v>78</v>
      </c>
      <c r="D45" s="52" t="s">
        <v>119</v>
      </c>
      <c r="E45" s="19" t="s">
        <v>12</v>
      </c>
      <c r="F45" s="99">
        <v>1</v>
      </c>
      <c r="G45" s="95">
        <v>11000</v>
      </c>
      <c r="H45" s="104">
        <f t="shared" si="0"/>
        <v>11000</v>
      </c>
      <c r="I45" s="17"/>
      <c r="J45" s="113">
        <v>1</v>
      </c>
      <c r="K45" s="110">
        <f t="shared" si="1"/>
        <v>1</v>
      </c>
      <c r="L45" s="58">
        <f t="shared" si="2"/>
        <v>11000</v>
      </c>
    </row>
    <row r="46" spans="2:12" s="14" customFormat="1" ht="20.100000000000001" customHeight="1" x14ac:dyDescent="0.25">
      <c r="B46" s="18">
        <v>41</v>
      </c>
      <c r="C46" s="50" t="s">
        <v>79</v>
      </c>
      <c r="D46" s="55" t="s">
        <v>120</v>
      </c>
      <c r="E46" s="19" t="s">
        <v>12</v>
      </c>
      <c r="F46" s="102">
        <v>1</v>
      </c>
      <c r="G46" s="97">
        <v>11000</v>
      </c>
      <c r="H46" s="104">
        <f t="shared" si="0"/>
        <v>11000</v>
      </c>
      <c r="I46" s="17"/>
      <c r="J46" s="113">
        <v>1</v>
      </c>
      <c r="K46" s="110">
        <f t="shared" si="1"/>
        <v>1</v>
      </c>
      <c r="L46" s="58">
        <f t="shared" si="2"/>
        <v>11000</v>
      </c>
    </row>
    <row r="47" spans="2:12" s="14" customFormat="1" ht="20.100000000000001" customHeight="1" x14ac:dyDescent="0.25">
      <c r="B47" s="20">
        <v>42</v>
      </c>
      <c r="C47" s="65"/>
      <c r="D47" s="105" t="s">
        <v>121</v>
      </c>
      <c r="E47" s="21" t="s">
        <v>12</v>
      </c>
      <c r="F47" s="106">
        <v>1</v>
      </c>
      <c r="G47" s="107">
        <v>2200</v>
      </c>
      <c r="H47" s="108">
        <f t="shared" si="0"/>
        <v>2200</v>
      </c>
      <c r="I47" s="17"/>
      <c r="J47" s="114">
        <v>0</v>
      </c>
      <c r="K47" s="111">
        <f t="shared" si="1"/>
        <v>0</v>
      </c>
      <c r="L47" s="64">
        <f t="shared" si="2"/>
        <v>0</v>
      </c>
    </row>
    <row r="48" spans="2:12" ht="5.0999999999999996" customHeight="1" x14ac:dyDescent="0.25">
      <c r="D48" s="22"/>
      <c r="E48" s="22"/>
      <c r="F48" s="22"/>
      <c r="G48" s="23"/>
      <c r="H48" s="24"/>
      <c r="I48" s="25"/>
      <c r="J48" s="26"/>
      <c r="K48" s="26"/>
      <c r="L48" s="27"/>
    </row>
    <row r="49" spans="2:17" s="28" customFormat="1" ht="24" thickBot="1" x14ac:dyDescent="0.3">
      <c r="D49" s="29"/>
      <c r="E49" s="29"/>
      <c r="F49" s="29"/>
      <c r="G49" s="30"/>
      <c r="H49" s="56">
        <f>SUBTOTAL(9,H6:H47)</f>
        <v>345820</v>
      </c>
      <c r="I49" s="31"/>
      <c r="J49" s="32"/>
      <c r="K49" s="32"/>
      <c r="L49" s="56">
        <f>SUBTOTAL(9,L6:L47)</f>
        <v>120320</v>
      </c>
    </row>
    <row r="50" spans="2:17" ht="20.100000000000001" customHeight="1" thickTop="1" x14ac:dyDescent="0.25">
      <c r="D50" s="22"/>
      <c r="E50" s="22"/>
      <c r="F50" s="33"/>
      <c r="G50" s="34"/>
      <c r="H50" s="22"/>
      <c r="I50" s="22"/>
      <c r="J50" s="22"/>
      <c r="K50" s="22"/>
      <c r="L50" s="22"/>
    </row>
    <row r="51" spans="2:17" ht="33.75" x14ac:dyDescent="0.25">
      <c r="B51" s="5" t="s">
        <v>13</v>
      </c>
      <c r="C51" s="5"/>
      <c r="D51" s="35"/>
      <c r="E51" s="5"/>
      <c r="F51" s="35"/>
      <c r="G51" s="35"/>
      <c r="H51" s="68" t="s">
        <v>14</v>
      </c>
      <c r="I51" s="36"/>
      <c r="J51" s="5" t="s">
        <v>15</v>
      </c>
      <c r="K51" s="5"/>
      <c r="L51" s="35"/>
    </row>
    <row r="52" spans="2:17" ht="6" customHeight="1" x14ac:dyDescent="0.25">
      <c r="G52" s="6"/>
      <c r="H52" s="7"/>
      <c r="I52" s="36"/>
    </row>
    <row r="53" spans="2:17" s="37" customFormat="1" ht="21.95" customHeight="1" x14ac:dyDescent="0.6">
      <c r="B53" s="37" t="s">
        <v>20</v>
      </c>
      <c r="H53" s="59">
        <f>L49</f>
        <v>120320</v>
      </c>
      <c r="I53" s="38"/>
      <c r="J53" s="299" t="s">
        <v>123</v>
      </c>
      <c r="K53" s="299"/>
      <c r="L53" s="299"/>
    </row>
    <row r="54" spans="2:17" ht="21.95" customHeight="1" x14ac:dyDescent="0.7">
      <c r="B54" s="40" t="s">
        <v>16</v>
      </c>
      <c r="C54" s="40"/>
      <c r="D54" s="37"/>
      <c r="E54" s="40"/>
      <c r="F54" s="37"/>
      <c r="G54" s="37"/>
      <c r="H54" s="60">
        <f>H53*9%</f>
        <v>10828.8</v>
      </c>
      <c r="I54" s="41"/>
      <c r="J54" s="299"/>
      <c r="K54" s="299"/>
      <c r="L54" s="299"/>
      <c r="N54" s="6">
        <v>12942.176023170003</v>
      </c>
      <c r="P54" s="6">
        <v>12942.18</v>
      </c>
      <c r="Q54" s="6">
        <v>3.9768299975548897E-3</v>
      </c>
    </row>
    <row r="55" spans="2:17" ht="21.95" customHeight="1" x14ac:dyDescent="0.7">
      <c r="B55" s="42" t="s">
        <v>24</v>
      </c>
      <c r="C55" s="42"/>
      <c r="D55" s="39"/>
      <c r="E55" s="42"/>
      <c r="F55" s="39"/>
      <c r="G55" s="39"/>
      <c r="H55" s="61">
        <f>SUM(H53:H54)</f>
        <v>131148.79999999999</v>
      </c>
      <c r="J55" s="299"/>
      <c r="K55" s="299"/>
      <c r="L55" s="299"/>
    </row>
    <row r="56" spans="2:17" ht="21.95" customHeight="1" x14ac:dyDescent="0.25">
      <c r="B56" s="37"/>
      <c r="C56" s="37"/>
      <c r="D56" s="37"/>
      <c r="E56" s="37"/>
      <c r="F56" s="37"/>
      <c r="G56" s="43"/>
      <c r="H56" s="62"/>
      <c r="J56" s="299"/>
      <c r="K56" s="299"/>
      <c r="L56" s="299"/>
    </row>
    <row r="57" spans="2:17" ht="21.95" customHeight="1" x14ac:dyDescent="0.25">
      <c r="B57" s="39" t="s">
        <v>17</v>
      </c>
      <c r="C57" s="39"/>
      <c r="D57" s="37"/>
      <c r="E57" s="37"/>
      <c r="F57" s="37"/>
      <c r="G57" s="43"/>
      <c r="H57" s="62"/>
      <c r="J57" s="299"/>
      <c r="K57" s="299"/>
      <c r="L57" s="299"/>
    </row>
    <row r="58" spans="2:17" ht="21.95" customHeight="1" x14ac:dyDescent="0.25">
      <c r="B58" s="37" t="s">
        <v>122</v>
      </c>
      <c r="C58" s="37"/>
      <c r="D58" s="37"/>
      <c r="E58" s="37"/>
      <c r="F58" s="37"/>
      <c r="G58" s="43"/>
      <c r="H58" s="67">
        <f>H53*50%</f>
        <v>60160</v>
      </c>
      <c r="J58" s="299"/>
      <c r="K58" s="299"/>
      <c r="L58" s="299"/>
    </row>
    <row r="59" spans="2:17" ht="21.95" customHeight="1" x14ac:dyDescent="0.7">
      <c r="B59" s="42" t="s">
        <v>18</v>
      </c>
      <c r="C59" s="42"/>
      <c r="D59" s="39"/>
      <c r="E59" s="42"/>
      <c r="F59" s="39"/>
      <c r="G59" s="39"/>
      <c r="H59" s="61">
        <f>SUM(H58:H58)</f>
        <v>60160</v>
      </c>
      <c r="I59" s="44"/>
      <c r="J59" s="299"/>
      <c r="K59" s="299"/>
      <c r="L59" s="299"/>
    </row>
    <row r="60" spans="2:17" ht="21.95" customHeight="1" x14ac:dyDescent="0.25">
      <c r="B60" s="37"/>
      <c r="C60" s="37"/>
      <c r="D60" s="37"/>
      <c r="E60" s="37"/>
      <c r="F60" s="37"/>
      <c r="G60" s="45"/>
      <c r="H60" s="62"/>
      <c r="J60" s="299"/>
      <c r="K60" s="299"/>
      <c r="L60" s="299"/>
    </row>
    <row r="61" spans="2:17" ht="21.95" customHeight="1" thickBot="1" x14ac:dyDescent="0.75">
      <c r="B61" s="42" t="s">
        <v>19</v>
      </c>
      <c r="C61" s="42"/>
      <c r="D61" s="39"/>
      <c r="E61" s="42"/>
      <c r="F61" s="39"/>
      <c r="G61" s="39"/>
      <c r="H61" s="63">
        <f>H55-H59</f>
        <v>70988.799999999988</v>
      </c>
      <c r="J61" s="299"/>
      <c r="K61" s="299"/>
      <c r="L61" s="299"/>
    </row>
    <row r="62" spans="2:17" ht="21.95" customHeight="1" thickTop="1" x14ac:dyDescent="0.25">
      <c r="H62" s="46"/>
      <c r="J62" s="299"/>
      <c r="K62" s="299"/>
      <c r="L62" s="299"/>
    </row>
    <row r="63" spans="2:17" ht="21.95" customHeight="1" x14ac:dyDescent="0.25">
      <c r="H63" s="46"/>
      <c r="J63" s="299"/>
      <c r="K63" s="299"/>
      <c r="L63" s="299"/>
    </row>
    <row r="64" spans="2:17" x14ac:dyDescent="0.25">
      <c r="J64" s="299"/>
      <c r="K64" s="299"/>
      <c r="L64" s="299"/>
    </row>
    <row r="65" spans="2:12" x14ac:dyDescent="0.25">
      <c r="J65" s="299"/>
      <c r="K65" s="299"/>
      <c r="L65" s="299"/>
    </row>
    <row r="66" spans="2:12" x14ac:dyDescent="0.25">
      <c r="J66" s="299"/>
      <c r="K66" s="299"/>
      <c r="L66" s="299"/>
    </row>
    <row r="67" spans="2:12" x14ac:dyDescent="0.25">
      <c r="J67" s="299"/>
      <c r="K67" s="299"/>
      <c r="L67" s="299"/>
    </row>
    <row r="68" spans="2:12" x14ac:dyDescent="0.25">
      <c r="J68" s="299"/>
      <c r="K68" s="299"/>
      <c r="L68" s="299"/>
    </row>
    <row r="69" spans="2:12" x14ac:dyDescent="0.25">
      <c r="J69" s="299"/>
      <c r="K69" s="299"/>
      <c r="L69" s="299"/>
    </row>
    <row r="70" spans="2:12" x14ac:dyDescent="0.25">
      <c r="J70" s="299"/>
      <c r="K70" s="299"/>
      <c r="L70" s="299"/>
    </row>
    <row r="71" spans="2:12" ht="29.25" x14ac:dyDescent="0.25">
      <c r="B71" s="120" t="s">
        <v>126</v>
      </c>
      <c r="C71" s="35"/>
      <c r="D71" s="35"/>
      <c r="E71" s="35"/>
      <c r="F71" s="35"/>
      <c r="G71" s="121"/>
      <c r="H71" s="35"/>
      <c r="I71" s="35"/>
      <c r="J71" s="122"/>
      <c r="K71" s="122"/>
      <c r="L71" s="122"/>
    </row>
    <row r="72" spans="2:12" ht="43.5" customHeight="1" x14ac:dyDescent="0.25">
      <c r="H72" s="70" t="s">
        <v>29</v>
      </c>
      <c r="I72" s="69"/>
      <c r="J72" s="300" t="s">
        <v>30</v>
      </c>
      <c r="K72" s="300"/>
      <c r="L72" s="71" t="s">
        <v>31</v>
      </c>
    </row>
    <row r="73" spans="2:12" ht="21.75" x14ac:dyDescent="0.6">
      <c r="B73" s="72" t="s">
        <v>20</v>
      </c>
      <c r="H73" s="73">
        <v>120320</v>
      </c>
      <c r="I73" s="72"/>
      <c r="J73" s="74"/>
      <c r="K73" s="72"/>
      <c r="L73" s="74">
        <f>L75/109%</f>
        <v>33117493853.944946</v>
      </c>
    </row>
    <row r="74" spans="2:12" ht="21.75" x14ac:dyDescent="0.6">
      <c r="B74" s="72" t="s">
        <v>32</v>
      </c>
      <c r="H74" s="75">
        <f>(H73*9%)</f>
        <v>10828.8</v>
      </c>
      <c r="I74" s="72"/>
      <c r="J74" s="74"/>
      <c r="K74" s="72"/>
      <c r="L74" s="76">
        <f>L73*9%</f>
        <v>2980574446.8550448</v>
      </c>
    </row>
    <row r="75" spans="2:12" ht="24" x14ac:dyDescent="0.7">
      <c r="B75" s="77" t="s">
        <v>33</v>
      </c>
      <c r="H75" s="78">
        <f>SUM(H73:H74)</f>
        <v>131148.79999999999</v>
      </c>
      <c r="I75" s="77"/>
      <c r="J75" s="79"/>
      <c r="K75" s="77"/>
      <c r="L75" s="80">
        <f>L82+L80</f>
        <v>36098068300.799995</v>
      </c>
    </row>
    <row r="76" spans="2:12" ht="21.75" x14ac:dyDescent="0.6">
      <c r="B76" s="72"/>
      <c r="H76" s="73"/>
      <c r="I76" s="72"/>
      <c r="J76" s="74"/>
      <c r="K76" s="72"/>
      <c r="L76" s="74"/>
    </row>
    <row r="77" spans="2:12" ht="24" x14ac:dyDescent="0.7">
      <c r="B77" s="77" t="s">
        <v>17</v>
      </c>
      <c r="H77" s="73"/>
      <c r="I77" s="72"/>
      <c r="J77" s="74"/>
      <c r="K77" s="72"/>
      <c r="L77" s="74"/>
    </row>
    <row r="78" spans="2:12" ht="21.75" x14ac:dyDescent="0.6">
      <c r="B78" s="72" t="s">
        <v>37</v>
      </c>
      <c r="H78" s="133">
        <f>H73*50%</f>
        <v>60160</v>
      </c>
      <c r="I78" s="82"/>
      <c r="J78" s="297">
        <f>J89</f>
        <v>269881</v>
      </c>
      <c r="K78" s="297"/>
      <c r="L78" s="134">
        <f>H78*J78</f>
        <v>16236040960</v>
      </c>
    </row>
    <row r="79" spans="2:12" ht="21.75" x14ac:dyDescent="0.6">
      <c r="B79" s="72" t="s">
        <v>138</v>
      </c>
      <c r="H79" s="81">
        <f>H73*10/100</f>
        <v>12032</v>
      </c>
      <c r="I79" s="82"/>
      <c r="J79" s="297">
        <v>279791</v>
      </c>
      <c r="K79" s="297"/>
      <c r="L79" s="76">
        <f>H79*J79</f>
        <v>3366445312</v>
      </c>
    </row>
    <row r="80" spans="2:12" ht="24" x14ac:dyDescent="0.7">
      <c r="B80" s="77"/>
      <c r="H80" s="78">
        <f>SUM(H78:H79)</f>
        <v>72192</v>
      </c>
      <c r="I80" s="77"/>
      <c r="J80" s="115"/>
      <c r="K80" s="116"/>
      <c r="L80" s="80">
        <f>SUM(L78:L79)</f>
        <v>19602486272</v>
      </c>
    </row>
    <row r="81" spans="2:12" ht="21.75" x14ac:dyDescent="0.6">
      <c r="B81" s="72"/>
      <c r="H81" s="73"/>
      <c r="I81" s="72"/>
      <c r="J81" s="117"/>
      <c r="K81" s="118"/>
      <c r="L81" s="74"/>
    </row>
    <row r="82" spans="2:12" ht="24.75" thickBot="1" x14ac:dyDescent="0.75">
      <c r="B82" s="77" t="s">
        <v>19</v>
      </c>
      <c r="H82" s="83">
        <f>H75-H80</f>
        <v>58956.799999999988</v>
      </c>
      <c r="I82" s="77"/>
      <c r="J82" s="297">
        <v>279791</v>
      </c>
      <c r="K82" s="297"/>
      <c r="L82" s="84">
        <f>H82*J82</f>
        <v>16495582028.799997</v>
      </c>
    </row>
    <row r="83" spans="2:12" ht="20.25" thickTop="1" x14ac:dyDescent="0.25"/>
    <row r="84" spans="2:12" ht="23.25" x14ac:dyDescent="0.7">
      <c r="B84" s="85" t="s">
        <v>34</v>
      </c>
      <c r="C84" s="85"/>
      <c r="D84" s="85"/>
      <c r="E84" s="85"/>
      <c r="F84" s="85"/>
      <c r="G84" s="86"/>
      <c r="H84" s="86"/>
      <c r="I84" s="85"/>
      <c r="J84" s="87"/>
      <c r="K84" s="85"/>
      <c r="L84" s="85"/>
    </row>
    <row r="85" spans="2:12" ht="21" x14ac:dyDescent="0.25">
      <c r="B85" s="88" t="s">
        <v>124</v>
      </c>
      <c r="C85" s="89"/>
      <c r="D85" s="89"/>
      <c r="E85" s="89"/>
      <c r="F85" s="89"/>
      <c r="G85" s="89"/>
      <c r="H85" s="89"/>
      <c r="I85" s="89"/>
      <c r="J85" s="89"/>
      <c r="K85" s="89"/>
      <c r="L85" s="89"/>
    </row>
    <row r="86" spans="2:12" ht="19.5" customHeight="1" x14ac:dyDescent="0.25">
      <c r="B86" s="88" t="s">
        <v>125</v>
      </c>
      <c r="C86" s="119"/>
      <c r="D86" s="119"/>
      <c r="E86" s="119"/>
      <c r="F86" s="119"/>
      <c r="G86" s="119"/>
      <c r="H86" s="119"/>
      <c r="I86" s="119"/>
      <c r="J86" s="119"/>
      <c r="K86" s="119"/>
      <c r="L86" s="119"/>
    </row>
    <row r="87" spans="2:12" ht="19.5" customHeight="1" x14ac:dyDescent="0.25">
      <c r="B87" s="119"/>
      <c r="C87" s="119"/>
      <c r="D87" s="119"/>
      <c r="E87" s="119"/>
      <c r="F87" s="119"/>
      <c r="G87" s="119"/>
      <c r="H87" s="119"/>
      <c r="I87" s="119"/>
      <c r="J87" s="119"/>
      <c r="K87" s="119"/>
      <c r="L87" s="119"/>
    </row>
    <row r="88" spans="2:12" ht="21" x14ac:dyDescent="0.6">
      <c r="B88" s="91"/>
      <c r="C88" s="91"/>
      <c r="D88" s="91"/>
      <c r="E88" s="91"/>
      <c r="F88" s="91"/>
      <c r="G88" s="91" t="s">
        <v>35</v>
      </c>
      <c r="H88" s="91" t="s">
        <v>36</v>
      </c>
      <c r="I88" s="91"/>
      <c r="J88" s="298" t="s">
        <v>3</v>
      </c>
      <c r="K88" s="298"/>
      <c r="L88" s="91" t="s">
        <v>31</v>
      </c>
    </row>
    <row r="89" spans="2:12" ht="21" x14ac:dyDescent="0.6">
      <c r="B89" s="90" t="s">
        <v>128</v>
      </c>
      <c r="C89" s="90"/>
      <c r="D89" s="90"/>
      <c r="E89" s="90"/>
      <c r="F89" s="90"/>
      <c r="G89" s="92" t="s">
        <v>38</v>
      </c>
      <c r="H89" s="125">
        <f>345820*50%</f>
        <v>172910</v>
      </c>
      <c r="I89" s="90"/>
      <c r="J89" s="296">
        <v>269881</v>
      </c>
      <c r="K89" s="296"/>
      <c r="L89" s="93">
        <f>H89*J89</f>
        <v>46665123710</v>
      </c>
    </row>
    <row r="90" spans="2:12" ht="21" x14ac:dyDescent="0.6">
      <c r="B90" s="90" t="s">
        <v>150</v>
      </c>
      <c r="C90" s="90"/>
      <c r="D90" s="90"/>
      <c r="E90" s="90"/>
      <c r="F90" s="90"/>
      <c r="G90" s="92" t="s">
        <v>147</v>
      </c>
      <c r="H90" s="125">
        <f>-H58</f>
        <v>-60160</v>
      </c>
      <c r="I90" s="90"/>
      <c r="J90" s="296">
        <v>299379</v>
      </c>
      <c r="K90" s="296"/>
      <c r="L90" s="93">
        <f>J90*H90</f>
        <v>-18010640640</v>
      </c>
    </row>
    <row r="91" spans="2:12" s="28" customFormat="1" ht="22.5" thickBot="1" x14ac:dyDescent="0.3">
      <c r="B91" s="28" t="s">
        <v>148</v>
      </c>
      <c r="G91" s="151"/>
      <c r="L91" s="152">
        <f>L82-L90</f>
        <v>34506222668.799995</v>
      </c>
    </row>
    <row r="92" spans="2:12" ht="20.25" thickTop="1" x14ac:dyDescent="0.25"/>
    <row r="93" spans="2:12" x14ac:dyDescent="0.25">
      <c r="H93" s="136"/>
    </row>
  </sheetData>
  <autoFilter ref="A5:L47" xr:uid="{2677F53A-618D-4F2A-ACD6-49F1DBDD5742}"/>
  <mergeCells count="8">
    <mergeCell ref="J90:K90"/>
    <mergeCell ref="J79:K79"/>
    <mergeCell ref="J88:K88"/>
    <mergeCell ref="J89:K89"/>
    <mergeCell ref="J53:L70"/>
    <mergeCell ref="J78:K78"/>
    <mergeCell ref="J72:K72"/>
    <mergeCell ref="J82:K82"/>
  </mergeCells>
  <printOptions horizontalCentered="1"/>
  <pageMargins left="0.25" right="0.25" top="0.75" bottom="0.35" header="0.3" footer="0.3"/>
  <pageSetup scale="67" fitToHeight="0" orientation="portrait" r:id="rId1"/>
  <headerFooter>
    <oddFooter>&amp;Cصفحه &amp;P از &amp;N</oddFooter>
  </headerFooter>
  <ignoredErrors>
    <ignoredError sqref="L90"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21C83-8DDA-4713-9A02-EC23FC8FEB02}">
  <sheetPr>
    <pageSetUpPr fitToPage="1"/>
  </sheetPr>
  <dimension ref="B1:R101"/>
  <sheetViews>
    <sheetView rightToLeft="1" view="pageBreakPreview" topLeftCell="A56" zoomScale="112" zoomScaleNormal="98" zoomScaleSheetLayoutView="112" workbookViewId="0">
      <selection activeCell="N91" sqref="N91"/>
    </sheetView>
  </sheetViews>
  <sheetFormatPr defaultColWidth="9.140625" defaultRowHeight="19.5" x14ac:dyDescent="0.25"/>
  <cols>
    <col min="1" max="1" width="2.7109375" style="6" customWidth="1"/>
    <col min="2" max="2" width="5.7109375" style="6" customWidth="1"/>
    <col min="3" max="3" width="12.85546875" style="6" bestFit="1" customWidth="1"/>
    <col min="4" max="4" width="38.42578125" style="6" bestFit="1" customWidth="1"/>
    <col min="5" max="5" width="9.5703125" style="6" bestFit="1" customWidth="1"/>
    <col min="6" max="6" width="9.7109375" style="6" bestFit="1" customWidth="1"/>
    <col min="7" max="7" width="9.140625" style="7" bestFit="1" customWidth="1"/>
    <col min="8" max="8" width="14.5703125" style="6" bestFit="1" customWidth="1"/>
    <col min="9" max="9" width="1.7109375" style="6" customWidth="1"/>
    <col min="10" max="12" width="12.140625" style="6" customWidth="1"/>
    <col min="13" max="13" width="17.28515625" style="135" customWidth="1"/>
    <col min="14" max="16384" width="9.140625" style="6"/>
  </cols>
  <sheetData>
    <row r="1" spans="2:13" s="2" customFormat="1" ht="27.95" customHeight="1" x14ac:dyDescent="0.25">
      <c r="B1" s="1" t="s">
        <v>26</v>
      </c>
      <c r="C1" s="1"/>
      <c r="E1" s="1"/>
      <c r="G1" s="3"/>
      <c r="M1" s="137" t="s">
        <v>27</v>
      </c>
    </row>
    <row r="2" spans="2:13" s="2" customFormat="1" ht="27.95" customHeight="1" x14ac:dyDescent="0.25">
      <c r="B2" s="1" t="s">
        <v>4</v>
      </c>
      <c r="C2" s="1"/>
      <c r="E2" s="1"/>
      <c r="G2" s="3"/>
      <c r="M2" s="137" t="s">
        <v>28</v>
      </c>
    </row>
    <row r="3" spans="2:13" s="2" customFormat="1" ht="27.95" customHeight="1" x14ac:dyDescent="0.25">
      <c r="B3" s="1" t="s">
        <v>25</v>
      </c>
      <c r="C3" s="1"/>
      <c r="E3" s="1"/>
      <c r="G3" s="66"/>
      <c r="M3" s="137" t="s">
        <v>134</v>
      </c>
    </row>
    <row r="4" spans="2:13" ht="6" customHeight="1" x14ac:dyDescent="0.25"/>
    <row r="5" spans="2:13" s="14" customFormat="1" ht="93" x14ac:dyDescent="0.25">
      <c r="B5" s="8" t="s">
        <v>5</v>
      </c>
      <c r="C5" s="8" t="s">
        <v>6</v>
      </c>
      <c r="D5" s="8" t="s">
        <v>7</v>
      </c>
      <c r="E5" s="9" t="s">
        <v>8</v>
      </c>
      <c r="F5" s="9" t="s">
        <v>9</v>
      </c>
      <c r="G5" s="9" t="s">
        <v>10</v>
      </c>
      <c r="H5" s="10" t="s">
        <v>11</v>
      </c>
      <c r="I5" s="11"/>
      <c r="J5" s="127" t="s">
        <v>131</v>
      </c>
      <c r="K5" s="127" t="s">
        <v>132</v>
      </c>
      <c r="L5" s="127" t="s">
        <v>133</v>
      </c>
      <c r="M5" s="13" t="s">
        <v>23</v>
      </c>
    </row>
    <row r="6" spans="2:13" s="14" customFormat="1" ht="20.100000000000001" customHeight="1" x14ac:dyDescent="0.25">
      <c r="B6" s="15">
        <v>1</v>
      </c>
      <c r="C6" s="47" t="s">
        <v>39</v>
      </c>
      <c r="D6" s="51" t="s">
        <v>80</v>
      </c>
      <c r="E6" s="16" t="s">
        <v>12</v>
      </c>
      <c r="F6" s="98">
        <v>1</v>
      </c>
      <c r="G6" s="94">
        <v>2200</v>
      </c>
      <c r="H6" s="103">
        <f>F6*G6</f>
        <v>2200</v>
      </c>
      <c r="I6" s="17"/>
      <c r="J6" s="112">
        <v>0</v>
      </c>
      <c r="K6" s="112">
        <v>0</v>
      </c>
      <c r="L6" s="109">
        <f>(J6+K6)/F6</f>
        <v>0</v>
      </c>
      <c r="M6" s="57">
        <f>L6*H6</f>
        <v>0</v>
      </c>
    </row>
    <row r="7" spans="2:13" s="14" customFormat="1" ht="20.100000000000001" customHeight="1" x14ac:dyDescent="0.25">
      <c r="B7" s="18">
        <v>2</v>
      </c>
      <c r="C7" s="48" t="s">
        <v>40</v>
      </c>
      <c r="D7" s="52" t="s">
        <v>81</v>
      </c>
      <c r="E7" s="19" t="s">
        <v>12</v>
      </c>
      <c r="F7" s="99">
        <v>1</v>
      </c>
      <c r="G7" s="95">
        <v>1750</v>
      </c>
      <c r="H7" s="104">
        <f>F7*G7</f>
        <v>1750</v>
      </c>
      <c r="I7" s="17"/>
      <c r="J7" s="113">
        <v>0</v>
      </c>
      <c r="K7" s="113">
        <v>0</v>
      </c>
      <c r="L7" s="110">
        <f>(J7+K7)/F7</f>
        <v>0</v>
      </c>
      <c r="M7" s="58">
        <f>L7*H7</f>
        <v>0</v>
      </c>
    </row>
    <row r="8" spans="2:13" s="14" customFormat="1" ht="20.100000000000001" customHeight="1" x14ac:dyDescent="0.25">
      <c r="B8" s="18">
        <v>3</v>
      </c>
      <c r="C8" s="48" t="s">
        <v>41</v>
      </c>
      <c r="D8" s="52" t="s">
        <v>82</v>
      </c>
      <c r="E8" s="19" t="s">
        <v>12</v>
      </c>
      <c r="F8" s="99">
        <v>1</v>
      </c>
      <c r="G8" s="95">
        <v>2200</v>
      </c>
      <c r="H8" s="104">
        <f t="shared" ref="H8:H47" si="0">F8*G8</f>
        <v>2200</v>
      </c>
      <c r="I8" s="17"/>
      <c r="J8" s="113">
        <v>0</v>
      </c>
      <c r="K8" s="113">
        <v>0</v>
      </c>
      <c r="L8" s="110">
        <f t="shared" ref="L8:L47" si="1">(J8+K8)/F8</f>
        <v>0</v>
      </c>
      <c r="M8" s="58">
        <f t="shared" ref="M8:M47" si="2">L8*H8</f>
        <v>0</v>
      </c>
    </row>
    <row r="9" spans="2:13" s="14" customFormat="1" ht="20.100000000000001" customHeight="1" x14ac:dyDescent="0.25">
      <c r="B9" s="18">
        <v>4</v>
      </c>
      <c r="C9" s="48" t="s">
        <v>42</v>
      </c>
      <c r="D9" s="52" t="s">
        <v>83</v>
      </c>
      <c r="E9" s="19" t="s">
        <v>12</v>
      </c>
      <c r="F9" s="99">
        <v>1</v>
      </c>
      <c r="G9" s="95">
        <v>3800</v>
      </c>
      <c r="H9" s="104">
        <f t="shared" si="0"/>
        <v>3800</v>
      </c>
      <c r="I9" s="17"/>
      <c r="J9" s="113">
        <v>0</v>
      </c>
      <c r="K9" s="113">
        <v>0</v>
      </c>
      <c r="L9" s="110">
        <f t="shared" si="1"/>
        <v>0</v>
      </c>
      <c r="M9" s="58">
        <f t="shared" si="2"/>
        <v>0</v>
      </c>
    </row>
    <row r="10" spans="2:13" s="14" customFormat="1" ht="20.100000000000001" customHeight="1" x14ac:dyDescent="0.25">
      <c r="B10" s="18">
        <v>5</v>
      </c>
      <c r="C10" s="48" t="s">
        <v>43</v>
      </c>
      <c r="D10" s="52" t="s">
        <v>84</v>
      </c>
      <c r="E10" s="19" t="s">
        <v>12</v>
      </c>
      <c r="F10" s="99">
        <v>1</v>
      </c>
      <c r="G10" s="95">
        <v>2200</v>
      </c>
      <c r="H10" s="104">
        <f t="shared" si="0"/>
        <v>2200</v>
      </c>
      <c r="I10" s="17"/>
      <c r="J10" s="113">
        <v>0</v>
      </c>
      <c r="K10" s="113">
        <v>0</v>
      </c>
      <c r="L10" s="110">
        <f t="shared" si="1"/>
        <v>0</v>
      </c>
      <c r="M10" s="58">
        <f t="shared" si="2"/>
        <v>0</v>
      </c>
    </row>
    <row r="11" spans="2:13" s="14" customFormat="1" ht="20.100000000000001" customHeight="1" x14ac:dyDescent="0.25">
      <c r="B11" s="18">
        <v>6</v>
      </c>
      <c r="C11" s="48" t="s">
        <v>44</v>
      </c>
      <c r="D11" s="52" t="s">
        <v>85</v>
      </c>
      <c r="E11" s="19" t="s">
        <v>12</v>
      </c>
      <c r="F11" s="99">
        <v>2</v>
      </c>
      <c r="G11" s="95">
        <v>980</v>
      </c>
      <c r="H11" s="104">
        <f t="shared" si="0"/>
        <v>1960</v>
      </c>
      <c r="I11" s="17"/>
      <c r="J11" s="113">
        <v>0</v>
      </c>
      <c r="K11" s="113">
        <v>0</v>
      </c>
      <c r="L11" s="110">
        <f t="shared" si="1"/>
        <v>0</v>
      </c>
      <c r="M11" s="58">
        <f t="shared" si="2"/>
        <v>0</v>
      </c>
    </row>
    <row r="12" spans="2:13" s="14" customFormat="1" ht="20.100000000000001" customHeight="1" x14ac:dyDescent="0.25">
      <c r="B12" s="18">
        <v>7</v>
      </c>
      <c r="C12" s="48" t="s">
        <v>45</v>
      </c>
      <c r="D12" s="52" t="s">
        <v>86</v>
      </c>
      <c r="E12" s="19" t="s">
        <v>12</v>
      </c>
      <c r="F12" s="99">
        <v>1</v>
      </c>
      <c r="G12" s="95">
        <v>9550</v>
      </c>
      <c r="H12" s="104">
        <f t="shared" si="0"/>
        <v>9550</v>
      </c>
      <c r="I12" s="17"/>
      <c r="J12" s="113">
        <v>0</v>
      </c>
      <c r="K12" s="113">
        <v>0</v>
      </c>
      <c r="L12" s="110">
        <f t="shared" si="1"/>
        <v>0</v>
      </c>
      <c r="M12" s="58">
        <f t="shared" si="2"/>
        <v>0</v>
      </c>
    </row>
    <row r="13" spans="2:13" s="14" customFormat="1" ht="20.100000000000001" customHeight="1" x14ac:dyDescent="0.25">
      <c r="B13" s="18">
        <v>8</v>
      </c>
      <c r="C13" s="48" t="s">
        <v>46</v>
      </c>
      <c r="D13" s="52" t="s">
        <v>87</v>
      </c>
      <c r="E13" s="19" t="s">
        <v>12</v>
      </c>
      <c r="F13" s="99">
        <v>1</v>
      </c>
      <c r="G13" s="95">
        <v>2200</v>
      </c>
      <c r="H13" s="104">
        <f t="shared" si="0"/>
        <v>2200</v>
      </c>
      <c r="I13" s="17"/>
      <c r="J13" s="113">
        <v>0</v>
      </c>
      <c r="K13" s="113">
        <v>0</v>
      </c>
      <c r="L13" s="110">
        <f t="shared" si="1"/>
        <v>0</v>
      </c>
      <c r="M13" s="58">
        <f t="shared" si="2"/>
        <v>0</v>
      </c>
    </row>
    <row r="14" spans="2:13" s="14" customFormat="1" ht="20.100000000000001" customHeight="1" x14ac:dyDescent="0.25">
      <c r="B14" s="18">
        <v>9</v>
      </c>
      <c r="C14" s="48" t="s">
        <v>47</v>
      </c>
      <c r="D14" s="52" t="s">
        <v>88</v>
      </c>
      <c r="E14" s="19" t="s">
        <v>12</v>
      </c>
      <c r="F14" s="99">
        <v>2</v>
      </c>
      <c r="G14" s="95">
        <v>1350</v>
      </c>
      <c r="H14" s="104">
        <f t="shared" si="0"/>
        <v>2700</v>
      </c>
      <c r="I14" s="17"/>
      <c r="J14" s="113">
        <v>0</v>
      </c>
      <c r="K14" s="113">
        <v>0</v>
      </c>
      <c r="L14" s="110">
        <f t="shared" si="1"/>
        <v>0</v>
      </c>
      <c r="M14" s="58">
        <f t="shared" si="2"/>
        <v>0</v>
      </c>
    </row>
    <row r="15" spans="2:13" s="14" customFormat="1" ht="20.100000000000001" customHeight="1" x14ac:dyDescent="0.25">
      <c r="B15" s="18">
        <v>10</v>
      </c>
      <c r="C15" s="48" t="s">
        <v>48</v>
      </c>
      <c r="D15" s="52" t="s">
        <v>89</v>
      </c>
      <c r="E15" s="19" t="s">
        <v>12</v>
      </c>
      <c r="F15" s="99">
        <v>3</v>
      </c>
      <c r="G15" s="95">
        <v>9550</v>
      </c>
      <c r="H15" s="104">
        <f t="shared" si="0"/>
        <v>28650</v>
      </c>
      <c r="I15" s="17"/>
      <c r="J15" s="113">
        <v>0</v>
      </c>
      <c r="K15" s="113">
        <v>0</v>
      </c>
      <c r="L15" s="110">
        <f t="shared" si="1"/>
        <v>0</v>
      </c>
      <c r="M15" s="58">
        <f t="shared" si="2"/>
        <v>0</v>
      </c>
    </row>
    <row r="16" spans="2:13" s="14" customFormat="1" ht="20.100000000000001" customHeight="1" x14ac:dyDescent="0.25">
      <c r="B16" s="18">
        <v>11</v>
      </c>
      <c r="C16" s="48" t="s">
        <v>49</v>
      </c>
      <c r="D16" s="52" t="s">
        <v>90</v>
      </c>
      <c r="E16" s="19" t="s">
        <v>12</v>
      </c>
      <c r="F16" s="99">
        <v>1</v>
      </c>
      <c r="G16" s="95">
        <v>2200</v>
      </c>
      <c r="H16" s="104">
        <f t="shared" si="0"/>
        <v>2200</v>
      </c>
      <c r="I16" s="17"/>
      <c r="J16" s="113">
        <v>0</v>
      </c>
      <c r="K16" s="113">
        <v>0</v>
      </c>
      <c r="L16" s="110">
        <f t="shared" si="1"/>
        <v>0</v>
      </c>
      <c r="M16" s="58">
        <f t="shared" si="2"/>
        <v>0</v>
      </c>
    </row>
    <row r="17" spans="2:13" s="14" customFormat="1" ht="20.100000000000001" customHeight="1" x14ac:dyDescent="0.25">
      <c r="B17" s="18">
        <v>12</v>
      </c>
      <c r="C17" s="48" t="s">
        <v>50</v>
      </c>
      <c r="D17" s="53" t="s">
        <v>91</v>
      </c>
      <c r="E17" s="19" t="s">
        <v>12</v>
      </c>
      <c r="F17" s="99">
        <v>2</v>
      </c>
      <c r="G17" s="95">
        <v>900</v>
      </c>
      <c r="H17" s="104">
        <f t="shared" si="0"/>
        <v>1800</v>
      </c>
      <c r="I17" s="17"/>
      <c r="J17" s="113">
        <v>0</v>
      </c>
      <c r="K17" s="113">
        <v>2</v>
      </c>
      <c r="L17" s="110">
        <f t="shared" si="1"/>
        <v>1</v>
      </c>
      <c r="M17" s="58">
        <f t="shared" si="2"/>
        <v>1800</v>
      </c>
    </row>
    <row r="18" spans="2:13" s="14" customFormat="1" ht="20.100000000000001" customHeight="1" x14ac:dyDescent="0.25">
      <c r="B18" s="18">
        <v>13</v>
      </c>
      <c r="C18" s="48" t="s">
        <v>51</v>
      </c>
      <c r="D18" s="53" t="s">
        <v>92</v>
      </c>
      <c r="E18" s="19" t="s">
        <v>12</v>
      </c>
      <c r="F18" s="99">
        <v>1</v>
      </c>
      <c r="G18" s="95">
        <v>5900</v>
      </c>
      <c r="H18" s="104">
        <f t="shared" si="0"/>
        <v>5900</v>
      </c>
      <c r="I18" s="17"/>
      <c r="J18" s="113">
        <v>0</v>
      </c>
      <c r="K18" s="113">
        <v>0</v>
      </c>
      <c r="L18" s="110">
        <f t="shared" si="1"/>
        <v>0</v>
      </c>
      <c r="M18" s="58">
        <f t="shared" si="2"/>
        <v>0</v>
      </c>
    </row>
    <row r="19" spans="2:13" s="14" customFormat="1" ht="20.100000000000001" customHeight="1" x14ac:dyDescent="0.25">
      <c r="B19" s="18">
        <v>14</v>
      </c>
      <c r="C19" s="48" t="s">
        <v>52</v>
      </c>
      <c r="D19" s="53" t="s">
        <v>93</v>
      </c>
      <c r="E19" s="19" t="s">
        <v>12</v>
      </c>
      <c r="F19" s="99">
        <v>1</v>
      </c>
      <c r="G19" s="95">
        <v>2200</v>
      </c>
      <c r="H19" s="104">
        <f t="shared" si="0"/>
        <v>2200</v>
      </c>
      <c r="I19" s="17"/>
      <c r="J19" s="113">
        <v>0</v>
      </c>
      <c r="K19" s="113">
        <v>0</v>
      </c>
      <c r="L19" s="110">
        <f t="shared" si="1"/>
        <v>0</v>
      </c>
      <c r="M19" s="58">
        <f t="shared" si="2"/>
        <v>0</v>
      </c>
    </row>
    <row r="20" spans="2:13" s="14" customFormat="1" ht="20.100000000000001" customHeight="1" x14ac:dyDescent="0.25">
      <c r="B20" s="18">
        <v>15</v>
      </c>
      <c r="C20" s="48" t="s">
        <v>53</v>
      </c>
      <c r="D20" s="53" t="s">
        <v>94</v>
      </c>
      <c r="E20" s="19" t="s">
        <v>12</v>
      </c>
      <c r="F20" s="99">
        <v>3</v>
      </c>
      <c r="G20" s="95">
        <v>9550</v>
      </c>
      <c r="H20" s="104">
        <f t="shared" si="0"/>
        <v>28650</v>
      </c>
      <c r="I20" s="17"/>
      <c r="J20" s="113">
        <v>0</v>
      </c>
      <c r="K20" s="113">
        <v>0</v>
      </c>
      <c r="L20" s="110">
        <f t="shared" si="1"/>
        <v>0</v>
      </c>
      <c r="M20" s="58">
        <f t="shared" si="2"/>
        <v>0</v>
      </c>
    </row>
    <row r="21" spans="2:13" s="14" customFormat="1" ht="20.100000000000001" customHeight="1" x14ac:dyDescent="0.25">
      <c r="B21" s="18">
        <v>16</v>
      </c>
      <c r="C21" s="48" t="s">
        <v>54</v>
      </c>
      <c r="D21" s="53" t="s">
        <v>95</v>
      </c>
      <c r="E21" s="19" t="s">
        <v>12</v>
      </c>
      <c r="F21" s="99">
        <v>1</v>
      </c>
      <c r="G21" s="95">
        <v>2200</v>
      </c>
      <c r="H21" s="104">
        <f t="shared" si="0"/>
        <v>2200</v>
      </c>
      <c r="I21" s="17"/>
      <c r="J21" s="113">
        <v>0</v>
      </c>
      <c r="K21" s="113">
        <v>0</v>
      </c>
      <c r="L21" s="110">
        <f t="shared" si="1"/>
        <v>0</v>
      </c>
      <c r="M21" s="58">
        <f t="shared" si="2"/>
        <v>0</v>
      </c>
    </row>
    <row r="22" spans="2:13" s="14" customFormat="1" ht="20.100000000000001" customHeight="1" x14ac:dyDescent="0.25">
      <c r="B22" s="18">
        <v>17</v>
      </c>
      <c r="C22" s="48" t="s">
        <v>55</v>
      </c>
      <c r="D22" s="52" t="s">
        <v>96</v>
      </c>
      <c r="E22" s="19" t="s">
        <v>12</v>
      </c>
      <c r="F22" s="99">
        <v>2</v>
      </c>
      <c r="G22" s="95">
        <v>900</v>
      </c>
      <c r="H22" s="104">
        <f t="shared" si="0"/>
        <v>1800</v>
      </c>
      <c r="I22" s="17"/>
      <c r="J22" s="113">
        <v>0</v>
      </c>
      <c r="K22" s="113">
        <v>2</v>
      </c>
      <c r="L22" s="110">
        <f t="shared" si="1"/>
        <v>1</v>
      </c>
      <c r="M22" s="58">
        <f t="shared" si="2"/>
        <v>1800</v>
      </c>
    </row>
    <row r="23" spans="2:13" s="14" customFormat="1" ht="20.100000000000001" customHeight="1" x14ac:dyDescent="0.25">
      <c r="B23" s="18">
        <v>18</v>
      </c>
      <c r="C23" s="48" t="s">
        <v>56</v>
      </c>
      <c r="D23" s="52" t="s">
        <v>97</v>
      </c>
      <c r="E23" s="19" t="s">
        <v>12</v>
      </c>
      <c r="F23" s="99">
        <f>1+1</f>
        <v>2</v>
      </c>
      <c r="G23" s="95">
        <v>900</v>
      </c>
      <c r="H23" s="104">
        <f t="shared" si="0"/>
        <v>1800</v>
      </c>
      <c r="I23" s="17"/>
      <c r="J23" s="113">
        <v>0</v>
      </c>
      <c r="K23" s="113">
        <v>2</v>
      </c>
      <c r="L23" s="110">
        <f t="shared" si="1"/>
        <v>1</v>
      </c>
      <c r="M23" s="58">
        <f t="shared" si="2"/>
        <v>1800</v>
      </c>
    </row>
    <row r="24" spans="2:13" s="14" customFormat="1" ht="19.5" customHeight="1" x14ac:dyDescent="0.25">
      <c r="B24" s="18">
        <v>19</v>
      </c>
      <c r="C24" s="48" t="s">
        <v>57</v>
      </c>
      <c r="D24" s="52" t="s">
        <v>98</v>
      </c>
      <c r="E24" s="19" t="s">
        <v>12</v>
      </c>
      <c r="F24" s="100">
        <f>1+1</f>
        <v>2</v>
      </c>
      <c r="G24" s="95">
        <v>900</v>
      </c>
      <c r="H24" s="104">
        <f t="shared" si="0"/>
        <v>1800</v>
      </c>
      <c r="I24" s="17"/>
      <c r="J24" s="113">
        <v>0</v>
      </c>
      <c r="K24" s="113">
        <v>2</v>
      </c>
      <c r="L24" s="110">
        <f t="shared" si="1"/>
        <v>1</v>
      </c>
      <c r="M24" s="58">
        <f t="shared" si="2"/>
        <v>1800</v>
      </c>
    </row>
    <row r="25" spans="2:13" s="14" customFormat="1" ht="20.100000000000001" customHeight="1" x14ac:dyDescent="0.25">
      <c r="B25" s="18">
        <v>20</v>
      </c>
      <c r="C25" s="48" t="s">
        <v>58</v>
      </c>
      <c r="D25" s="52" t="s">
        <v>99</v>
      </c>
      <c r="E25" s="19" t="s">
        <v>12</v>
      </c>
      <c r="F25" s="99">
        <v>1</v>
      </c>
      <c r="G25" s="95">
        <v>29350</v>
      </c>
      <c r="H25" s="104">
        <f t="shared" si="0"/>
        <v>29350</v>
      </c>
      <c r="I25" s="17"/>
      <c r="J25" s="113">
        <v>0</v>
      </c>
      <c r="K25" s="113">
        <v>1</v>
      </c>
      <c r="L25" s="110">
        <f t="shared" si="1"/>
        <v>1</v>
      </c>
      <c r="M25" s="58">
        <f t="shared" si="2"/>
        <v>29350</v>
      </c>
    </row>
    <row r="26" spans="2:13" s="14" customFormat="1" ht="20.100000000000001" customHeight="1" x14ac:dyDescent="0.25">
      <c r="B26" s="18">
        <v>21</v>
      </c>
      <c r="C26" s="48" t="s">
        <v>59</v>
      </c>
      <c r="D26" s="52" t="s">
        <v>100</v>
      </c>
      <c r="E26" s="19" t="s">
        <v>12</v>
      </c>
      <c r="F26" s="99">
        <v>1</v>
      </c>
      <c r="G26" s="95">
        <v>48990</v>
      </c>
      <c r="H26" s="104">
        <f t="shared" si="0"/>
        <v>48990</v>
      </c>
      <c r="I26" s="17"/>
      <c r="J26" s="113">
        <v>0</v>
      </c>
      <c r="K26" s="113">
        <v>1</v>
      </c>
      <c r="L26" s="110">
        <f t="shared" si="1"/>
        <v>1</v>
      </c>
      <c r="M26" s="58">
        <f t="shared" si="2"/>
        <v>48990</v>
      </c>
    </row>
    <row r="27" spans="2:13" s="14" customFormat="1" ht="20.100000000000001" customHeight="1" x14ac:dyDescent="0.25">
      <c r="B27" s="18">
        <v>22</v>
      </c>
      <c r="C27" s="48" t="s">
        <v>60</v>
      </c>
      <c r="D27" s="52" t="s">
        <v>101</v>
      </c>
      <c r="E27" s="19" t="s">
        <v>12</v>
      </c>
      <c r="F27" s="99">
        <v>1</v>
      </c>
      <c r="G27" s="95">
        <v>18350</v>
      </c>
      <c r="H27" s="104">
        <f t="shared" si="0"/>
        <v>18350</v>
      </c>
      <c r="I27" s="17"/>
      <c r="J27" s="113">
        <v>0</v>
      </c>
      <c r="K27" s="113">
        <v>0</v>
      </c>
      <c r="L27" s="110">
        <f t="shared" si="1"/>
        <v>0</v>
      </c>
      <c r="M27" s="58">
        <f t="shared" si="2"/>
        <v>0</v>
      </c>
    </row>
    <row r="28" spans="2:13" s="14" customFormat="1" ht="20.100000000000001" customHeight="1" x14ac:dyDescent="0.25">
      <c r="B28" s="18">
        <v>23</v>
      </c>
      <c r="C28" s="48" t="s">
        <v>61</v>
      </c>
      <c r="D28" s="52" t="s">
        <v>102</v>
      </c>
      <c r="E28" s="19" t="s">
        <v>12</v>
      </c>
      <c r="F28" s="99">
        <v>1</v>
      </c>
      <c r="G28" s="95">
        <v>18350</v>
      </c>
      <c r="H28" s="104">
        <f t="shared" si="0"/>
        <v>18350</v>
      </c>
      <c r="I28" s="17"/>
      <c r="J28" s="113">
        <v>0</v>
      </c>
      <c r="K28" s="113">
        <v>0</v>
      </c>
      <c r="L28" s="110">
        <f t="shared" si="1"/>
        <v>0</v>
      </c>
      <c r="M28" s="58">
        <f t="shared" si="2"/>
        <v>0</v>
      </c>
    </row>
    <row r="29" spans="2:13" s="14" customFormat="1" ht="24" x14ac:dyDescent="0.25">
      <c r="B29" s="18">
        <v>24</v>
      </c>
      <c r="C29" s="49" t="s">
        <v>62</v>
      </c>
      <c r="D29" s="54" t="s">
        <v>103</v>
      </c>
      <c r="E29" s="19" t="s">
        <v>12</v>
      </c>
      <c r="F29" s="101">
        <v>1</v>
      </c>
      <c r="G29" s="96">
        <v>32660</v>
      </c>
      <c r="H29" s="104">
        <f t="shared" si="0"/>
        <v>32660</v>
      </c>
      <c r="I29" s="17"/>
      <c r="J29" s="113">
        <v>1</v>
      </c>
      <c r="K29" s="113">
        <v>0</v>
      </c>
      <c r="L29" s="110">
        <f t="shared" si="1"/>
        <v>1</v>
      </c>
      <c r="M29" s="58">
        <f t="shared" si="2"/>
        <v>32660</v>
      </c>
    </row>
    <row r="30" spans="2:13" s="14" customFormat="1" ht="20.100000000000001" customHeight="1" x14ac:dyDescent="0.25">
      <c r="B30" s="18">
        <v>25</v>
      </c>
      <c r="C30" s="48" t="s">
        <v>63</v>
      </c>
      <c r="D30" s="52" t="s">
        <v>104</v>
      </c>
      <c r="E30" s="19" t="s">
        <v>12</v>
      </c>
      <c r="F30" s="99">
        <v>1</v>
      </c>
      <c r="G30" s="95">
        <v>32660</v>
      </c>
      <c r="H30" s="104">
        <f t="shared" si="0"/>
        <v>32660</v>
      </c>
      <c r="I30" s="17"/>
      <c r="J30" s="113">
        <v>1</v>
      </c>
      <c r="K30" s="113">
        <v>0</v>
      </c>
      <c r="L30" s="110">
        <f t="shared" si="1"/>
        <v>1</v>
      </c>
      <c r="M30" s="58">
        <f t="shared" si="2"/>
        <v>32660</v>
      </c>
    </row>
    <row r="31" spans="2:13" s="14" customFormat="1" ht="20.100000000000001" customHeight="1" x14ac:dyDescent="0.25">
      <c r="B31" s="18">
        <v>26</v>
      </c>
      <c r="C31" s="48" t="s">
        <v>64</v>
      </c>
      <c r="D31" s="52" t="s">
        <v>105</v>
      </c>
      <c r="E31" s="19" t="s">
        <v>12</v>
      </c>
      <c r="F31" s="99">
        <v>1</v>
      </c>
      <c r="G31" s="95">
        <v>450</v>
      </c>
      <c r="H31" s="104">
        <f t="shared" si="0"/>
        <v>450</v>
      </c>
      <c r="I31" s="17"/>
      <c r="J31" s="113">
        <v>0</v>
      </c>
      <c r="K31" s="113">
        <v>1</v>
      </c>
      <c r="L31" s="110">
        <f t="shared" si="1"/>
        <v>1</v>
      </c>
      <c r="M31" s="58">
        <f t="shared" si="2"/>
        <v>450</v>
      </c>
    </row>
    <row r="32" spans="2:13" s="14" customFormat="1" ht="24" x14ac:dyDescent="0.25">
      <c r="B32" s="18">
        <v>27</v>
      </c>
      <c r="C32" s="48" t="s">
        <v>65</v>
      </c>
      <c r="D32" s="52" t="s">
        <v>106</v>
      </c>
      <c r="E32" s="19" t="s">
        <v>12</v>
      </c>
      <c r="F32" s="99">
        <v>1</v>
      </c>
      <c r="G32" s="95">
        <v>450</v>
      </c>
      <c r="H32" s="104">
        <f t="shared" si="0"/>
        <v>450</v>
      </c>
      <c r="I32" s="17"/>
      <c r="J32" s="113">
        <v>0</v>
      </c>
      <c r="K32" s="113">
        <v>1</v>
      </c>
      <c r="L32" s="110">
        <f t="shared" si="1"/>
        <v>1</v>
      </c>
      <c r="M32" s="58">
        <f t="shared" si="2"/>
        <v>450</v>
      </c>
    </row>
    <row r="33" spans="2:13" s="14" customFormat="1" ht="24" x14ac:dyDescent="0.25">
      <c r="B33" s="18">
        <v>28</v>
      </c>
      <c r="C33" s="48" t="s">
        <v>66</v>
      </c>
      <c r="D33" s="52" t="s">
        <v>107</v>
      </c>
      <c r="E33" s="19" t="s">
        <v>12</v>
      </c>
      <c r="F33" s="99">
        <v>1</v>
      </c>
      <c r="G33" s="95">
        <v>450</v>
      </c>
      <c r="H33" s="104">
        <f t="shared" si="0"/>
        <v>450</v>
      </c>
      <c r="I33" s="17"/>
      <c r="J33" s="113">
        <v>0</v>
      </c>
      <c r="K33" s="113">
        <v>1</v>
      </c>
      <c r="L33" s="110">
        <f t="shared" si="1"/>
        <v>1</v>
      </c>
      <c r="M33" s="58">
        <f t="shared" si="2"/>
        <v>450</v>
      </c>
    </row>
    <row r="34" spans="2:13" s="14" customFormat="1" ht="20.100000000000001" customHeight="1" x14ac:dyDescent="0.25">
      <c r="B34" s="18">
        <v>29</v>
      </c>
      <c r="C34" s="48" t="s">
        <v>67</v>
      </c>
      <c r="D34" s="52" t="s">
        <v>108</v>
      </c>
      <c r="E34" s="19" t="s">
        <v>12</v>
      </c>
      <c r="F34" s="99">
        <v>1</v>
      </c>
      <c r="G34" s="95">
        <v>450</v>
      </c>
      <c r="H34" s="104">
        <f t="shared" si="0"/>
        <v>450</v>
      </c>
      <c r="I34" s="17"/>
      <c r="J34" s="113">
        <v>0</v>
      </c>
      <c r="K34" s="113">
        <v>1</v>
      </c>
      <c r="L34" s="110">
        <f t="shared" si="1"/>
        <v>1</v>
      </c>
      <c r="M34" s="58">
        <f t="shared" si="2"/>
        <v>450</v>
      </c>
    </row>
    <row r="35" spans="2:13" s="14" customFormat="1" ht="24" x14ac:dyDescent="0.25">
      <c r="B35" s="18">
        <v>30</v>
      </c>
      <c r="C35" s="48" t="s">
        <v>68</v>
      </c>
      <c r="D35" s="52" t="s">
        <v>109</v>
      </c>
      <c r="E35" s="19" t="s">
        <v>12</v>
      </c>
      <c r="F35" s="100">
        <v>1</v>
      </c>
      <c r="G35" s="95">
        <v>450</v>
      </c>
      <c r="H35" s="104">
        <f t="shared" si="0"/>
        <v>450</v>
      </c>
      <c r="I35" s="17"/>
      <c r="J35" s="113">
        <v>0</v>
      </c>
      <c r="K35" s="113">
        <v>1</v>
      </c>
      <c r="L35" s="110">
        <f t="shared" si="1"/>
        <v>1</v>
      </c>
      <c r="M35" s="58">
        <f t="shared" si="2"/>
        <v>450</v>
      </c>
    </row>
    <row r="36" spans="2:13" s="14" customFormat="1" ht="20.100000000000001" customHeight="1" x14ac:dyDescent="0.25">
      <c r="B36" s="18">
        <v>31</v>
      </c>
      <c r="C36" s="48" t="s">
        <v>69</v>
      </c>
      <c r="D36" s="52" t="s">
        <v>110</v>
      </c>
      <c r="E36" s="19" t="s">
        <v>12</v>
      </c>
      <c r="F36" s="99">
        <v>1</v>
      </c>
      <c r="G36" s="95">
        <v>450</v>
      </c>
      <c r="H36" s="104">
        <f t="shared" si="0"/>
        <v>450</v>
      </c>
      <c r="I36" s="17"/>
      <c r="J36" s="113">
        <v>0</v>
      </c>
      <c r="K36" s="113">
        <v>1</v>
      </c>
      <c r="L36" s="110">
        <f t="shared" si="1"/>
        <v>1</v>
      </c>
      <c r="M36" s="58">
        <f t="shared" si="2"/>
        <v>450</v>
      </c>
    </row>
    <row r="37" spans="2:13" s="14" customFormat="1" ht="24" x14ac:dyDescent="0.25">
      <c r="B37" s="18">
        <v>32</v>
      </c>
      <c r="C37" s="48" t="s">
        <v>70</v>
      </c>
      <c r="D37" s="52" t="s">
        <v>111</v>
      </c>
      <c r="E37" s="19" t="s">
        <v>12</v>
      </c>
      <c r="F37" s="99">
        <v>1</v>
      </c>
      <c r="G37" s="95">
        <v>450</v>
      </c>
      <c r="H37" s="104">
        <f t="shared" si="0"/>
        <v>450</v>
      </c>
      <c r="I37" s="17"/>
      <c r="J37" s="113">
        <v>0</v>
      </c>
      <c r="K37" s="113">
        <v>1</v>
      </c>
      <c r="L37" s="110">
        <f t="shared" si="1"/>
        <v>1</v>
      </c>
      <c r="M37" s="58">
        <f t="shared" si="2"/>
        <v>450</v>
      </c>
    </row>
    <row r="38" spans="2:13" s="14" customFormat="1" ht="20.100000000000001" customHeight="1" x14ac:dyDescent="0.25">
      <c r="B38" s="18">
        <v>33</v>
      </c>
      <c r="C38" s="48" t="s">
        <v>71</v>
      </c>
      <c r="D38" s="52" t="s">
        <v>112</v>
      </c>
      <c r="E38" s="19" t="s">
        <v>12</v>
      </c>
      <c r="F38" s="99">
        <v>1</v>
      </c>
      <c r="G38" s="95">
        <v>450</v>
      </c>
      <c r="H38" s="104">
        <f t="shared" si="0"/>
        <v>450</v>
      </c>
      <c r="I38" s="17"/>
      <c r="J38" s="113">
        <v>0</v>
      </c>
      <c r="K38" s="113">
        <v>1</v>
      </c>
      <c r="L38" s="110">
        <f t="shared" si="1"/>
        <v>1</v>
      </c>
      <c r="M38" s="58">
        <f t="shared" si="2"/>
        <v>450</v>
      </c>
    </row>
    <row r="39" spans="2:13" s="14" customFormat="1" ht="20.100000000000001" customHeight="1" x14ac:dyDescent="0.25">
      <c r="B39" s="18">
        <v>34</v>
      </c>
      <c r="C39" s="48" t="s">
        <v>72</v>
      </c>
      <c r="D39" s="52" t="s">
        <v>113</v>
      </c>
      <c r="E39" s="19" t="s">
        <v>12</v>
      </c>
      <c r="F39" s="99">
        <v>1</v>
      </c>
      <c r="G39" s="95">
        <v>450</v>
      </c>
      <c r="H39" s="104">
        <f t="shared" si="0"/>
        <v>450</v>
      </c>
      <c r="I39" s="17"/>
      <c r="J39" s="113">
        <v>0</v>
      </c>
      <c r="K39" s="113">
        <v>1</v>
      </c>
      <c r="L39" s="110">
        <f t="shared" si="1"/>
        <v>1</v>
      </c>
      <c r="M39" s="58">
        <f t="shared" si="2"/>
        <v>450</v>
      </c>
    </row>
    <row r="40" spans="2:13" s="14" customFormat="1" ht="20.100000000000001" customHeight="1" x14ac:dyDescent="0.25">
      <c r="B40" s="18">
        <v>35</v>
      </c>
      <c r="C40" s="48" t="s">
        <v>73</v>
      </c>
      <c r="D40" s="52" t="s">
        <v>114</v>
      </c>
      <c r="E40" s="19" t="s">
        <v>12</v>
      </c>
      <c r="F40" s="99">
        <v>1</v>
      </c>
      <c r="G40" s="95">
        <v>450</v>
      </c>
      <c r="H40" s="104">
        <f t="shared" si="0"/>
        <v>450</v>
      </c>
      <c r="I40" s="17"/>
      <c r="J40" s="113">
        <v>0</v>
      </c>
      <c r="K40" s="113">
        <v>1</v>
      </c>
      <c r="L40" s="110">
        <f t="shared" si="1"/>
        <v>1</v>
      </c>
      <c r="M40" s="58">
        <f t="shared" si="2"/>
        <v>450</v>
      </c>
    </row>
    <row r="41" spans="2:13" s="14" customFormat="1" ht="20.100000000000001" customHeight="1" x14ac:dyDescent="0.25">
      <c r="B41" s="18">
        <v>36</v>
      </c>
      <c r="C41" s="48" t="s">
        <v>74</v>
      </c>
      <c r="D41" s="52" t="s">
        <v>115</v>
      </c>
      <c r="E41" s="19" t="s">
        <v>12</v>
      </c>
      <c r="F41" s="100">
        <v>1</v>
      </c>
      <c r="G41" s="95">
        <v>5500</v>
      </c>
      <c r="H41" s="104">
        <f t="shared" si="0"/>
        <v>5500</v>
      </c>
      <c r="I41" s="17"/>
      <c r="J41" s="113">
        <v>1</v>
      </c>
      <c r="K41" s="113">
        <v>0</v>
      </c>
      <c r="L41" s="110">
        <f t="shared" si="1"/>
        <v>1</v>
      </c>
      <c r="M41" s="58">
        <f t="shared" si="2"/>
        <v>5500</v>
      </c>
    </row>
    <row r="42" spans="2:13" s="14" customFormat="1" ht="20.100000000000001" customHeight="1" x14ac:dyDescent="0.25">
      <c r="B42" s="18">
        <v>37</v>
      </c>
      <c r="C42" s="48" t="s">
        <v>75</v>
      </c>
      <c r="D42" s="52" t="s">
        <v>116</v>
      </c>
      <c r="E42" s="19" t="s">
        <v>12</v>
      </c>
      <c r="F42" s="99">
        <v>1</v>
      </c>
      <c r="G42" s="95">
        <v>5500</v>
      </c>
      <c r="H42" s="104">
        <f t="shared" si="0"/>
        <v>5500</v>
      </c>
      <c r="I42" s="17"/>
      <c r="J42" s="113">
        <v>1</v>
      </c>
      <c r="K42" s="113">
        <v>0</v>
      </c>
      <c r="L42" s="110">
        <f t="shared" si="1"/>
        <v>1</v>
      </c>
      <c r="M42" s="58">
        <f t="shared" si="2"/>
        <v>5500</v>
      </c>
    </row>
    <row r="43" spans="2:13" s="14" customFormat="1" ht="20.100000000000001" customHeight="1" x14ac:dyDescent="0.25">
      <c r="B43" s="18">
        <v>38</v>
      </c>
      <c r="C43" s="48" t="s">
        <v>76</v>
      </c>
      <c r="D43" s="52" t="s">
        <v>117</v>
      </c>
      <c r="E43" s="19" t="s">
        <v>12</v>
      </c>
      <c r="F43" s="99">
        <f>1+1</f>
        <v>2</v>
      </c>
      <c r="G43" s="95">
        <v>11000</v>
      </c>
      <c r="H43" s="104">
        <f t="shared" si="0"/>
        <v>22000</v>
      </c>
      <c r="I43" s="17"/>
      <c r="J43" s="113">
        <v>1</v>
      </c>
      <c r="K43" s="113">
        <v>1</v>
      </c>
      <c r="L43" s="110">
        <f t="shared" si="1"/>
        <v>1</v>
      </c>
      <c r="M43" s="58">
        <f t="shared" si="2"/>
        <v>22000</v>
      </c>
    </row>
    <row r="44" spans="2:13" s="14" customFormat="1" ht="20.100000000000001" customHeight="1" x14ac:dyDescent="0.25">
      <c r="B44" s="18">
        <v>39</v>
      </c>
      <c r="C44" s="48" t="s">
        <v>77</v>
      </c>
      <c r="D44" s="52" t="s">
        <v>118</v>
      </c>
      <c r="E44" s="19" t="s">
        <v>12</v>
      </c>
      <c r="F44" s="100">
        <v>1</v>
      </c>
      <c r="G44" s="95">
        <v>11000</v>
      </c>
      <c r="H44" s="104">
        <f t="shared" si="0"/>
        <v>11000</v>
      </c>
      <c r="I44" s="17"/>
      <c r="J44" s="113">
        <v>1</v>
      </c>
      <c r="K44" s="113">
        <v>0</v>
      </c>
      <c r="L44" s="110">
        <f t="shared" si="1"/>
        <v>1</v>
      </c>
      <c r="M44" s="58">
        <f t="shared" si="2"/>
        <v>11000</v>
      </c>
    </row>
    <row r="45" spans="2:13" s="14" customFormat="1" ht="20.100000000000001" customHeight="1" x14ac:dyDescent="0.25">
      <c r="B45" s="18">
        <v>40</v>
      </c>
      <c r="C45" s="48" t="s">
        <v>78</v>
      </c>
      <c r="D45" s="52" t="s">
        <v>119</v>
      </c>
      <c r="E45" s="19" t="s">
        <v>12</v>
      </c>
      <c r="F45" s="99">
        <f>1+1</f>
        <v>2</v>
      </c>
      <c r="G45" s="95">
        <v>11000</v>
      </c>
      <c r="H45" s="104">
        <f t="shared" si="0"/>
        <v>22000</v>
      </c>
      <c r="I45" s="17"/>
      <c r="J45" s="113">
        <v>1</v>
      </c>
      <c r="K45" s="113">
        <v>1</v>
      </c>
      <c r="L45" s="110">
        <f t="shared" si="1"/>
        <v>1</v>
      </c>
      <c r="M45" s="58">
        <f t="shared" si="2"/>
        <v>22000</v>
      </c>
    </row>
    <row r="46" spans="2:13" s="14" customFormat="1" ht="20.100000000000001" customHeight="1" x14ac:dyDescent="0.25">
      <c r="B46" s="18">
        <v>41</v>
      </c>
      <c r="C46" s="50" t="s">
        <v>79</v>
      </c>
      <c r="D46" s="55" t="s">
        <v>120</v>
      </c>
      <c r="E46" s="19" t="s">
        <v>12</v>
      </c>
      <c r="F46" s="102">
        <v>1</v>
      </c>
      <c r="G46" s="97">
        <v>11000</v>
      </c>
      <c r="H46" s="104">
        <f t="shared" si="0"/>
        <v>11000</v>
      </c>
      <c r="I46" s="17"/>
      <c r="J46" s="113">
        <v>1</v>
      </c>
      <c r="K46" s="113">
        <v>0</v>
      </c>
      <c r="L46" s="110">
        <f t="shared" si="1"/>
        <v>1</v>
      </c>
      <c r="M46" s="58">
        <f t="shared" si="2"/>
        <v>11000</v>
      </c>
    </row>
    <row r="47" spans="2:13" s="14" customFormat="1" ht="20.100000000000001" customHeight="1" x14ac:dyDescent="0.25">
      <c r="B47" s="20">
        <v>42</v>
      </c>
      <c r="C47" s="65"/>
      <c r="D47" s="105" t="s">
        <v>121</v>
      </c>
      <c r="E47" s="21" t="s">
        <v>12</v>
      </c>
      <c r="F47" s="106">
        <v>1</v>
      </c>
      <c r="G47" s="107">
        <v>2200</v>
      </c>
      <c r="H47" s="108">
        <f t="shared" si="0"/>
        <v>2200</v>
      </c>
      <c r="I47" s="17"/>
      <c r="J47" s="114">
        <v>0</v>
      </c>
      <c r="K47" s="114">
        <v>0</v>
      </c>
      <c r="L47" s="111">
        <f t="shared" si="1"/>
        <v>0</v>
      </c>
      <c r="M47" s="64">
        <f t="shared" si="2"/>
        <v>0</v>
      </c>
    </row>
    <row r="48" spans="2:13" ht="5.0999999999999996" customHeight="1" x14ac:dyDescent="0.25">
      <c r="D48" s="22"/>
      <c r="E48" s="22"/>
      <c r="F48" s="22"/>
      <c r="G48" s="23"/>
      <c r="H48" s="24"/>
      <c r="I48" s="25"/>
      <c r="J48" s="26"/>
      <c r="K48" s="26"/>
      <c r="L48" s="26"/>
      <c r="M48" s="138"/>
    </row>
    <row r="49" spans="2:18" s="28" customFormat="1" ht="24" thickBot="1" x14ac:dyDescent="0.3">
      <c r="D49" s="29"/>
      <c r="E49" s="29"/>
      <c r="F49" s="29"/>
      <c r="G49" s="30"/>
      <c r="H49" s="56">
        <f>SUBTOTAL(9,H6:H47)</f>
        <v>369620</v>
      </c>
      <c r="I49" s="31"/>
      <c r="J49" s="32"/>
      <c r="K49" s="32"/>
      <c r="L49" s="32"/>
      <c r="M49" s="56">
        <f>SUBTOTAL(9,M6:M47)</f>
        <v>232360</v>
      </c>
    </row>
    <row r="50" spans="2:18" s="28" customFormat="1" ht="24" thickTop="1" x14ac:dyDescent="0.25">
      <c r="D50" s="29"/>
      <c r="E50" s="29"/>
      <c r="F50" s="29"/>
      <c r="G50" s="30"/>
      <c r="H50" s="129"/>
      <c r="I50" s="31"/>
      <c r="J50" s="32"/>
      <c r="K50" s="32"/>
      <c r="L50" s="32"/>
      <c r="M50" s="129"/>
    </row>
    <row r="51" spans="2:18" s="28" customFormat="1" ht="23.25" x14ac:dyDescent="0.25">
      <c r="D51" s="29"/>
      <c r="E51" s="29"/>
      <c r="F51" s="29"/>
      <c r="G51" s="30"/>
      <c r="H51" s="129"/>
      <c r="I51" s="31"/>
      <c r="J51" s="32"/>
      <c r="K51" s="32"/>
      <c r="L51" s="32"/>
      <c r="M51" s="129"/>
    </row>
    <row r="52" spans="2:18" s="28" customFormat="1" ht="23.25" x14ac:dyDescent="0.25">
      <c r="D52" s="29"/>
      <c r="E52" s="29"/>
      <c r="F52" s="29"/>
      <c r="G52" s="30"/>
      <c r="H52" s="129"/>
      <c r="I52" s="31"/>
      <c r="J52" s="32"/>
      <c r="K52" s="32"/>
      <c r="L52" s="32"/>
      <c r="M52" s="129"/>
    </row>
    <row r="53" spans="2:18" s="28" customFormat="1" ht="23.25" x14ac:dyDescent="0.25">
      <c r="D53" s="29"/>
      <c r="E53" s="29"/>
      <c r="F53" s="29"/>
      <c r="G53" s="30"/>
      <c r="H53" s="129"/>
      <c r="I53" s="31"/>
      <c r="J53" s="32"/>
      <c r="K53" s="32"/>
      <c r="L53" s="32"/>
      <c r="M53" s="129"/>
    </row>
    <row r="54" spans="2:18" s="28" customFormat="1" ht="23.25" x14ac:dyDescent="0.25">
      <c r="D54" s="29"/>
      <c r="E54" s="29"/>
      <c r="F54" s="29"/>
      <c r="G54" s="30"/>
      <c r="H54" s="129"/>
      <c r="I54" s="31"/>
      <c r="J54" s="32"/>
      <c r="K54" s="32"/>
      <c r="L54" s="32"/>
      <c r="M54" s="129"/>
    </row>
    <row r="55" spans="2:18" s="28" customFormat="1" ht="23.25" x14ac:dyDescent="0.25">
      <c r="D55" s="29"/>
      <c r="E55" s="29"/>
      <c r="F55" s="29"/>
      <c r="G55" s="30"/>
      <c r="H55" s="129"/>
      <c r="I55" s="31"/>
      <c r="J55" s="32"/>
      <c r="K55" s="32"/>
      <c r="L55" s="32"/>
      <c r="M55" s="129"/>
    </row>
    <row r="56" spans="2:18" s="28" customFormat="1" ht="23.25" x14ac:dyDescent="0.25">
      <c r="D56" s="29"/>
      <c r="E56" s="29"/>
      <c r="F56" s="29"/>
      <c r="G56" s="30"/>
      <c r="H56" s="129"/>
      <c r="I56" s="31"/>
      <c r="J56" s="32"/>
      <c r="K56" s="32"/>
      <c r="L56" s="32"/>
      <c r="M56" s="129"/>
    </row>
    <row r="57" spans="2:18" ht="20.100000000000001" customHeight="1" x14ac:dyDescent="0.25">
      <c r="D57" s="22"/>
      <c r="E57" s="22"/>
      <c r="F57" s="33"/>
      <c r="G57" s="34"/>
      <c r="H57" s="22"/>
      <c r="I57" s="22"/>
      <c r="J57" s="22"/>
      <c r="K57" s="22"/>
      <c r="L57" s="22"/>
      <c r="M57" s="139"/>
    </row>
    <row r="58" spans="2:18" ht="33.75" x14ac:dyDescent="0.25">
      <c r="B58" s="5" t="s">
        <v>13</v>
      </c>
      <c r="C58" s="5"/>
      <c r="D58" s="35"/>
      <c r="E58" s="5"/>
      <c r="F58" s="35"/>
      <c r="G58" s="35"/>
      <c r="H58" s="68" t="s">
        <v>14</v>
      </c>
      <c r="I58" s="36"/>
      <c r="J58" s="5" t="s">
        <v>15</v>
      </c>
      <c r="K58" s="5"/>
      <c r="L58" s="5"/>
      <c r="M58" s="140"/>
    </row>
    <row r="59" spans="2:18" ht="6" customHeight="1" x14ac:dyDescent="0.25">
      <c r="G59" s="6"/>
      <c r="H59" s="7"/>
      <c r="I59" s="36"/>
    </row>
    <row r="60" spans="2:18" s="37" customFormat="1" ht="21.95" customHeight="1" x14ac:dyDescent="0.6">
      <c r="B60" s="37" t="s">
        <v>20</v>
      </c>
      <c r="H60" s="275">
        <f>M49</f>
        <v>232360</v>
      </c>
      <c r="I60" s="38"/>
      <c r="J60" s="299" t="s">
        <v>123</v>
      </c>
      <c r="K60" s="299"/>
      <c r="L60" s="299"/>
      <c r="M60" s="299"/>
    </row>
    <row r="61" spans="2:18" s="37" customFormat="1" ht="21.95" customHeight="1" x14ac:dyDescent="0.6">
      <c r="B61" s="37" t="s">
        <v>129</v>
      </c>
      <c r="H61" s="276">
        <f>'مرحله اول'!H53</f>
        <v>120320</v>
      </c>
      <c r="I61" s="38"/>
      <c r="J61" s="299"/>
      <c r="K61" s="299"/>
      <c r="L61" s="299"/>
      <c r="M61" s="299"/>
    </row>
    <row r="62" spans="2:18" s="37" customFormat="1" ht="21.95" customHeight="1" x14ac:dyDescent="0.6">
      <c r="B62" s="39" t="s">
        <v>130</v>
      </c>
      <c r="H62" s="275">
        <f>H60-H61</f>
        <v>112040</v>
      </c>
      <c r="I62" s="38"/>
      <c r="J62" s="299"/>
      <c r="K62" s="299"/>
      <c r="L62" s="299"/>
      <c r="M62" s="299"/>
    </row>
    <row r="63" spans="2:18" ht="21.95" customHeight="1" x14ac:dyDescent="0.7">
      <c r="B63" s="40" t="s">
        <v>16</v>
      </c>
      <c r="C63" s="40"/>
      <c r="D63" s="37"/>
      <c r="E63" s="40"/>
      <c r="F63" s="37"/>
      <c r="G63" s="37"/>
      <c r="H63" s="342">
        <f>H62*9%</f>
        <v>10083.6</v>
      </c>
      <c r="I63" s="41"/>
      <c r="J63" s="299"/>
      <c r="K63" s="299"/>
      <c r="L63" s="299"/>
      <c r="M63" s="299"/>
      <c r="O63" s="6">
        <v>12942.176023170003</v>
      </c>
      <c r="Q63" s="6">
        <v>12942.18</v>
      </c>
      <c r="R63" s="6">
        <v>3.9768299975548897E-3</v>
      </c>
    </row>
    <row r="64" spans="2:18" ht="21.95" customHeight="1" x14ac:dyDescent="0.7">
      <c r="B64" s="42" t="s">
        <v>24</v>
      </c>
      <c r="C64" s="42"/>
      <c r="D64" s="39"/>
      <c r="E64" s="42"/>
      <c r="F64" s="39"/>
      <c r="G64" s="39"/>
      <c r="H64" s="345">
        <f>SUM(H62:H63)</f>
        <v>122123.6</v>
      </c>
      <c r="J64" s="299"/>
      <c r="K64" s="299"/>
      <c r="L64" s="299"/>
      <c r="M64" s="299"/>
    </row>
    <row r="65" spans="2:13" ht="21.95" customHeight="1" x14ac:dyDescent="0.25">
      <c r="B65" s="37"/>
      <c r="C65" s="37"/>
      <c r="D65" s="37"/>
      <c r="E65" s="37"/>
      <c r="F65" s="37"/>
      <c r="G65" s="43"/>
      <c r="H65" s="277"/>
      <c r="J65" s="299"/>
      <c r="K65" s="299"/>
      <c r="L65" s="299"/>
      <c r="M65" s="299"/>
    </row>
    <row r="66" spans="2:13" ht="21.95" customHeight="1" x14ac:dyDescent="0.25">
      <c r="B66" s="39" t="s">
        <v>17</v>
      </c>
      <c r="C66" s="39"/>
      <c r="D66" s="37"/>
      <c r="E66" s="37"/>
      <c r="F66" s="37"/>
      <c r="G66" s="43"/>
      <c r="H66" s="277"/>
      <c r="J66" s="299"/>
      <c r="K66" s="299"/>
      <c r="L66" s="299"/>
      <c r="M66" s="299"/>
    </row>
    <row r="67" spans="2:13" ht="21.95" customHeight="1" x14ac:dyDescent="0.25">
      <c r="B67" s="37" t="s">
        <v>122</v>
      </c>
      <c r="C67" s="37"/>
      <c r="D67" s="37"/>
      <c r="E67" s="37"/>
      <c r="F67" s="37"/>
      <c r="G67" s="43"/>
      <c r="H67" s="278">
        <f>H62*50%</f>
        <v>56020</v>
      </c>
      <c r="J67" s="299"/>
      <c r="K67" s="299"/>
      <c r="L67" s="299"/>
      <c r="M67" s="299"/>
    </row>
    <row r="68" spans="2:13" ht="21.95" customHeight="1" x14ac:dyDescent="0.7">
      <c r="B68" s="42" t="s">
        <v>18</v>
      </c>
      <c r="C68" s="42"/>
      <c r="D68" s="39"/>
      <c r="E68" s="42"/>
      <c r="F68" s="39"/>
      <c r="G68" s="39"/>
      <c r="H68" s="345">
        <f>SUM(H67:H67)</f>
        <v>56020</v>
      </c>
      <c r="I68" s="44"/>
      <c r="J68" s="299"/>
      <c r="K68" s="299"/>
      <c r="L68" s="299"/>
      <c r="M68" s="299"/>
    </row>
    <row r="69" spans="2:13" ht="21.95" customHeight="1" x14ac:dyDescent="0.25">
      <c r="B69" s="37"/>
      <c r="C69" s="37"/>
      <c r="D69" s="37"/>
      <c r="E69" s="37"/>
      <c r="F69" s="37"/>
      <c r="G69" s="45"/>
      <c r="H69" s="277"/>
      <c r="J69" s="299"/>
      <c r="K69" s="299"/>
      <c r="L69" s="299"/>
      <c r="M69" s="299"/>
    </row>
    <row r="70" spans="2:13" ht="21.95" customHeight="1" thickBot="1" x14ac:dyDescent="0.75">
      <c r="B70" s="42" t="s">
        <v>19</v>
      </c>
      <c r="C70" s="42"/>
      <c r="D70" s="39"/>
      <c r="E70" s="42"/>
      <c r="F70" s="39"/>
      <c r="G70" s="39"/>
      <c r="H70" s="348">
        <f>H64-H68</f>
        <v>66103.600000000006</v>
      </c>
      <c r="J70" s="299"/>
      <c r="K70" s="299"/>
      <c r="L70" s="299"/>
      <c r="M70" s="299"/>
    </row>
    <row r="71" spans="2:13" ht="21.95" customHeight="1" thickTop="1" x14ac:dyDescent="0.25">
      <c r="H71" s="46"/>
      <c r="J71" s="299"/>
      <c r="K71" s="299"/>
      <c r="L71" s="299"/>
      <c r="M71" s="299"/>
    </row>
    <row r="72" spans="2:13" ht="21.95" customHeight="1" x14ac:dyDescent="0.25">
      <c r="H72" s="46"/>
      <c r="J72" s="299"/>
      <c r="K72" s="299"/>
      <c r="L72" s="299"/>
      <c r="M72" s="299"/>
    </row>
    <row r="73" spans="2:13" ht="19.5" customHeight="1" x14ac:dyDescent="0.25">
      <c r="J73" s="299"/>
      <c r="K73" s="299"/>
      <c r="L73" s="299"/>
      <c r="M73" s="299"/>
    </row>
    <row r="74" spans="2:13" ht="19.5" customHeight="1" x14ac:dyDescent="0.25">
      <c r="J74" s="128"/>
      <c r="K74" s="128"/>
      <c r="L74" s="128"/>
      <c r="M74" s="141"/>
    </row>
    <row r="75" spans="2:13" ht="19.5" hidden="1" customHeight="1" x14ac:dyDescent="0.25">
      <c r="J75" s="128"/>
      <c r="K75" s="128"/>
      <c r="L75" s="128"/>
      <c r="M75" s="141"/>
    </row>
    <row r="76" spans="2:13" ht="19.5" hidden="1" customHeight="1" x14ac:dyDescent="0.25">
      <c r="J76" s="128"/>
      <c r="K76" s="128"/>
      <c r="L76" s="128"/>
      <c r="M76" s="141"/>
    </row>
    <row r="77" spans="2:13" ht="19.5" hidden="1" customHeight="1" x14ac:dyDescent="0.25">
      <c r="J77" s="128"/>
      <c r="K77" s="128"/>
      <c r="L77" s="128"/>
      <c r="M77" s="141"/>
    </row>
    <row r="78" spans="2:13" ht="19.5" hidden="1" customHeight="1" x14ac:dyDescent="0.25">
      <c r="J78" s="128"/>
      <c r="K78" s="128"/>
      <c r="L78" s="128"/>
      <c r="M78" s="141"/>
    </row>
    <row r="79" spans="2:13" ht="19.5" hidden="1" customHeight="1" x14ac:dyDescent="0.25">
      <c r="J79" s="128"/>
      <c r="K79" s="128"/>
      <c r="L79" s="128"/>
      <c r="M79" s="141"/>
    </row>
    <row r="80" spans="2:13" ht="29.25" x14ac:dyDescent="0.25">
      <c r="B80" s="120" t="s">
        <v>126</v>
      </c>
      <c r="C80" s="35"/>
      <c r="D80" s="35"/>
      <c r="E80" s="35"/>
      <c r="F80" s="35"/>
      <c r="G80" s="121"/>
      <c r="H80" s="35"/>
      <c r="I80" s="35"/>
      <c r="J80" s="122"/>
      <c r="K80" s="122"/>
      <c r="L80" s="122"/>
      <c r="M80" s="142"/>
    </row>
    <row r="81" spans="2:13" ht="43.5" customHeight="1" x14ac:dyDescent="0.25">
      <c r="H81" s="70" t="s">
        <v>29</v>
      </c>
      <c r="I81" s="69"/>
      <c r="J81" s="300" t="s">
        <v>30</v>
      </c>
      <c r="K81" s="300"/>
      <c r="L81" s="300"/>
      <c r="M81" s="71" t="s">
        <v>31</v>
      </c>
    </row>
    <row r="82" spans="2:13" ht="21.75" x14ac:dyDescent="0.6">
      <c r="B82" s="72" t="s">
        <v>20</v>
      </c>
      <c r="H82" s="73">
        <f>H62</f>
        <v>112040</v>
      </c>
      <c r="I82" s="72"/>
      <c r="J82" s="74"/>
      <c r="K82" s="74"/>
      <c r="L82" s="72"/>
      <c r="M82" s="143">
        <f>M84/109%</f>
        <v>30838464190.458714</v>
      </c>
    </row>
    <row r="83" spans="2:13" ht="21.75" x14ac:dyDescent="0.6">
      <c r="B83" s="72" t="s">
        <v>32</v>
      </c>
      <c r="H83" s="75">
        <f>(H82*9%)</f>
        <v>10083.6</v>
      </c>
      <c r="I83" s="72"/>
      <c r="J83" s="74"/>
      <c r="K83" s="74"/>
      <c r="L83" s="72"/>
      <c r="M83" s="71">
        <f>M82*9%</f>
        <v>2775461777.141284</v>
      </c>
    </row>
    <row r="84" spans="2:13" ht="24" x14ac:dyDescent="0.7">
      <c r="B84" s="77" t="s">
        <v>33</v>
      </c>
      <c r="H84" s="78">
        <f>SUM(H82:H83)</f>
        <v>122123.6</v>
      </c>
      <c r="I84" s="77"/>
      <c r="J84" s="79"/>
      <c r="K84" s="79"/>
      <c r="L84" s="77"/>
      <c r="M84" s="144">
        <f>M91+M89</f>
        <v>33613925967.600002</v>
      </c>
    </row>
    <row r="85" spans="2:13" ht="21.75" x14ac:dyDescent="0.6">
      <c r="B85" s="72"/>
      <c r="H85" s="73"/>
      <c r="I85" s="72"/>
      <c r="J85" s="74"/>
      <c r="K85" s="74"/>
      <c r="L85" s="72"/>
      <c r="M85" s="143"/>
    </row>
    <row r="86" spans="2:13" ht="24" x14ac:dyDescent="0.7">
      <c r="B86" s="77" t="s">
        <v>17</v>
      </c>
      <c r="H86" s="73"/>
      <c r="I86" s="72"/>
      <c r="J86" s="74"/>
      <c r="K86" s="74"/>
      <c r="L86" s="72"/>
      <c r="M86" s="143"/>
    </row>
    <row r="87" spans="2:13" ht="21.75" x14ac:dyDescent="0.6">
      <c r="B87" s="72" t="s">
        <v>37</v>
      </c>
      <c r="H87" s="133">
        <f>H82*50%</f>
        <v>56020</v>
      </c>
      <c r="I87" s="82"/>
      <c r="J87" s="297">
        <f>J98</f>
        <v>269881</v>
      </c>
      <c r="K87" s="297"/>
      <c r="L87" s="297"/>
      <c r="M87" s="145">
        <f>H87*J87</f>
        <v>15118733620</v>
      </c>
    </row>
    <row r="88" spans="2:13" ht="21.75" x14ac:dyDescent="0.6">
      <c r="B88" s="72" t="s">
        <v>138</v>
      </c>
      <c r="H88" s="81">
        <f>H82*10/100</f>
        <v>11204</v>
      </c>
      <c r="I88" s="82"/>
      <c r="J88" s="297">
        <v>279791</v>
      </c>
      <c r="K88" s="297"/>
      <c r="L88" s="297"/>
      <c r="M88" s="71">
        <f>H88*J88</f>
        <v>3134778364</v>
      </c>
    </row>
    <row r="89" spans="2:13" ht="24" x14ac:dyDescent="0.7">
      <c r="B89" s="77"/>
      <c r="H89" s="78">
        <f>SUM(H87:H88)</f>
        <v>67224</v>
      </c>
      <c r="I89" s="77"/>
      <c r="J89" s="115"/>
      <c r="K89" s="115"/>
      <c r="L89" s="116"/>
      <c r="M89" s="144">
        <f>SUM(M87:M88)</f>
        <v>18253511984</v>
      </c>
    </row>
    <row r="90" spans="2:13" ht="21.75" x14ac:dyDescent="0.6">
      <c r="B90" s="72"/>
      <c r="H90" s="73"/>
      <c r="I90" s="72"/>
      <c r="J90" s="117"/>
      <c r="K90" s="117"/>
      <c r="L90" s="118"/>
      <c r="M90" s="143"/>
    </row>
    <row r="91" spans="2:13" ht="24.75" thickBot="1" x14ac:dyDescent="0.75">
      <c r="B91" s="77" t="s">
        <v>19</v>
      </c>
      <c r="H91" s="83">
        <f>H84-H89</f>
        <v>54899.600000000006</v>
      </c>
      <c r="I91" s="77"/>
      <c r="J91" s="297">
        <v>279791</v>
      </c>
      <c r="K91" s="297"/>
      <c r="L91" s="297"/>
      <c r="M91" s="146">
        <f>H91*J91</f>
        <v>15360413983.600002</v>
      </c>
    </row>
    <row r="92" spans="2:13" ht="20.25" thickTop="1" x14ac:dyDescent="0.25">
      <c r="M92" s="147"/>
    </row>
    <row r="93" spans="2:13" ht="23.25" x14ac:dyDescent="0.7">
      <c r="B93" s="85" t="s">
        <v>34</v>
      </c>
      <c r="C93" s="85"/>
      <c r="D93" s="85"/>
      <c r="E93" s="85"/>
      <c r="F93" s="85"/>
      <c r="G93" s="86"/>
      <c r="H93" s="86"/>
      <c r="I93" s="85"/>
      <c r="J93" s="87"/>
      <c r="K93" s="87"/>
      <c r="L93" s="85"/>
      <c r="M93" s="148"/>
    </row>
    <row r="94" spans="2:13" ht="21" x14ac:dyDescent="0.25">
      <c r="B94" s="88" t="s">
        <v>135</v>
      </c>
      <c r="C94" s="89"/>
      <c r="D94" s="89"/>
      <c r="E94" s="89"/>
      <c r="F94" s="89"/>
      <c r="G94" s="89"/>
      <c r="H94" s="89"/>
      <c r="I94" s="89"/>
      <c r="J94" s="89"/>
      <c r="K94" s="89"/>
      <c r="L94" s="89"/>
      <c r="M94" s="149"/>
    </row>
    <row r="95" spans="2:13" ht="19.5" customHeight="1" x14ac:dyDescent="0.25">
      <c r="B95" s="88" t="s">
        <v>125</v>
      </c>
      <c r="C95" s="119"/>
      <c r="D95" s="119"/>
      <c r="E95" s="119"/>
      <c r="F95" s="119"/>
      <c r="G95" s="119"/>
      <c r="H95" s="119"/>
      <c r="I95" s="119"/>
      <c r="J95" s="119"/>
      <c r="K95" s="119"/>
      <c r="L95" s="119"/>
      <c r="M95" s="150"/>
    </row>
    <row r="96" spans="2:13" ht="19.5" customHeight="1" x14ac:dyDescent="0.25">
      <c r="B96" s="119"/>
      <c r="C96" s="119"/>
      <c r="D96" s="119"/>
      <c r="E96" s="119"/>
      <c r="F96" s="119"/>
      <c r="G96" s="119"/>
      <c r="H96" s="119"/>
      <c r="I96" s="119"/>
      <c r="J96" s="119"/>
      <c r="K96" s="119"/>
      <c r="L96" s="119"/>
      <c r="M96" s="150"/>
    </row>
    <row r="97" spans="2:13" ht="21" x14ac:dyDescent="0.6">
      <c r="B97" s="91"/>
      <c r="C97" s="91"/>
      <c r="D97" s="91"/>
      <c r="E97" s="91"/>
      <c r="F97" s="91"/>
      <c r="G97" s="91" t="s">
        <v>35</v>
      </c>
      <c r="H97" s="91" t="s">
        <v>36</v>
      </c>
      <c r="I97" s="91"/>
      <c r="J97" s="298" t="s">
        <v>3</v>
      </c>
      <c r="K97" s="298"/>
      <c r="L97" s="298"/>
      <c r="M97" s="92" t="s">
        <v>31</v>
      </c>
    </row>
    <row r="98" spans="2:13" ht="21" x14ac:dyDescent="0.6">
      <c r="B98" s="90" t="s">
        <v>128</v>
      </c>
      <c r="C98" s="90"/>
      <c r="D98" s="90"/>
      <c r="E98" s="90"/>
      <c r="F98" s="90"/>
      <c r="G98" s="92" t="s">
        <v>38</v>
      </c>
      <c r="H98" s="368">
        <f>345820*50%</f>
        <v>172910</v>
      </c>
      <c r="I98" s="90"/>
      <c r="J98" s="296">
        <v>269881</v>
      </c>
      <c r="K98" s="296"/>
      <c r="L98" s="296"/>
      <c r="M98" s="368">
        <f>H98*J98</f>
        <v>46665123710</v>
      </c>
    </row>
    <row r="99" spans="2:13" ht="21" x14ac:dyDescent="0.6">
      <c r="B99" s="90" t="s">
        <v>150</v>
      </c>
      <c r="G99" s="92" t="s">
        <v>149</v>
      </c>
      <c r="H99" s="368">
        <f>-H87+'مرحله اول'!H90</f>
        <v>-116180</v>
      </c>
      <c r="I99" s="90"/>
      <c r="J99" s="296">
        <v>269881</v>
      </c>
      <c r="K99" s="296">
        <v>324500</v>
      </c>
      <c r="L99" s="296"/>
      <c r="M99" s="368">
        <f>J99*H99</f>
        <v>-31354774580</v>
      </c>
    </row>
    <row r="100" spans="2:13" ht="20.25" thickBot="1" x14ac:dyDescent="0.3">
      <c r="B100" s="6" t="s">
        <v>148</v>
      </c>
      <c r="H100" s="369">
        <f>SUM(H98:H99)</f>
        <v>56730</v>
      </c>
      <c r="M100" s="369">
        <f>M91-M99</f>
        <v>46715188563.600006</v>
      </c>
    </row>
    <row r="101" spans="2:13" ht="20.25" thickTop="1" x14ac:dyDescent="0.25">
      <c r="H101" s="136"/>
    </row>
  </sheetData>
  <autoFilter ref="A5:M47" xr:uid="{2677F53A-618D-4F2A-ACD6-49F1DBDD5742}"/>
  <mergeCells count="8">
    <mergeCell ref="J99:L99"/>
    <mergeCell ref="J88:L88"/>
    <mergeCell ref="J98:L98"/>
    <mergeCell ref="J60:M73"/>
    <mergeCell ref="J81:L81"/>
    <mergeCell ref="J87:L87"/>
    <mergeCell ref="J91:L91"/>
    <mergeCell ref="J97:L97"/>
  </mergeCells>
  <printOptions horizontalCentered="1"/>
  <pageMargins left="0.25" right="0.25" top="0.75" bottom="0.35" header="0.3" footer="0.3"/>
  <pageSetup scale="64" fitToHeight="0" orientation="portrait" r:id="rId1"/>
  <headerFooter>
    <oddFooter>&amp;Cصفحه &amp;P از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5F24-4D6E-44DC-B8EC-3EDFCBD4D167}">
  <sheetPr>
    <pageSetUpPr fitToPage="1"/>
  </sheetPr>
  <dimension ref="B1:S104"/>
  <sheetViews>
    <sheetView rightToLeft="1" view="pageBreakPreview" topLeftCell="A58" zoomScale="112" zoomScaleNormal="98" zoomScaleSheetLayoutView="112" workbookViewId="0">
      <selection activeCell="N93" sqref="N93"/>
    </sheetView>
  </sheetViews>
  <sheetFormatPr defaultColWidth="9.140625" defaultRowHeight="19.5" x14ac:dyDescent="0.25"/>
  <cols>
    <col min="1" max="1" width="2.7109375" style="6" customWidth="1"/>
    <col min="2" max="2" width="5.7109375" style="6" customWidth="1"/>
    <col min="3" max="3" width="12.85546875" style="6" bestFit="1" customWidth="1"/>
    <col min="4" max="4" width="38.42578125" style="6" bestFit="1" customWidth="1"/>
    <col min="5" max="5" width="9.5703125" style="6" bestFit="1" customWidth="1"/>
    <col min="6" max="6" width="9.7109375" style="6" bestFit="1" customWidth="1"/>
    <col min="7" max="7" width="11.140625" style="7" customWidth="1"/>
    <col min="8" max="8" width="14.5703125" style="6" bestFit="1" customWidth="1"/>
    <col min="9" max="9" width="1.7109375" style="6" customWidth="1"/>
    <col min="10" max="13" width="12.140625" style="6" customWidth="1"/>
    <col min="14" max="14" width="17.28515625" style="135" customWidth="1"/>
    <col min="15" max="16384" width="9.140625" style="6"/>
  </cols>
  <sheetData>
    <row r="1" spans="2:14" s="2" customFormat="1" ht="27.95" customHeight="1" x14ac:dyDescent="0.25">
      <c r="B1" s="1" t="s">
        <v>26</v>
      </c>
      <c r="C1" s="1"/>
      <c r="E1" s="1"/>
      <c r="G1" s="3"/>
      <c r="N1" s="4" t="s">
        <v>27</v>
      </c>
    </row>
    <row r="2" spans="2:14" s="2" customFormat="1" ht="27.95" customHeight="1" x14ac:dyDescent="0.25">
      <c r="B2" s="1" t="s">
        <v>4</v>
      </c>
      <c r="C2" s="1"/>
      <c r="E2" s="1"/>
      <c r="G2" s="3"/>
      <c r="N2" s="4" t="s">
        <v>28</v>
      </c>
    </row>
    <row r="3" spans="2:14" s="2" customFormat="1" ht="27.95" customHeight="1" x14ac:dyDescent="0.25">
      <c r="B3" s="1" t="s">
        <v>25</v>
      </c>
      <c r="C3" s="1"/>
      <c r="E3" s="1"/>
      <c r="G3" s="66"/>
      <c r="N3" s="4" t="s">
        <v>169</v>
      </c>
    </row>
    <row r="4" spans="2:14" ht="6" customHeight="1" x14ac:dyDescent="0.25"/>
    <row r="5" spans="2:14" s="14" customFormat="1" ht="93" x14ac:dyDescent="0.25">
      <c r="B5" s="8" t="s">
        <v>5</v>
      </c>
      <c r="C5" s="8" t="s">
        <v>6</v>
      </c>
      <c r="D5" s="8" t="s">
        <v>7</v>
      </c>
      <c r="E5" s="9" t="s">
        <v>8</v>
      </c>
      <c r="F5" s="9" t="s">
        <v>9</v>
      </c>
      <c r="G5" s="9" t="s">
        <v>10</v>
      </c>
      <c r="H5" s="10" t="s">
        <v>11</v>
      </c>
      <c r="I5" s="11"/>
      <c r="J5" s="127" t="s">
        <v>131</v>
      </c>
      <c r="K5" s="127" t="s">
        <v>132</v>
      </c>
      <c r="L5" s="127" t="s">
        <v>158</v>
      </c>
      <c r="M5" s="127" t="s">
        <v>133</v>
      </c>
      <c r="N5" s="13" t="s">
        <v>23</v>
      </c>
    </row>
    <row r="6" spans="2:14" s="14" customFormat="1" ht="20.100000000000001" customHeight="1" x14ac:dyDescent="0.25">
      <c r="B6" s="15">
        <v>1</v>
      </c>
      <c r="C6" s="47" t="s">
        <v>39</v>
      </c>
      <c r="D6" s="51" t="s">
        <v>80</v>
      </c>
      <c r="E6" s="16" t="s">
        <v>12</v>
      </c>
      <c r="F6" s="98">
        <v>1</v>
      </c>
      <c r="G6" s="94">
        <v>2200</v>
      </c>
      <c r="H6" s="103">
        <f>F6*G6</f>
        <v>2200</v>
      </c>
      <c r="I6" s="17"/>
      <c r="J6" s="112">
        <v>0</v>
      </c>
      <c r="K6" s="112">
        <v>0</v>
      </c>
      <c r="L6" s="112">
        <v>0</v>
      </c>
      <c r="M6" s="109">
        <f>(J6+K6+L6)/F6</f>
        <v>0</v>
      </c>
      <c r="N6" s="57">
        <f>M6*H6</f>
        <v>0</v>
      </c>
    </row>
    <row r="7" spans="2:14" s="14" customFormat="1" ht="20.100000000000001" customHeight="1" x14ac:dyDescent="0.25">
      <c r="B7" s="18">
        <v>2</v>
      </c>
      <c r="C7" s="48" t="s">
        <v>40</v>
      </c>
      <c r="D7" s="52" t="s">
        <v>81</v>
      </c>
      <c r="E7" s="19" t="s">
        <v>12</v>
      </c>
      <c r="F7" s="99">
        <v>1</v>
      </c>
      <c r="G7" s="95">
        <v>1750</v>
      </c>
      <c r="H7" s="104">
        <f>F7*G7</f>
        <v>1750</v>
      </c>
      <c r="I7" s="17"/>
      <c r="J7" s="113">
        <v>0</v>
      </c>
      <c r="K7" s="113">
        <v>0</v>
      </c>
      <c r="L7" s="113">
        <v>0</v>
      </c>
      <c r="M7" s="110">
        <f>(J7+K7+L7)/F7</f>
        <v>0</v>
      </c>
      <c r="N7" s="58">
        <f>M7*H7</f>
        <v>0</v>
      </c>
    </row>
    <row r="8" spans="2:14" s="14" customFormat="1" ht="20.100000000000001" customHeight="1" x14ac:dyDescent="0.25">
      <c r="B8" s="18">
        <v>3</v>
      </c>
      <c r="C8" s="48" t="s">
        <v>41</v>
      </c>
      <c r="D8" s="52" t="s">
        <v>82</v>
      </c>
      <c r="E8" s="19" t="s">
        <v>12</v>
      </c>
      <c r="F8" s="99">
        <v>1</v>
      </c>
      <c r="G8" s="95">
        <v>2200</v>
      </c>
      <c r="H8" s="104">
        <f t="shared" ref="H8:H47" si="0">F8*G8</f>
        <v>2200</v>
      </c>
      <c r="I8" s="17"/>
      <c r="J8" s="113">
        <v>0</v>
      </c>
      <c r="K8" s="113">
        <v>0</v>
      </c>
      <c r="L8" s="113">
        <v>0</v>
      </c>
      <c r="M8" s="110">
        <f t="shared" ref="M8:M46" si="1">(J8+K8+L8)/F8</f>
        <v>0</v>
      </c>
      <c r="N8" s="58">
        <f t="shared" ref="N8:N47" si="2">M8*H8</f>
        <v>0</v>
      </c>
    </row>
    <row r="9" spans="2:14" s="14" customFormat="1" ht="20.100000000000001" customHeight="1" x14ac:dyDescent="0.25">
      <c r="B9" s="18">
        <v>4</v>
      </c>
      <c r="C9" s="48" t="s">
        <v>42</v>
      </c>
      <c r="D9" s="52" t="s">
        <v>83</v>
      </c>
      <c r="E9" s="19" t="s">
        <v>12</v>
      </c>
      <c r="F9" s="99">
        <v>1</v>
      </c>
      <c r="G9" s="95">
        <v>3800</v>
      </c>
      <c r="H9" s="104">
        <f t="shared" si="0"/>
        <v>3800</v>
      </c>
      <c r="I9" s="17"/>
      <c r="J9" s="113">
        <v>0</v>
      </c>
      <c r="K9" s="113">
        <v>0</v>
      </c>
      <c r="L9" s="113">
        <v>0</v>
      </c>
      <c r="M9" s="110">
        <f t="shared" si="1"/>
        <v>0</v>
      </c>
      <c r="N9" s="58">
        <f t="shared" si="2"/>
        <v>0</v>
      </c>
    </row>
    <row r="10" spans="2:14" s="14" customFormat="1" ht="20.100000000000001" customHeight="1" x14ac:dyDescent="0.25">
      <c r="B10" s="18">
        <v>5</v>
      </c>
      <c r="C10" s="48" t="s">
        <v>43</v>
      </c>
      <c r="D10" s="52" t="s">
        <v>84</v>
      </c>
      <c r="E10" s="19" t="s">
        <v>12</v>
      </c>
      <c r="F10" s="99">
        <v>1</v>
      </c>
      <c r="G10" s="95">
        <v>2200</v>
      </c>
      <c r="H10" s="104">
        <f t="shared" si="0"/>
        <v>2200</v>
      </c>
      <c r="I10" s="17"/>
      <c r="J10" s="113">
        <v>0</v>
      </c>
      <c r="K10" s="113">
        <v>0</v>
      </c>
      <c r="L10" s="113">
        <v>0</v>
      </c>
      <c r="M10" s="110">
        <f t="shared" si="1"/>
        <v>0</v>
      </c>
      <c r="N10" s="58">
        <f t="shared" si="2"/>
        <v>0</v>
      </c>
    </row>
    <row r="11" spans="2:14" s="14" customFormat="1" ht="20.100000000000001" customHeight="1" x14ac:dyDescent="0.25">
      <c r="B11" s="18">
        <v>6</v>
      </c>
      <c r="C11" s="48" t="s">
        <v>44</v>
      </c>
      <c r="D11" s="52" t="s">
        <v>85</v>
      </c>
      <c r="E11" s="19" t="s">
        <v>12</v>
      </c>
      <c r="F11" s="99">
        <v>2</v>
      </c>
      <c r="G11" s="95">
        <v>980</v>
      </c>
      <c r="H11" s="104">
        <f t="shared" si="0"/>
        <v>1960</v>
      </c>
      <c r="I11" s="17"/>
      <c r="J11" s="113">
        <v>0</v>
      </c>
      <c r="K11" s="113">
        <v>0</v>
      </c>
      <c r="L11" s="113">
        <v>0</v>
      </c>
      <c r="M11" s="110">
        <f t="shared" si="1"/>
        <v>0</v>
      </c>
      <c r="N11" s="58">
        <f t="shared" si="2"/>
        <v>0</v>
      </c>
    </row>
    <row r="12" spans="2:14" s="14" customFormat="1" ht="20.100000000000001" customHeight="1" x14ac:dyDescent="0.25">
      <c r="B12" s="18">
        <v>7</v>
      </c>
      <c r="C12" s="48" t="s">
        <v>45</v>
      </c>
      <c r="D12" s="52" t="s">
        <v>86</v>
      </c>
      <c r="E12" s="19" t="s">
        <v>12</v>
      </c>
      <c r="F12" s="99">
        <v>1</v>
      </c>
      <c r="G12" s="95">
        <v>9550</v>
      </c>
      <c r="H12" s="104">
        <f t="shared" si="0"/>
        <v>9550</v>
      </c>
      <c r="I12" s="17"/>
      <c r="J12" s="113">
        <v>0</v>
      </c>
      <c r="K12" s="113">
        <v>0</v>
      </c>
      <c r="L12" s="113">
        <v>0</v>
      </c>
      <c r="M12" s="110">
        <f t="shared" si="1"/>
        <v>0</v>
      </c>
      <c r="N12" s="58">
        <f t="shared" si="2"/>
        <v>0</v>
      </c>
    </row>
    <row r="13" spans="2:14" s="14" customFormat="1" ht="20.100000000000001" customHeight="1" x14ac:dyDescent="0.25">
      <c r="B13" s="18">
        <v>8</v>
      </c>
      <c r="C13" s="48" t="s">
        <v>46</v>
      </c>
      <c r="D13" s="52" t="s">
        <v>87</v>
      </c>
      <c r="E13" s="19" t="s">
        <v>12</v>
      </c>
      <c r="F13" s="99">
        <v>1</v>
      </c>
      <c r="G13" s="95">
        <v>2200</v>
      </c>
      <c r="H13" s="104">
        <f t="shared" si="0"/>
        <v>2200</v>
      </c>
      <c r="I13" s="17"/>
      <c r="J13" s="113">
        <v>0</v>
      </c>
      <c r="K13" s="113">
        <v>0</v>
      </c>
      <c r="L13" s="113">
        <v>0</v>
      </c>
      <c r="M13" s="110">
        <f t="shared" si="1"/>
        <v>0</v>
      </c>
      <c r="N13" s="58">
        <f t="shared" si="2"/>
        <v>0</v>
      </c>
    </row>
    <row r="14" spans="2:14" s="14" customFormat="1" ht="20.100000000000001" customHeight="1" x14ac:dyDescent="0.25">
      <c r="B14" s="18">
        <v>9</v>
      </c>
      <c r="C14" s="48" t="s">
        <v>47</v>
      </c>
      <c r="D14" s="52" t="s">
        <v>88</v>
      </c>
      <c r="E14" s="19" t="s">
        <v>12</v>
      </c>
      <c r="F14" s="99">
        <v>2</v>
      </c>
      <c r="G14" s="95">
        <v>1350</v>
      </c>
      <c r="H14" s="104">
        <f t="shared" si="0"/>
        <v>2700</v>
      </c>
      <c r="I14" s="17"/>
      <c r="J14" s="113">
        <v>0</v>
      </c>
      <c r="K14" s="113">
        <v>0</v>
      </c>
      <c r="L14" s="113">
        <v>0</v>
      </c>
      <c r="M14" s="110">
        <f t="shared" si="1"/>
        <v>0</v>
      </c>
      <c r="N14" s="58">
        <f t="shared" si="2"/>
        <v>0</v>
      </c>
    </row>
    <row r="15" spans="2:14" s="14" customFormat="1" ht="20.100000000000001" customHeight="1" x14ac:dyDescent="0.25">
      <c r="B15" s="18">
        <v>10</v>
      </c>
      <c r="C15" s="48" t="s">
        <v>48</v>
      </c>
      <c r="D15" s="52" t="s">
        <v>89</v>
      </c>
      <c r="E15" s="19" t="s">
        <v>12</v>
      </c>
      <c r="F15" s="99">
        <v>3</v>
      </c>
      <c r="G15" s="95">
        <v>9550</v>
      </c>
      <c r="H15" s="104">
        <f t="shared" si="0"/>
        <v>28650</v>
      </c>
      <c r="I15" s="17"/>
      <c r="J15" s="113">
        <v>0</v>
      </c>
      <c r="K15" s="113">
        <v>0</v>
      </c>
      <c r="L15" s="113">
        <v>0</v>
      </c>
      <c r="M15" s="110">
        <f t="shared" si="1"/>
        <v>0</v>
      </c>
      <c r="N15" s="58">
        <f t="shared" si="2"/>
        <v>0</v>
      </c>
    </row>
    <row r="16" spans="2:14" s="14" customFormat="1" ht="20.100000000000001" customHeight="1" x14ac:dyDescent="0.25">
      <c r="B16" s="18">
        <v>11</v>
      </c>
      <c r="C16" s="48" t="s">
        <v>49</v>
      </c>
      <c r="D16" s="52" t="s">
        <v>90</v>
      </c>
      <c r="E16" s="19" t="s">
        <v>12</v>
      </c>
      <c r="F16" s="99">
        <v>1</v>
      </c>
      <c r="G16" s="95">
        <v>2200</v>
      </c>
      <c r="H16" s="104">
        <f t="shared" si="0"/>
        <v>2200</v>
      </c>
      <c r="I16" s="17"/>
      <c r="J16" s="113">
        <v>0</v>
      </c>
      <c r="K16" s="113">
        <v>0</v>
      </c>
      <c r="L16" s="113">
        <v>0</v>
      </c>
      <c r="M16" s="110">
        <f t="shared" si="1"/>
        <v>0</v>
      </c>
      <c r="N16" s="58">
        <f t="shared" si="2"/>
        <v>0</v>
      </c>
    </row>
    <row r="17" spans="2:14" s="14" customFormat="1" ht="20.100000000000001" customHeight="1" x14ac:dyDescent="0.25">
      <c r="B17" s="18">
        <v>12</v>
      </c>
      <c r="C17" s="48" t="s">
        <v>50</v>
      </c>
      <c r="D17" s="53" t="s">
        <v>91</v>
      </c>
      <c r="E17" s="19" t="s">
        <v>12</v>
      </c>
      <c r="F17" s="99">
        <v>2</v>
      </c>
      <c r="G17" s="95">
        <v>900</v>
      </c>
      <c r="H17" s="104">
        <f t="shared" si="0"/>
        <v>1800</v>
      </c>
      <c r="I17" s="17"/>
      <c r="J17" s="113">
        <v>0</v>
      </c>
      <c r="K17" s="113">
        <v>2</v>
      </c>
      <c r="L17" s="113">
        <v>0</v>
      </c>
      <c r="M17" s="110">
        <f t="shared" si="1"/>
        <v>1</v>
      </c>
      <c r="N17" s="58">
        <f t="shared" si="2"/>
        <v>1800</v>
      </c>
    </row>
    <row r="18" spans="2:14" s="14" customFormat="1" ht="20.100000000000001" customHeight="1" x14ac:dyDescent="0.25">
      <c r="B18" s="18">
        <v>13</v>
      </c>
      <c r="C18" s="48" t="s">
        <v>51</v>
      </c>
      <c r="D18" s="53" t="s">
        <v>92</v>
      </c>
      <c r="E18" s="19" t="s">
        <v>12</v>
      </c>
      <c r="F18" s="99">
        <v>1</v>
      </c>
      <c r="G18" s="95">
        <v>5900</v>
      </c>
      <c r="H18" s="104">
        <f t="shared" si="0"/>
        <v>5900</v>
      </c>
      <c r="I18" s="17"/>
      <c r="J18" s="113">
        <v>0</v>
      </c>
      <c r="K18" s="113">
        <v>0</v>
      </c>
      <c r="L18" s="113">
        <v>0</v>
      </c>
      <c r="M18" s="110">
        <f t="shared" si="1"/>
        <v>0</v>
      </c>
      <c r="N18" s="58">
        <f t="shared" si="2"/>
        <v>0</v>
      </c>
    </row>
    <row r="19" spans="2:14" s="14" customFormat="1" ht="20.100000000000001" customHeight="1" x14ac:dyDescent="0.25">
      <c r="B19" s="18">
        <v>14</v>
      </c>
      <c r="C19" s="48" t="s">
        <v>52</v>
      </c>
      <c r="D19" s="53" t="s">
        <v>93</v>
      </c>
      <c r="E19" s="19" t="s">
        <v>12</v>
      </c>
      <c r="F19" s="99">
        <v>1</v>
      </c>
      <c r="G19" s="95">
        <v>2200</v>
      </c>
      <c r="H19" s="104">
        <f t="shared" si="0"/>
        <v>2200</v>
      </c>
      <c r="I19" s="17"/>
      <c r="J19" s="113">
        <v>0</v>
      </c>
      <c r="K19" s="113">
        <v>0</v>
      </c>
      <c r="L19" s="113">
        <v>0</v>
      </c>
      <c r="M19" s="110">
        <f t="shared" si="1"/>
        <v>0</v>
      </c>
      <c r="N19" s="58">
        <f t="shared" si="2"/>
        <v>0</v>
      </c>
    </row>
    <row r="20" spans="2:14" s="14" customFormat="1" ht="20.100000000000001" customHeight="1" x14ac:dyDescent="0.25">
      <c r="B20" s="18">
        <v>15</v>
      </c>
      <c r="C20" s="48" t="s">
        <v>53</v>
      </c>
      <c r="D20" s="53" t="s">
        <v>94</v>
      </c>
      <c r="E20" s="19" t="s">
        <v>12</v>
      </c>
      <c r="F20" s="99">
        <v>3</v>
      </c>
      <c r="G20" s="95">
        <v>9550</v>
      </c>
      <c r="H20" s="104">
        <f t="shared" si="0"/>
        <v>28650</v>
      </c>
      <c r="I20" s="17"/>
      <c r="J20" s="113">
        <v>0</v>
      </c>
      <c r="K20" s="113">
        <v>0</v>
      </c>
      <c r="L20" s="113">
        <v>0</v>
      </c>
      <c r="M20" s="110">
        <f t="shared" si="1"/>
        <v>0</v>
      </c>
      <c r="N20" s="58">
        <f t="shared" si="2"/>
        <v>0</v>
      </c>
    </row>
    <row r="21" spans="2:14" s="14" customFormat="1" ht="20.100000000000001" customHeight="1" x14ac:dyDescent="0.25">
      <c r="B21" s="18">
        <v>16</v>
      </c>
      <c r="C21" s="48" t="s">
        <v>54</v>
      </c>
      <c r="D21" s="53" t="s">
        <v>95</v>
      </c>
      <c r="E21" s="19" t="s">
        <v>12</v>
      </c>
      <c r="F21" s="99">
        <v>1</v>
      </c>
      <c r="G21" s="95">
        <v>2200</v>
      </c>
      <c r="H21" s="104">
        <f t="shared" si="0"/>
        <v>2200</v>
      </c>
      <c r="I21" s="17"/>
      <c r="J21" s="113">
        <v>0</v>
      </c>
      <c r="K21" s="113">
        <v>0</v>
      </c>
      <c r="L21" s="113">
        <v>0</v>
      </c>
      <c r="M21" s="110">
        <f t="shared" si="1"/>
        <v>0</v>
      </c>
      <c r="N21" s="58">
        <f t="shared" si="2"/>
        <v>0</v>
      </c>
    </row>
    <row r="22" spans="2:14" s="14" customFormat="1" ht="20.100000000000001" customHeight="1" x14ac:dyDescent="0.25">
      <c r="B22" s="18">
        <v>17</v>
      </c>
      <c r="C22" s="48" t="s">
        <v>55</v>
      </c>
      <c r="D22" s="52" t="s">
        <v>96</v>
      </c>
      <c r="E22" s="19" t="s">
        <v>12</v>
      </c>
      <c r="F22" s="99">
        <v>2</v>
      </c>
      <c r="G22" s="95">
        <v>900</v>
      </c>
      <c r="H22" s="104">
        <f t="shared" si="0"/>
        <v>1800</v>
      </c>
      <c r="I22" s="17"/>
      <c r="J22" s="113">
        <v>0</v>
      </c>
      <c r="K22" s="113">
        <v>2</v>
      </c>
      <c r="L22" s="113">
        <v>0</v>
      </c>
      <c r="M22" s="110">
        <f t="shared" si="1"/>
        <v>1</v>
      </c>
      <c r="N22" s="58">
        <f t="shared" si="2"/>
        <v>1800</v>
      </c>
    </row>
    <row r="23" spans="2:14" s="14" customFormat="1" ht="20.100000000000001" customHeight="1" x14ac:dyDescent="0.25">
      <c r="B23" s="18">
        <v>18</v>
      </c>
      <c r="C23" s="48" t="s">
        <v>56</v>
      </c>
      <c r="D23" s="52" t="s">
        <v>97</v>
      </c>
      <c r="E23" s="19" t="s">
        <v>12</v>
      </c>
      <c r="F23" s="99">
        <f>1+1</f>
        <v>2</v>
      </c>
      <c r="G23" s="95">
        <v>900</v>
      </c>
      <c r="H23" s="104">
        <f t="shared" si="0"/>
        <v>1800</v>
      </c>
      <c r="I23" s="17"/>
      <c r="J23" s="113">
        <v>0</v>
      </c>
      <c r="K23" s="113">
        <v>2</v>
      </c>
      <c r="L23" s="113">
        <v>0</v>
      </c>
      <c r="M23" s="110">
        <f t="shared" si="1"/>
        <v>1</v>
      </c>
      <c r="N23" s="58">
        <f t="shared" si="2"/>
        <v>1800</v>
      </c>
    </row>
    <row r="24" spans="2:14" s="14" customFormat="1" ht="19.5" customHeight="1" x14ac:dyDescent="0.25">
      <c r="B24" s="18">
        <v>19</v>
      </c>
      <c r="C24" s="48" t="s">
        <v>57</v>
      </c>
      <c r="D24" s="52" t="s">
        <v>98</v>
      </c>
      <c r="E24" s="19" t="s">
        <v>12</v>
      </c>
      <c r="F24" s="100">
        <f>1+1</f>
        <v>2</v>
      </c>
      <c r="G24" s="95">
        <v>900</v>
      </c>
      <c r="H24" s="104">
        <f t="shared" si="0"/>
        <v>1800</v>
      </c>
      <c r="I24" s="17"/>
      <c r="J24" s="113">
        <v>0</v>
      </c>
      <c r="K24" s="113">
        <v>2</v>
      </c>
      <c r="L24" s="113">
        <v>0</v>
      </c>
      <c r="M24" s="110">
        <f t="shared" si="1"/>
        <v>1</v>
      </c>
      <c r="N24" s="58">
        <f t="shared" si="2"/>
        <v>1800</v>
      </c>
    </row>
    <row r="25" spans="2:14" s="14" customFormat="1" ht="20.100000000000001" customHeight="1" x14ac:dyDescent="0.25">
      <c r="B25" s="18">
        <v>20</v>
      </c>
      <c r="C25" s="48" t="s">
        <v>58</v>
      </c>
      <c r="D25" s="52" t="s">
        <v>99</v>
      </c>
      <c r="E25" s="19" t="s">
        <v>12</v>
      </c>
      <c r="F25" s="99">
        <v>1</v>
      </c>
      <c r="G25" s="95">
        <v>29350</v>
      </c>
      <c r="H25" s="104">
        <f t="shared" si="0"/>
        <v>29350</v>
      </c>
      <c r="I25" s="17"/>
      <c r="J25" s="113">
        <v>0</v>
      </c>
      <c r="K25" s="113">
        <v>1</v>
      </c>
      <c r="L25" s="113">
        <v>0</v>
      </c>
      <c r="M25" s="110">
        <f t="shared" si="1"/>
        <v>1</v>
      </c>
      <c r="N25" s="58">
        <f t="shared" si="2"/>
        <v>29350</v>
      </c>
    </row>
    <row r="26" spans="2:14" s="14" customFormat="1" ht="20.100000000000001" customHeight="1" x14ac:dyDescent="0.25">
      <c r="B26" s="18">
        <v>21</v>
      </c>
      <c r="C26" s="48" t="s">
        <v>59</v>
      </c>
      <c r="D26" s="52" t="s">
        <v>100</v>
      </c>
      <c r="E26" s="19" t="s">
        <v>12</v>
      </c>
      <c r="F26" s="99">
        <v>1</v>
      </c>
      <c r="G26" s="95">
        <v>48990</v>
      </c>
      <c r="H26" s="104">
        <f t="shared" si="0"/>
        <v>48990</v>
      </c>
      <c r="I26" s="17"/>
      <c r="J26" s="113">
        <v>0</v>
      </c>
      <c r="K26" s="113">
        <v>1</v>
      </c>
      <c r="L26" s="113">
        <v>0</v>
      </c>
      <c r="M26" s="110">
        <f t="shared" si="1"/>
        <v>1</v>
      </c>
      <c r="N26" s="58">
        <f t="shared" si="2"/>
        <v>48990</v>
      </c>
    </row>
    <row r="27" spans="2:14" s="14" customFormat="1" ht="20.100000000000001" customHeight="1" x14ac:dyDescent="0.25">
      <c r="B27" s="18">
        <v>22</v>
      </c>
      <c r="C27" s="48" t="s">
        <v>60</v>
      </c>
      <c r="D27" s="52" t="s">
        <v>101</v>
      </c>
      <c r="E27" s="19" t="s">
        <v>12</v>
      </c>
      <c r="F27" s="99">
        <v>1</v>
      </c>
      <c r="G27" s="95">
        <v>18350</v>
      </c>
      <c r="H27" s="104">
        <f t="shared" si="0"/>
        <v>18350</v>
      </c>
      <c r="I27" s="17"/>
      <c r="J27" s="113">
        <v>0</v>
      </c>
      <c r="K27" s="113">
        <v>0</v>
      </c>
      <c r="L27" s="113">
        <v>1</v>
      </c>
      <c r="M27" s="110">
        <f t="shared" si="1"/>
        <v>1</v>
      </c>
      <c r="N27" s="58">
        <f t="shared" si="2"/>
        <v>18350</v>
      </c>
    </row>
    <row r="28" spans="2:14" s="14" customFormat="1" ht="20.100000000000001" customHeight="1" x14ac:dyDescent="0.25">
      <c r="B28" s="18">
        <v>23</v>
      </c>
      <c r="C28" s="48" t="s">
        <v>61</v>
      </c>
      <c r="D28" s="52" t="s">
        <v>102</v>
      </c>
      <c r="E28" s="19" t="s">
        <v>12</v>
      </c>
      <c r="F28" s="99">
        <v>1</v>
      </c>
      <c r="G28" s="95">
        <v>18350</v>
      </c>
      <c r="H28" s="104">
        <f t="shared" si="0"/>
        <v>18350</v>
      </c>
      <c r="I28" s="17"/>
      <c r="J28" s="113">
        <v>0</v>
      </c>
      <c r="K28" s="113">
        <v>0</v>
      </c>
      <c r="L28" s="113">
        <v>1</v>
      </c>
      <c r="M28" s="110">
        <f t="shared" si="1"/>
        <v>1</v>
      </c>
      <c r="N28" s="58">
        <f t="shared" si="2"/>
        <v>18350</v>
      </c>
    </row>
    <row r="29" spans="2:14" s="14" customFormat="1" ht="24" x14ac:dyDescent="0.25">
      <c r="B29" s="18">
        <v>24</v>
      </c>
      <c r="C29" s="49" t="s">
        <v>62</v>
      </c>
      <c r="D29" s="54" t="s">
        <v>103</v>
      </c>
      <c r="E29" s="19" t="s">
        <v>12</v>
      </c>
      <c r="F29" s="101">
        <v>1</v>
      </c>
      <c r="G29" s="96">
        <v>32660</v>
      </c>
      <c r="H29" s="104">
        <f t="shared" si="0"/>
        <v>32660</v>
      </c>
      <c r="I29" s="17"/>
      <c r="J29" s="113">
        <v>1</v>
      </c>
      <c r="K29" s="113">
        <v>0</v>
      </c>
      <c r="L29" s="113">
        <v>0</v>
      </c>
      <c r="M29" s="110">
        <f t="shared" si="1"/>
        <v>1</v>
      </c>
      <c r="N29" s="58">
        <f t="shared" si="2"/>
        <v>32660</v>
      </c>
    </row>
    <row r="30" spans="2:14" s="14" customFormat="1" ht="20.100000000000001" customHeight="1" x14ac:dyDescent="0.25">
      <c r="B30" s="18">
        <v>25</v>
      </c>
      <c r="C30" s="48" t="s">
        <v>63</v>
      </c>
      <c r="D30" s="52" t="s">
        <v>104</v>
      </c>
      <c r="E30" s="19" t="s">
        <v>12</v>
      </c>
      <c r="F30" s="99">
        <v>1</v>
      </c>
      <c r="G30" s="95">
        <v>32660</v>
      </c>
      <c r="H30" s="104">
        <f t="shared" si="0"/>
        <v>32660</v>
      </c>
      <c r="I30" s="17"/>
      <c r="J30" s="113">
        <v>1</v>
      </c>
      <c r="K30" s="113">
        <v>0</v>
      </c>
      <c r="L30" s="113">
        <v>0</v>
      </c>
      <c r="M30" s="110">
        <f t="shared" si="1"/>
        <v>1</v>
      </c>
      <c r="N30" s="58">
        <f t="shared" si="2"/>
        <v>32660</v>
      </c>
    </row>
    <row r="31" spans="2:14" s="14" customFormat="1" ht="20.100000000000001" customHeight="1" x14ac:dyDescent="0.25">
      <c r="B31" s="18">
        <v>26</v>
      </c>
      <c r="C31" s="48" t="s">
        <v>64</v>
      </c>
      <c r="D31" s="52" t="s">
        <v>105</v>
      </c>
      <c r="E31" s="19" t="s">
        <v>12</v>
      </c>
      <c r="F31" s="99">
        <v>1</v>
      </c>
      <c r="G31" s="95">
        <v>450</v>
      </c>
      <c r="H31" s="104">
        <f t="shared" si="0"/>
        <v>450</v>
      </c>
      <c r="I31" s="17"/>
      <c r="J31" s="113">
        <v>0</v>
      </c>
      <c r="K31" s="113">
        <v>1</v>
      </c>
      <c r="L31" s="113">
        <v>0</v>
      </c>
      <c r="M31" s="110">
        <f t="shared" si="1"/>
        <v>1</v>
      </c>
      <c r="N31" s="58">
        <f t="shared" si="2"/>
        <v>450</v>
      </c>
    </row>
    <row r="32" spans="2:14" s="14" customFormat="1" ht="24" x14ac:dyDescent="0.25">
      <c r="B32" s="18">
        <v>27</v>
      </c>
      <c r="C32" s="48" t="s">
        <v>65</v>
      </c>
      <c r="D32" s="52" t="s">
        <v>106</v>
      </c>
      <c r="E32" s="19" t="s">
        <v>12</v>
      </c>
      <c r="F32" s="99">
        <v>1</v>
      </c>
      <c r="G32" s="95">
        <v>450</v>
      </c>
      <c r="H32" s="104">
        <f t="shared" si="0"/>
        <v>450</v>
      </c>
      <c r="I32" s="17"/>
      <c r="J32" s="113">
        <v>0</v>
      </c>
      <c r="K32" s="113">
        <v>1</v>
      </c>
      <c r="L32" s="113">
        <v>0</v>
      </c>
      <c r="M32" s="110">
        <f t="shared" si="1"/>
        <v>1</v>
      </c>
      <c r="N32" s="58">
        <f t="shared" si="2"/>
        <v>450</v>
      </c>
    </row>
    <row r="33" spans="2:14" s="14" customFormat="1" ht="24" x14ac:dyDescent="0.25">
      <c r="B33" s="18">
        <v>28</v>
      </c>
      <c r="C33" s="48" t="s">
        <v>66</v>
      </c>
      <c r="D33" s="52" t="s">
        <v>107</v>
      </c>
      <c r="E33" s="19" t="s">
        <v>12</v>
      </c>
      <c r="F33" s="99">
        <v>1</v>
      </c>
      <c r="G33" s="95">
        <v>450</v>
      </c>
      <c r="H33" s="104">
        <f t="shared" si="0"/>
        <v>450</v>
      </c>
      <c r="I33" s="17"/>
      <c r="J33" s="113">
        <v>0</v>
      </c>
      <c r="K33" s="113">
        <v>1</v>
      </c>
      <c r="L33" s="113">
        <v>0</v>
      </c>
      <c r="M33" s="110">
        <f t="shared" si="1"/>
        <v>1</v>
      </c>
      <c r="N33" s="58">
        <f t="shared" si="2"/>
        <v>450</v>
      </c>
    </row>
    <row r="34" spans="2:14" s="14" customFormat="1" ht="20.100000000000001" customHeight="1" x14ac:dyDescent="0.25">
      <c r="B34" s="18">
        <v>29</v>
      </c>
      <c r="C34" s="48" t="s">
        <v>67</v>
      </c>
      <c r="D34" s="52" t="s">
        <v>108</v>
      </c>
      <c r="E34" s="19" t="s">
        <v>12</v>
      </c>
      <c r="F34" s="99">
        <v>1</v>
      </c>
      <c r="G34" s="95">
        <v>450</v>
      </c>
      <c r="H34" s="104">
        <f t="shared" si="0"/>
        <v>450</v>
      </c>
      <c r="I34" s="17"/>
      <c r="J34" s="113">
        <v>0</v>
      </c>
      <c r="K34" s="113">
        <v>1</v>
      </c>
      <c r="L34" s="113">
        <v>0</v>
      </c>
      <c r="M34" s="110">
        <f t="shared" si="1"/>
        <v>1</v>
      </c>
      <c r="N34" s="58">
        <f t="shared" si="2"/>
        <v>450</v>
      </c>
    </row>
    <row r="35" spans="2:14" s="14" customFormat="1" ht="24" x14ac:dyDescent="0.25">
      <c r="B35" s="18">
        <v>30</v>
      </c>
      <c r="C35" s="48" t="s">
        <v>68</v>
      </c>
      <c r="D35" s="52" t="s">
        <v>109</v>
      </c>
      <c r="E35" s="19" t="s">
        <v>12</v>
      </c>
      <c r="F35" s="100">
        <v>1</v>
      </c>
      <c r="G35" s="95">
        <v>450</v>
      </c>
      <c r="H35" s="104">
        <f t="shared" si="0"/>
        <v>450</v>
      </c>
      <c r="I35" s="17"/>
      <c r="J35" s="113">
        <v>0</v>
      </c>
      <c r="K35" s="113">
        <v>1</v>
      </c>
      <c r="L35" s="113">
        <v>0</v>
      </c>
      <c r="M35" s="110">
        <f t="shared" si="1"/>
        <v>1</v>
      </c>
      <c r="N35" s="58">
        <f t="shared" si="2"/>
        <v>450</v>
      </c>
    </row>
    <row r="36" spans="2:14" s="14" customFormat="1" ht="20.100000000000001" customHeight="1" x14ac:dyDescent="0.25">
      <c r="B36" s="18">
        <v>31</v>
      </c>
      <c r="C36" s="48" t="s">
        <v>69</v>
      </c>
      <c r="D36" s="52" t="s">
        <v>110</v>
      </c>
      <c r="E36" s="19" t="s">
        <v>12</v>
      </c>
      <c r="F36" s="99">
        <v>1</v>
      </c>
      <c r="G36" s="95">
        <v>450</v>
      </c>
      <c r="H36" s="104">
        <f t="shared" si="0"/>
        <v>450</v>
      </c>
      <c r="I36" s="17"/>
      <c r="J36" s="113">
        <v>0</v>
      </c>
      <c r="K36" s="113">
        <v>1</v>
      </c>
      <c r="L36" s="113">
        <v>0</v>
      </c>
      <c r="M36" s="110">
        <f t="shared" si="1"/>
        <v>1</v>
      </c>
      <c r="N36" s="58">
        <f t="shared" si="2"/>
        <v>450</v>
      </c>
    </row>
    <row r="37" spans="2:14" s="14" customFormat="1" ht="24" x14ac:dyDescent="0.25">
      <c r="B37" s="18">
        <v>32</v>
      </c>
      <c r="C37" s="48" t="s">
        <v>70</v>
      </c>
      <c r="D37" s="52" t="s">
        <v>111</v>
      </c>
      <c r="E37" s="19" t="s">
        <v>12</v>
      </c>
      <c r="F37" s="99">
        <v>1</v>
      </c>
      <c r="G37" s="95">
        <v>450</v>
      </c>
      <c r="H37" s="104">
        <f t="shared" si="0"/>
        <v>450</v>
      </c>
      <c r="I37" s="17"/>
      <c r="J37" s="113">
        <v>0</v>
      </c>
      <c r="K37" s="113">
        <v>1</v>
      </c>
      <c r="L37" s="113">
        <v>0</v>
      </c>
      <c r="M37" s="110">
        <f t="shared" si="1"/>
        <v>1</v>
      </c>
      <c r="N37" s="58">
        <f t="shared" si="2"/>
        <v>450</v>
      </c>
    </row>
    <row r="38" spans="2:14" s="14" customFormat="1" ht="20.100000000000001" customHeight="1" x14ac:dyDescent="0.25">
      <c r="B38" s="18">
        <v>33</v>
      </c>
      <c r="C38" s="48" t="s">
        <v>71</v>
      </c>
      <c r="D38" s="52" t="s">
        <v>112</v>
      </c>
      <c r="E38" s="19" t="s">
        <v>12</v>
      </c>
      <c r="F38" s="99">
        <v>1</v>
      </c>
      <c r="G38" s="95">
        <v>450</v>
      </c>
      <c r="H38" s="104">
        <f t="shared" si="0"/>
        <v>450</v>
      </c>
      <c r="I38" s="17"/>
      <c r="J38" s="113">
        <v>0</v>
      </c>
      <c r="K38" s="113">
        <v>1</v>
      </c>
      <c r="L38" s="113">
        <v>0</v>
      </c>
      <c r="M38" s="110">
        <f t="shared" si="1"/>
        <v>1</v>
      </c>
      <c r="N38" s="58">
        <f t="shared" si="2"/>
        <v>450</v>
      </c>
    </row>
    <row r="39" spans="2:14" s="14" customFormat="1" ht="20.100000000000001" customHeight="1" x14ac:dyDescent="0.25">
      <c r="B39" s="18">
        <v>34</v>
      </c>
      <c r="C39" s="48" t="s">
        <v>72</v>
      </c>
      <c r="D39" s="52" t="s">
        <v>113</v>
      </c>
      <c r="E39" s="19" t="s">
        <v>12</v>
      </c>
      <c r="F39" s="99">
        <v>1</v>
      </c>
      <c r="G39" s="95">
        <v>450</v>
      </c>
      <c r="H39" s="104">
        <f t="shared" si="0"/>
        <v>450</v>
      </c>
      <c r="I39" s="17"/>
      <c r="J39" s="113">
        <v>0</v>
      </c>
      <c r="K39" s="113">
        <v>1</v>
      </c>
      <c r="L39" s="113">
        <v>0</v>
      </c>
      <c r="M39" s="110">
        <f t="shared" si="1"/>
        <v>1</v>
      </c>
      <c r="N39" s="58">
        <f t="shared" si="2"/>
        <v>450</v>
      </c>
    </row>
    <row r="40" spans="2:14" s="14" customFormat="1" ht="20.100000000000001" customHeight="1" x14ac:dyDescent="0.25">
      <c r="B40" s="18">
        <v>35</v>
      </c>
      <c r="C40" s="48" t="s">
        <v>73</v>
      </c>
      <c r="D40" s="52" t="s">
        <v>114</v>
      </c>
      <c r="E40" s="19" t="s">
        <v>12</v>
      </c>
      <c r="F40" s="99">
        <v>1</v>
      </c>
      <c r="G40" s="95">
        <v>450</v>
      </c>
      <c r="H40" s="104">
        <f t="shared" si="0"/>
        <v>450</v>
      </c>
      <c r="I40" s="17"/>
      <c r="J40" s="113">
        <v>0</v>
      </c>
      <c r="K40" s="113">
        <v>1</v>
      </c>
      <c r="L40" s="113">
        <v>0</v>
      </c>
      <c r="M40" s="110">
        <f t="shared" si="1"/>
        <v>1</v>
      </c>
      <c r="N40" s="58">
        <f t="shared" si="2"/>
        <v>450</v>
      </c>
    </row>
    <row r="41" spans="2:14" s="14" customFormat="1" ht="20.100000000000001" customHeight="1" x14ac:dyDescent="0.25">
      <c r="B41" s="18">
        <v>36</v>
      </c>
      <c r="C41" s="48" t="s">
        <v>74</v>
      </c>
      <c r="D41" s="52" t="s">
        <v>115</v>
      </c>
      <c r="E41" s="19" t="s">
        <v>12</v>
      </c>
      <c r="F41" s="100">
        <v>1</v>
      </c>
      <c r="G41" s="95">
        <v>5500</v>
      </c>
      <c r="H41" s="104">
        <f t="shared" si="0"/>
        <v>5500</v>
      </c>
      <c r="I41" s="17"/>
      <c r="J41" s="113">
        <v>1</v>
      </c>
      <c r="K41" s="113">
        <v>0</v>
      </c>
      <c r="L41" s="113">
        <v>0</v>
      </c>
      <c r="M41" s="110">
        <f t="shared" si="1"/>
        <v>1</v>
      </c>
      <c r="N41" s="58">
        <f t="shared" si="2"/>
        <v>5500</v>
      </c>
    </row>
    <row r="42" spans="2:14" s="14" customFormat="1" ht="20.100000000000001" customHeight="1" x14ac:dyDescent="0.25">
      <c r="B42" s="18">
        <v>37</v>
      </c>
      <c r="C42" s="48" t="s">
        <v>75</v>
      </c>
      <c r="D42" s="52" t="s">
        <v>116</v>
      </c>
      <c r="E42" s="19" t="s">
        <v>12</v>
      </c>
      <c r="F42" s="99">
        <v>1</v>
      </c>
      <c r="G42" s="95">
        <v>5500</v>
      </c>
      <c r="H42" s="104">
        <f t="shared" si="0"/>
        <v>5500</v>
      </c>
      <c r="I42" s="17"/>
      <c r="J42" s="113">
        <v>1</v>
      </c>
      <c r="K42" s="113">
        <v>0</v>
      </c>
      <c r="L42" s="113">
        <v>0</v>
      </c>
      <c r="M42" s="110">
        <f t="shared" si="1"/>
        <v>1</v>
      </c>
      <c r="N42" s="58">
        <f t="shared" si="2"/>
        <v>5500</v>
      </c>
    </row>
    <row r="43" spans="2:14" s="14" customFormat="1" ht="20.100000000000001" customHeight="1" x14ac:dyDescent="0.25">
      <c r="B43" s="18">
        <v>38</v>
      </c>
      <c r="C43" s="48" t="s">
        <v>76</v>
      </c>
      <c r="D43" s="52" t="s">
        <v>117</v>
      </c>
      <c r="E43" s="19" t="s">
        <v>12</v>
      </c>
      <c r="F43" s="99">
        <f>1+1</f>
        <v>2</v>
      </c>
      <c r="G43" s="95">
        <v>11000</v>
      </c>
      <c r="H43" s="104">
        <f t="shared" si="0"/>
        <v>22000</v>
      </c>
      <c r="I43" s="17"/>
      <c r="J43" s="113">
        <v>1</v>
      </c>
      <c r="K43" s="113">
        <v>1</v>
      </c>
      <c r="L43" s="113">
        <v>0</v>
      </c>
      <c r="M43" s="110">
        <f t="shared" si="1"/>
        <v>1</v>
      </c>
      <c r="N43" s="58">
        <f t="shared" si="2"/>
        <v>22000</v>
      </c>
    </row>
    <row r="44" spans="2:14" s="14" customFormat="1" ht="20.100000000000001" customHeight="1" x14ac:dyDescent="0.25">
      <c r="B44" s="18">
        <v>39</v>
      </c>
      <c r="C44" s="48" t="s">
        <v>77</v>
      </c>
      <c r="D44" s="52" t="s">
        <v>118</v>
      </c>
      <c r="E44" s="19" t="s">
        <v>12</v>
      </c>
      <c r="F44" s="100">
        <v>1</v>
      </c>
      <c r="G44" s="95">
        <v>11000</v>
      </c>
      <c r="H44" s="104">
        <f t="shared" si="0"/>
        <v>11000</v>
      </c>
      <c r="I44" s="17"/>
      <c r="J44" s="113">
        <v>1</v>
      </c>
      <c r="K44" s="113">
        <v>0</v>
      </c>
      <c r="L44" s="113">
        <v>0</v>
      </c>
      <c r="M44" s="110">
        <f t="shared" si="1"/>
        <v>1</v>
      </c>
      <c r="N44" s="58">
        <f t="shared" si="2"/>
        <v>11000</v>
      </c>
    </row>
    <row r="45" spans="2:14" s="14" customFormat="1" ht="20.100000000000001" customHeight="1" x14ac:dyDescent="0.25">
      <c r="B45" s="18">
        <v>40</v>
      </c>
      <c r="C45" s="48" t="s">
        <v>78</v>
      </c>
      <c r="D45" s="52" t="s">
        <v>119</v>
      </c>
      <c r="E45" s="19" t="s">
        <v>12</v>
      </c>
      <c r="F45" s="99">
        <f>1+1</f>
        <v>2</v>
      </c>
      <c r="G45" s="95">
        <v>11000</v>
      </c>
      <c r="H45" s="104">
        <f t="shared" si="0"/>
        <v>22000</v>
      </c>
      <c r="I45" s="17"/>
      <c r="J45" s="113">
        <v>1</v>
      </c>
      <c r="K45" s="113">
        <v>1</v>
      </c>
      <c r="L45" s="113">
        <v>0</v>
      </c>
      <c r="M45" s="110">
        <f t="shared" si="1"/>
        <v>1</v>
      </c>
      <c r="N45" s="58">
        <f t="shared" si="2"/>
        <v>22000</v>
      </c>
    </row>
    <row r="46" spans="2:14" s="14" customFormat="1" ht="20.100000000000001" customHeight="1" x14ac:dyDescent="0.25">
      <c r="B46" s="18">
        <v>41</v>
      </c>
      <c r="C46" s="50" t="s">
        <v>79</v>
      </c>
      <c r="D46" s="55" t="s">
        <v>120</v>
      </c>
      <c r="E46" s="19" t="s">
        <v>12</v>
      </c>
      <c r="F46" s="102">
        <v>1</v>
      </c>
      <c r="G46" s="97">
        <v>11000</v>
      </c>
      <c r="H46" s="104">
        <f t="shared" si="0"/>
        <v>11000</v>
      </c>
      <c r="I46" s="17"/>
      <c r="J46" s="113">
        <v>1</v>
      </c>
      <c r="K46" s="113">
        <v>0</v>
      </c>
      <c r="L46" s="113">
        <v>0</v>
      </c>
      <c r="M46" s="110">
        <f t="shared" si="1"/>
        <v>1</v>
      </c>
      <c r="N46" s="58">
        <f t="shared" si="2"/>
        <v>11000</v>
      </c>
    </row>
    <row r="47" spans="2:14" s="14" customFormat="1" ht="20.100000000000001" customHeight="1" x14ac:dyDescent="0.25">
      <c r="B47" s="20">
        <v>42</v>
      </c>
      <c r="C47" s="65"/>
      <c r="D47" s="105" t="s">
        <v>121</v>
      </c>
      <c r="E47" s="21" t="s">
        <v>12</v>
      </c>
      <c r="F47" s="106">
        <v>1</v>
      </c>
      <c r="G47" s="107">
        <v>2200</v>
      </c>
      <c r="H47" s="108">
        <f t="shared" si="0"/>
        <v>2200</v>
      </c>
      <c r="I47" s="17"/>
      <c r="J47" s="114">
        <v>0</v>
      </c>
      <c r="K47" s="114">
        <v>0</v>
      </c>
      <c r="L47" s="114">
        <v>0</v>
      </c>
      <c r="M47" s="111">
        <f t="shared" ref="M47" si="3">(J47+K47)/F47</f>
        <v>0</v>
      </c>
      <c r="N47" s="64">
        <f t="shared" si="2"/>
        <v>0</v>
      </c>
    </row>
    <row r="48" spans="2:14" ht="5.0999999999999996" customHeight="1" x14ac:dyDescent="0.25">
      <c r="D48" s="22"/>
      <c r="E48" s="22"/>
      <c r="F48" s="22"/>
      <c r="G48" s="23"/>
      <c r="H48" s="24"/>
      <c r="I48" s="25"/>
      <c r="J48" s="26"/>
      <c r="K48" s="26"/>
      <c r="L48" s="26"/>
      <c r="M48" s="26"/>
      <c r="N48" s="138"/>
    </row>
    <row r="49" spans="2:19" s="28" customFormat="1" ht="24" thickBot="1" x14ac:dyDescent="0.3">
      <c r="D49" s="29"/>
      <c r="E49" s="29"/>
      <c r="F49" s="29"/>
      <c r="G49" s="30"/>
      <c r="H49" s="56">
        <f>SUBTOTAL(9,H6:H47)</f>
        <v>369620</v>
      </c>
      <c r="I49" s="31"/>
      <c r="J49" s="32"/>
      <c r="K49" s="32"/>
      <c r="L49" s="32"/>
      <c r="M49" s="32"/>
      <c r="N49" s="56">
        <f>SUBTOTAL(9,N6:N47)</f>
        <v>269060</v>
      </c>
    </row>
    <row r="50" spans="2:19" s="28" customFormat="1" ht="24" thickTop="1" x14ac:dyDescent="0.25">
      <c r="D50" s="29"/>
      <c r="E50" s="29"/>
      <c r="F50" s="29"/>
      <c r="G50" s="30"/>
      <c r="H50" s="129"/>
      <c r="I50" s="31"/>
      <c r="J50" s="32"/>
      <c r="K50" s="32"/>
      <c r="L50" s="32"/>
      <c r="M50" s="32"/>
      <c r="N50" s="129"/>
    </row>
    <row r="51" spans="2:19" s="28" customFormat="1" ht="23.25" x14ac:dyDescent="0.25">
      <c r="D51" s="29"/>
      <c r="E51" s="29"/>
      <c r="F51" s="29"/>
      <c r="G51" s="30"/>
      <c r="H51" s="129"/>
      <c r="I51" s="31"/>
      <c r="J51" s="32"/>
      <c r="K51" s="32"/>
      <c r="L51" s="32"/>
      <c r="M51" s="32"/>
      <c r="N51" s="129"/>
    </row>
    <row r="52" spans="2:19" s="28" customFormat="1" ht="23.25" x14ac:dyDescent="0.25">
      <c r="D52" s="29"/>
      <c r="E52" s="29"/>
      <c r="F52" s="29"/>
      <c r="G52" s="30"/>
      <c r="H52" s="129"/>
      <c r="I52" s="31"/>
      <c r="J52" s="32"/>
      <c r="K52" s="32"/>
      <c r="L52" s="32"/>
      <c r="M52" s="32"/>
      <c r="N52" s="129"/>
    </row>
    <row r="53" spans="2:19" s="28" customFormat="1" ht="23.25" x14ac:dyDescent="0.25">
      <c r="D53" s="29"/>
      <c r="E53" s="29"/>
      <c r="F53" s="29"/>
      <c r="G53" s="30"/>
      <c r="H53" s="129"/>
      <c r="I53" s="31"/>
      <c r="J53" s="32"/>
      <c r="K53" s="32"/>
      <c r="L53" s="32"/>
      <c r="M53" s="32"/>
      <c r="N53" s="129"/>
    </row>
    <row r="54" spans="2:19" s="28" customFormat="1" ht="23.25" x14ac:dyDescent="0.25">
      <c r="D54" s="29"/>
      <c r="E54" s="29"/>
      <c r="F54" s="29"/>
      <c r="G54" s="30"/>
      <c r="H54" s="129"/>
      <c r="I54" s="31"/>
      <c r="J54" s="32"/>
      <c r="K54" s="32"/>
      <c r="L54" s="32"/>
      <c r="M54" s="32"/>
      <c r="N54" s="129"/>
    </row>
    <row r="55" spans="2:19" s="28" customFormat="1" ht="23.25" x14ac:dyDescent="0.25">
      <c r="D55" s="29"/>
      <c r="E55" s="29"/>
      <c r="F55" s="29"/>
      <c r="G55" s="30"/>
      <c r="H55" s="129"/>
      <c r="I55" s="31"/>
      <c r="J55" s="32"/>
      <c r="K55" s="32"/>
      <c r="L55" s="32"/>
      <c r="M55" s="32"/>
      <c r="N55" s="129"/>
    </row>
    <row r="56" spans="2:19" s="28" customFormat="1" ht="23.25" x14ac:dyDescent="0.25">
      <c r="D56" s="29"/>
      <c r="E56" s="29"/>
      <c r="F56" s="29"/>
      <c r="G56" s="30"/>
      <c r="H56" s="129"/>
      <c r="I56" s="31"/>
      <c r="J56" s="32"/>
      <c r="K56" s="32"/>
      <c r="L56" s="32"/>
      <c r="M56" s="32"/>
      <c r="N56" s="129"/>
    </row>
    <row r="57" spans="2:19" ht="20.100000000000001" customHeight="1" x14ac:dyDescent="0.25">
      <c r="D57" s="22"/>
      <c r="E57" s="22"/>
      <c r="F57" s="33"/>
      <c r="G57" s="34"/>
      <c r="H57" s="22"/>
      <c r="I57" s="22"/>
      <c r="J57" s="22"/>
      <c r="K57" s="22"/>
      <c r="L57" s="22"/>
      <c r="M57" s="22"/>
      <c r="N57" s="139"/>
    </row>
    <row r="58" spans="2:19" ht="33.75" x14ac:dyDescent="0.25">
      <c r="B58" s="5" t="s">
        <v>13</v>
      </c>
      <c r="C58" s="5"/>
      <c r="D58" s="35"/>
      <c r="E58" s="5"/>
      <c r="F58" s="35"/>
      <c r="G58" s="35"/>
      <c r="H58" s="68" t="s">
        <v>14</v>
      </c>
      <c r="I58" s="36"/>
      <c r="J58" s="5" t="s">
        <v>15</v>
      </c>
      <c r="K58" s="5"/>
      <c r="L58" s="5"/>
      <c r="M58" s="5"/>
      <c r="N58" s="140"/>
    </row>
    <row r="59" spans="2:19" ht="6" customHeight="1" x14ac:dyDescent="0.25">
      <c r="G59" s="6"/>
      <c r="H59" s="7"/>
      <c r="I59" s="36"/>
    </row>
    <row r="60" spans="2:19" s="37" customFormat="1" ht="21.95" customHeight="1" x14ac:dyDescent="0.6">
      <c r="B60" s="37" t="s">
        <v>20</v>
      </c>
      <c r="H60" s="59">
        <f>N49</f>
        <v>269060</v>
      </c>
      <c r="I60" s="38"/>
      <c r="J60" s="299" t="s">
        <v>162</v>
      </c>
      <c r="K60" s="299"/>
      <c r="L60" s="299"/>
      <c r="M60" s="299"/>
      <c r="N60" s="299"/>
    </row>
    <row r="61" spans="2:19" s="37" customFormat="1" ht="21.95" customHeight="1" x14ac:dyDescent="0.6">
      <c r="B61" s="37" t="s">
        <v>159</v>
      </c>
      <c r="H61" s="126">
        <f>'مرحله دوم'!H60</f>
        <v>232360</v>
      </c>
      <c r="I61" s="38"/>
      <c r="J61" s="299"/>
      <c r="K61" s="299"/>
      <c r="L61" s="299"/>
      <c r="M61" s="299"/>
      <c r="N61" s="299"/>
    </row>
    <row r="62" spans="2:19" s="37" customFormat="1" ht="21.95" customHeight="1" x14ac:dyDescent="0.6">
      <c r="B62" s="39" t="s">
        <v>160</v>
      </c>
      <c r="H62" s="59">
        <f>H60-H61</f>
        <v>36700</v>
      </c>
      <c r="I62" s="38"/>
      <c r="J62" s="299"/>
      <c r="K62" s="299"/>
      <c r="L62" s="299"/>
      <c r="M62" s="299"/>
      <c r="N62" s="299"/>
    </row>
    <row r="63" spans="2:19" ht="21.95" customHeight="1" x14ac:dyDescent="0.7">
      <c r="B63" s="40" t="s">
        <v>16</v>
      </c>
      <c r="C63" s="40"/>
      <c r="D63" s="37"/>
      <c r="E63" s="40"/>
      <c r="F63" s="37"/>
      <c r="G63" s="37"/>
      <c r="H63" s="60">
        <f>H62*9%</f>
        <v>3303</v>
      </c>
      <c r="I63" s="41"/>
      <c r="J63" s="299"/>
      <c r="K63" s="299"/>
      <c r="L63" s="299"/>
      <c r="M63" s="299"/>
      <c r="N63" s="299"/>
      <c r="P63" s="6">
        <v>12942.176023170003</v>
      </c>
      <c r="R63" s="6">
        <v>12942.18</v>
      </c>
      <c r="S63" s="6">
        <v>3.9768299975548897E-3</v>
      </c>
    </row>
    <row r="64" spans="2:19" ht="21.95" customHeight="1" x14ac:dyDescent="0.7">
      <c r="B64" s="42" t="s">
        <v>161</v>
      </c>
      <c r="C64" s="42"/>
      <c r="D64" s="39"/>
      <c r="E64" s="42"/>
      <c r="F64" s="39"/>
      <c r="G64" s="39"/>
      <c r="H64" s="61">
        <f>SUM(H62:H63)</f>
        <v>40003</v>
      </c>
      <c r="J64" s="299"/>
      <c r="K64" s="299"/>
      <c r="L64" s="299"/>
      <c r="M64" s="299"/>
      <c r="N64" s="299"/>
    </row>
    <row r="65" spans="2:14" ht="21.95" customHeight="1" x14ac:dyDescent="0.25">
      <c r="B65" s="37"/>
      <c r="C65" s="37"/>
      <c r="D65" s="37"/>
      <c r="E65" s="37"/>
      <c r="F65" s="37"/>
      <c r="G65" s="43"/>
      <c r="H65" s="62"/>
      <c r="J65" s="299"/>
      <c r="K65" s="299"/>
      <c r="L65" s="299"/>
      <c r="M65" s="299"/>
      <c r="N65" s="299"/>
    </row>
    <row r="66" spans="2:14" ht="21.95" customHeight="1" x14ac:dyDescent="0.25">
      <c r="B66" s="39" t="s">
        <v>17</v>
      </c>
      <c r="C66" s="39"/>
      <c r="D66" s="37"/>
      <c r="E66" s="37"/>
      <c r="F66" s="37"/>
      <c r="G66" s="43"/>
      <c r="H66" s="62"/>
      <c r="J66" s="299"/>
      <c r="K66" s="299"/>
      <c r="L66" s="299"/>
      <c r="M66" s="299"/>
      <c r="N66" s="299"/>
    </row>
    <row r="67" spans="2:14" ht="21.95" customHeight="1" x14ac:dyDescent="0.25">
      <c r="B67" s="37" t="s">
        <v>122</v>
      </c>
      <c r="C67" s="37"/>
      <c r="D67" s="37"/>
      <c r="E67" s="37"/>
      <c r="F67" s="37"/>
      <c r="G67" s="43"/>
      <c r="H67" s="67">
        <f>H62*50%</f>
        <v>18350</v>
      </c>
      <c r="J67" s="299"/>
      <c r="K67" s="299"/>
      <c r="L67" s="299"/>
      <c r="M67" s="299"/>
      <c r="N67" s="299"/>
    </row>
    <row r="68" spans="2:14" ht="21.95" customHeight="1" x14ac:dyDescent="0.7">
      <c r="B68" s="42" t="s">
        <v>18</v>
      </c>
      <c r="C68" s="42"/>
      <c r="D68" s="39"/>
      <c r="E68" s="42"/>
      <c r="F68" s="39"/>
      <c r="G68" s="39"/>
      <c r="H68" s="61">
        <f>SUM(H67:H67)</f>
        <v>18350</v>
      </c>
      <c r="I68" s="44"/>
      <c r="J68" s="299"/>
      <c r="K68" s="299"/>
      <c r="L68" s="299"/>
      <c r="M68" s="299"/>
      <c r="N68" s="299"/>
    </row>
    <row r="69" spans="2:14" ht="21.95" customHeight="1" x14ac:dyDescent="0.25">
      <c r="B69" s="37"/>
      <c r="C69" s="37"/>
      <c r="D69" s="37"/>
      <c r="E69" s="37"/>
      <c r="F69" s="37"/>
      <c r="G69" s="45"/>
      <c r="H69" s="62"/>
      <c r="J69" s="299"/>
      <c r="K69" s="299"/>
      <c r="L69" s="299"/>
      <c r="M69" s="299"/>
      <c r="N69" s="299"/>
    </row>
    <row r="70" spans="2:14" ht="21.95" customHeight="1" thickBot="1" x14ac:dyDescent="0.75">
      <c r="B70" s="42" t="s">
        <v>19</v>
      </c>
      <c r="C70" s="42"/>
      <c r="D70" s="39"/>
      <c r="E70" s="42"/>
      <c r="F70" s="39"/>
      <c r="G70" s="39"/>
      <c r="H70" s="63">
        <f>H64-H68</f>
        <v>21653</v>
      </c>
      <c r="J70" s="299"/>
      <c r="K70" s="299"/>
      <c r="L70" s="299"/>
      <c r="M70" s="299"/>
      <c r="N70" s="299"/>
    </row>
    <row r="71" spans="2:14" ht="21.95" customHeight="1" thickTop="1" x14ac:dyDescent="0.25">
      <c r="H71" s="46"/>
      <c r="J71" s="299"/>
      <c r="K71" s="299"/>
      <c r="L71" s="299"/>
      <c r="M71" s="299"/>
      <c r="N71" s="299"/>
    </row>
    <row r="72" spans="2:14" ht="21.95" customHeight="1" x14ac:dyDescent="0.25">
      <c r="H72" s="46"/>
      <c r="J72" s="299"/>
      <c r="K72" s="299"/>
      <c r="L72" s="299"/>
      <c r="M72" s="299"/>
      <c r="N72" s="299"/>
    </row>
    <row r="73" spans="2:14" ht="19.5" customHeight="1" x14ac:dyDescent="0.25">
      <c r="J73" s="299"/>
      <c r="K73" s="299"/>
      <c r="L73" s="299"/>
      <c r="M73" s="299"/>
      <c r="N73" s="299"/>
    </row>
    <row r="74" spans="2:14" ht="19.5" hidden="1" customHeight="1" x14ac:dyDescent="0.25">
      <c r="J74" s="128"/>
      <c r="K74" s="128"/>
      <c r="L74" s="128"/>
      <c r="M74" s="128"/>
      <c r="N74" s="141"/>
    </row>
    <row r="75" spans="2:14" ht="19.5" hidden="1" customHeight="1" x14ac:dyDescent="0.25">
      <c r="J75" s="128"/>
      <c r="K75" s="128"/>
      <c r="L75" s="128"/>
      <c r="M75" s="128"/>
      <c r="N75" s="141"/>
    </row>
    <row r="76" spans="2:14" ht="19.5" hidden="1" customHeight="1" x14ac:dyDescent="0.25">
      <c r="J76" s="128"/>
      <c r="K76" s="128"/>
      <c r="L76" s="128"/>
      <c r="M76" s="128"/>
      <c r="N76" s="141"/>
    </row>
    <row r="77" spans="2:14" ht="19.5" hidden="1" customHeight="1" x14ac:dyDescent="0.25">
      <c r="J77" s="128"/>
      <c r="K77" s="128"/>
      <c r="L77" s="128"/>
      <c r="M77" s="128"/>
      <c r="N77" s="141"/>
    </row>
    <row r="78" spans="2:14" ht="19.5" hidden="1" customHeight="1" x14ac:dyDescent="0.25">
      <c r="J78" s="128"/>
      <c r="K78" s="128"/>
      <c r="L78" s="128"/>
      <c r="M78" s="128"/>
      <c r="N78" s="141"/>
    </row>
    <row r="79" spans="2:14" ht="19.5" hidden="1" customHeight="1" x14ac:dyDescent="0.25">
      <c r="J79" s="128"/>
      <c r="K79" s="128"/>
      <c r="L79" s="128"/>
      <c r="M79" s="128"/>
      <c r="N79" s="141"/>
    </row>
    <row r="80" spans="2:14" ht="29.25" x14ac:dyDescent="0.25">
      <c r="B80" s="120" t="s">
        <v>126</v>
      </c>
      <c r="C80" s="35"/>
      <c r="D80" s="35"/>
      <c r="E80" s="35"/>
      <c r="F80" s="35"/>
      <c r="G80" s="121"/>
      <c r="H80" s="35"/>
      <c r="I80" s="35"/>
      <c r="J80" s="122"/>
      <c r="K80" s="122"/>
      <c r="L80" s="122"/>
      <c r="M80" s="122"/>
      <c r="N80" s="142"/>
    </row>
    <row r="81" spans="2:14" ht="43.5" customHeight="1" x14ac:dyDescent="0.25">
      <c r="H81" s="70" t="s">
        <v>29</v>
      </c>
      <c r="I81" s="69"/>
      <c r="J81" s="300" t="s">
        <v>30</v>
      </c>
      <c r="K81" s="300"/>
      <c r="L81" s="300"/>
      <c r="M81" s="300"/>
      <c r="N81" s="71" t="s">
        <v>31</v>
      </c>
    </row>
    <row r="82" spans="2:14" ht="21.75" x14ac:dyDescent="0.6">
      <c r="B82" s="72" t="s">
        <v>171</v>
      </c>
      <c r="H82" s="73">
        <f>H62</f>
        <v>36700</v>
      </c>
      <c r="I82" s="72"/>
      <c r="J82" s="74"/>
      <c r="K82" s="74"/>
      <c r="L82" s="74"/>
      <c r="M82" s="72"/>
      <c r="N82" s="143">
        <f>N84/109%</f>
        <v>11047255550.458715</v>
      </c>
    </row>
    <row r="83" spans="2:14" ht="21.75" x14ac:dyDescent="0.6">
      <c r="B83" s="72" t="s">
        <v>32</v>
      </c>
      <c r="H83" s="75">
        <f>(H82*9%)</f>
        <v>3303</v>
      </c>
      <c r="I83" s="72"/>
      <c r="J83" s="74"/>
      <c r="K83" s="74"/>
      <c r="L83" s="74"/>
      <c r="M83" s="72"/>
      <c r="N83" s="71">
        <f>N82*9%</f>
        <v>994252999.54128432</v>
      </c>
    </row>
    <row r="84" spans="2:14" ht="24" x14ac:dyDescent="0.7">
      <c r="B84" s="77" t="s">
        <v>33</v>
      </c>
      <c r="H84" s="78">
        <f>SUM(H82:H83)</f>
        <v>40003</v>
      </c>
      <c r="I84" s="77"/>
      <c r="J84" s="79"/>
      <c r="K84" s="79"/>
      <c r="L84" s="79"/>
      <c r="M84" s="77"/>
      <c r="N84" s="144">
        <f>N91+N89</f>
        <v>12041508550</v>
      </c>
    </row>
    <row r="85" spans="2:14" ht="21.75" x14ac:dyDescent="0.6">
      <c r="B85" s="72"/>
      <c r="H85" s="73"/>
      <c r="I85" s="72"/>
      <c r="J85" s="74"/>
      <c r="K85" s="74"/>
      <c r="L85" s="74"/>
      <c r="M85" s="72"/>
      <c r="N85" s="143"/>
    </row>
    <row r="86" spans="2:14" ht="24" x14ac:dyDescent="0.7">
      <c r="B86" s="77" t="s">
        <v>17</v>
      </c>
      <c r="H86" s="73"/>
      <c r="I86" s="72"/>
      <c r="J86" s="74"/>
      <c r="K86" s="74"/>
      <c r="L86" s="74"/>
      <c r="M86" s="72"/>
      <c r="N86" s="143"/>
    </row>
    <row r="87" spans="2:14" ht="21.75" x14ac:dyDescent="0.6">
      <c r="B87" s="72" t="s">
        <v>37</v>
      </c>
      <c r="H87" s="133">
        <f>H82*50%</f>
        <v>18350</v>
      </c>
      <c r="I87" s="82"/>
      <c r="J87" s="297">
        <f>J100</f>
        <v>269881</v>
      </c>
      <c r="K87" s="297"/>
      <c r="L87" s="297"/>
      <c r="M87" s="297"/>
      <c r="N87" s="145">
        <f>H87*J87</f>
        <v>4952316350</v>
      </c>
    </row>
    <row r="88" spans="2:14" ht="21.75" x14ac:dyDescent="0.6">
      <c r="B88" s="72" t="s">
        <v>138</v>
      </c>
      <c r="H88" s="81">
        <f>H82*10/100</f>
        <v>3670</v>
      </c>
      <c r="I88" s="82"/>
      <c r="J88" s="297">
        <v>327400</v>
      </c>
      <c r="K88" s="297"/>
      <c r="L88" s="297"/>
      <c r="M88" s="297"/>
      <c r="N88" s="71">
        <f>H88*J88</f>
        <v>1201558000</v>
      </c>
    </row>
    <row r="89" spans="2:14" ht="24" x14ac:dyDescent="0.7">
      <c r="B89" s="77"/>
      <c r="H89" s="78">
        <f>SUM(H87:H88)</f>
        <v>22020</v>
      </c>
      <c r="I89" s="77"/>
      <c r="J89" s="115"/>
      <c r="K89" s="115"/>
      <c r="L89" s="115"/>
      <c r="M89" s="116"/>
      <c r="N89" s="144">
        <f>SUM(N87:N88)</f>
        <v>6153874350</v>
      </c>
    </row>
    <row r="90" spans="2:14" ht="21.75" x14ac:dyDescent="0.6">
      <c r="B90" s="72"/>
      <c r="H90" s="73"/>
      <c r="I90" s="72"/>
      <c r="J90" s="117"/>
      <c r="K90" s="117"/>
      <c r="L90" s="117"/>
      <c r="M90" s="118"/>
      <c r="N90" s="143"/>
    </row>
    <row r="91" spans="2:14" ht="24.75" thickBot="1" x14ac:dyDescent="0.75">
      <c r="B91" s="77" t="s">
        <v>19</v>
      </c>
      <c r="H91" s="83">
        <f>H84-H89</f>
        <v>17983</v>
      </c>
      <c r="I91" s="77"/>
      <c r="J91" s="297">
        <v>327400</v>
      </c>
      <c r="K91" s="297"/>
      <c r="L91" s="297"/>
      <c r="M91" s="297"/>
      <c r="N91" s="264">
        <f>H91*J91</f>
        <v>5887634200</v>
      </c>
    </row>
    <row r="92" spans="2:14" ht="24.75" thickTop="1" x14ac:dyDescent="0.7">
      <c r="B92" s="265" t="s">
        <v>163</v>
      </c>
      <c r="H92" s="263"/>
      <c r="I92" s="77"/>
      <c r="K92" s="153"/>
      <c r="L92" s="153"/>
      <c r="M92" s="153"/>
      <c r="N92" s="266">
        <v>1114003987</v>
      </c>
    </row>
    <row r="93" spans="2:14" ht="24.75" thickBot="1" x14ac:dyDescent="0.65">
      <c r="B93" s="265" t="s">
        <v>164</v>
      </c>
      <c r="N93" s="267">
        <f>N91-N92</f>
        <v>4773630213</v>
      </c>
    </row>
    <row r="94" spans="2:14" ht="24.75" thickTop="1" x14ac:dyDescent="0.6">
      <c r="B94" s="265"/>
      <c r="N94" s="264"/>
    </row>
    <row r="95" spans="2:14" ht="23.25" x14ac:dyDescent="0.7">
      <c r="B95" s="85" t="s">
        <v>34</v>
      </c>
      <c r="C95" s="85"/>
      <c r="D95" s="85"/>
      <c r="E95" s="85"/>
      <c r="F95" s="85"/>
      <c r="G95" s="86"/>
      <c r="H95" s="86"/>
      <c r="I95" s="85"/>
      <c r="J95" s="87"/>
      <c r="K95" s="87"/>
      <c r="L95" s="87"/>
      <c r="M95" s="85"/>
      <c r="N95" s="148"/>
    </row>
    <row r="96" spans="2:14" ht="21" x14ac:dyDescent="0.25">
      <c r="B96" s="88" t="s">
        <v>165</v>
      </c>
      <c r="C96" s="89"/>
      <c r="D96" s="89"/>
      <c r="E96" s="89"/>
      <c r="F96" s="89"/>
      <c r="G96" s="89"/>
      <c r="H96" s="89"/>
      <c r="I96" s="89"/>
      <c r="J96" s="89"/>
      <c r="K96" s="89"/>
      <c r="L96" s="89"/>
      <c r="M96" s="89"/>
      <c r="N96" s="149"/>
    </row>
    <row r="97" spans="2:14" ht="19.5" customHeight="1" x14ac:dyDescent="0.25">
      <c r="B97" s="88" t="s">
        <v>125</v>
      </c>
      <c r="C97" s="119"/>
      <c r="D97" s="119"/>
      <c r="E97" s="119"/>
      <c r="F97" s="119"/>
      <c r="G97" s="119"/>
      <c r="H97" s="119"/>
      <c r="I97" s="119"/>
      <c r="J97" s="119"/>
      <c r="K97" s="119"/>
      <c r="L97" s="119"/>
      <c r="M97" s="119"/>
      <c r="N97" s="150"/>
    </row>
    <row r="98" spans="2:14" ht="19.5" customHeight="1" x14ac:dyDescent="0.25">
      <c r="B98" s="119"/>
      <c r="C98" s="119"/>
      <c r="D98" s="119"/>
      <c r="E98" s="119"/>
      <c r="F98" s="119"/>
      <c r="G98" s="119"/>
      <c r="H98" s="119"/>
      <c r="I98" s="119"/>
      <c r="J98" s="119"/>
      <c r="K98" s="119"/>
      <c r="L98" s="119"/>
      <c r="M98" s="119"/>
      <c r="N98" s="150"/>
    </row>
    <row r="99" spans="2:14" ht="21" x14ac:dyDescent="0.6">
      <c r="B99" s="91"/>
      <c r="C99" s="91"/>
      <c r="D99" s="91"/>
      <c r="E99" s="91"/>
      <c r="F99" s="91"/>
      <c r="G99" s="91" t="s">
        <v>35</v>
      </c>
      <c r="H99" s="91" t="s">
        <v>36</v>
      </c>
      <c r="I99" s="91"/>
      <c r="J99" s="298" t="s">
        <v>3</v>
      </c>
      <c r="K99" s="298"/>
      <c r="L99" s="298"/>
      <c r="M99" s="298"/>
      <c r="N99" s="92" t="s">
        <v>31</v>
      </c>
    </row>
    <row r="100" spans="2:14" ht="21" x14ac:dyDescent="0.6">
      <c r="B100" s="90" t="s">
        <v>128</v>
      </c>
      <c r="C100" s="90"/>
      <c r="D100" s="90"/>
      <c r="E100" s="90"/>
      <c r="F100" s="90"/>
      <c r="G100" s="92" t="s">
        <v>38</v>
      </c>
      <c r="H100" s="125">
        <f>345820*50%</f>
        <v>172910</v>
      </c>
      <c r="I100" s="90"/>
      <c r="J100" s="296">
        <v>269881</v>
      </c>
      <c r="K100" s="296"/>
      <c r="L100" s="296"/>
      <c r="M100" s="296"/>
      <c r="N100" s="93">
        <f>H100*J100</f>
        <v>46665123710</v>
      </c>
    </row>
    <row r="101" spans="2:14" ht="21" x14ac:dyDescent="0.6">
      <c r="B101" s="90" t="s">
        <v>166</v>
      </c>
      <c r="C101" s="90"/>
      <c r="D101" s="90"/>
      <c r="E101" s="90"/>
      <c r="F101" s="90"/>
      <c r="G101" s="92"/>
      <c r="H101" s="125">
        <v>-116180</v>
      </c>
      <c r="I101" s="90"/>
      <c r="J101" s="296">
        <v>269881</v>
      </c>
      <c r="K101" s="296"/>
      <c r="L101" s="296"/>
      <c r="M101" s="296"/>
      <c r="N101" s="93">
        <f>H101*J101</f>
        <v>-31354774580</v>
      </c>
    </row>
    <row r="102" spans="2:14" ht="21" x14ac:dyDescent="0.6">
      <c r="B102" s="90" t="s">
        <v>167</v>
      </c>
      <c r="G102" s="92"/>
      <c r="H102" s="269">
        <v>-18350</v>
      </c>
      <c r="I102" s="90"/>
      <c r="J102" s="296">
        <v>269881</v>
      </c>
      <c r="K102" s="296"/>
      <c r="L102" s="296"/>
      <c r="M102" s="296"/>
      <c r="N102" s="93">
        <f>J102*H102</f>
        <v>-4952316350</v>
      </c>
    </row>
    <row r="103" spans="2:14" ht="24" thickBot="1" x14ac:dyDescent="0.3">
      <c r="B103" s="29" t="s">
        <v>168</v>
      </c>
      <c r="H103" s="270">
        <f>SUM(H100:H102)</f>
        <v>38380</v>
      </c>
      <c r="N103" s="268">
        <f>SUM(N100:N102)</f>
        <v>10358032780</v>
      </c>
    </row>
    <row r="104" spans="2:14" ht="20.25" thickTop="1" x14ac:dyDescent="0.25">
      <c r="H104" s="136"/>
    </row>
  </sheetData>
  <autoFilter ref="A5:N47" xr:uid="{2677F53A-618D-4F2A-ACD6-49F1DBDD5742}"/>
  <mergeCells count="9">
    <mergeCell ref="J100:M100"/>
    <mergeCell ref="J102:M102"/>
    <mergeCell ref="J101:M101"/>
    <mergeCell ref="J60:N73"/>
    <mergeCell ref="J81:M81"/>
    <mergeCell ref="J87:M87"/>
    <mergeCell ref="J88:M88"/>
    <mergeCell ref="J91:M91"/>
    <mergeCell ref="J99:M99"/>
  </mergeCells>
  <printOptions horizontalCentered="1"/>
  <pageMargins left="0.25" right="0.25" top="0.75" bottom="0.35" header="0.3" footer="0.3"/>
  <pageSetup scale="59" fitToHeight="0" orientation="portrait" r:id="rId1"/>
  <headerFooter>
    <oddFooter>&amp;Cصفحه &amp;P از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34E4-6E60-4865-BA58-FC537578ABF6}">
  <sheetPr>
    <pageSetUpPr fitToPage="1"/>
  </sheetPr>
  <dimension ref="B1:T105"/>
  <sheetViews>
    <sheetView rightToLeft="1" tabSelected="1" view="pageBreakPreview" topLeftCell="A52" zoomScale="112" zoomScaleNormal="98" zoomScaleSheetLayoutView="112" workbookViewId="0">
      <selection activeCell="R20" sqref="R20"/>
    </sheetView>
  </sheetViews>
  <sheetFormatPr defaultColWidth="9.140625" defaultRowHeight="19.5" x14ac:dyDescent="0.25"/>
  <cols>
    <col min="1" max="1" width="2.7109375" style="6" customWidth="1"/>
    <col min="2" max="2" width="5.7109375" style="6" customWidth="1"/>
    <col min="3" max="3" width="12.85546875" style="6" bestFit="1" customWidth="1"/>
    <col min="4" max="4" width="38.42578125" style="6" bestFit="1" customWidth="1"/>
    <col min="5" max="6" width="8.5703125" style="135" customWidth="1"/>
    <col min="7" max="7" width="14.42578125" style="274" bestFit="1" customWidth="1"/>
    <col min="8" max="8" width="11.85546875" style="135" customWidth="1"/>
    <col min="9" max="9" width="1.7109375" style="6" customWidth="1"/>
    <col min="10" max="13" width="10.7109375" style="135" customWidth="1"/>
    <col min="14" max="14" width="12.140625" style="135" customWidth="1"/>
    <col min="15" max="15" width="15.42578125" style="135" customWidth="1"/>
    <col min="16" max="16384" width="9.140625" style="6"/>
  </cols>
  <sheetData>
    <row r="1" spans="2:15" s="2" customFormat="1" ht="27.95" customHeight="1" x14ac:dyDescent="0.25">
      <c r="B1" s="1" t="s">
        <v>26</v>
      </c>
      <c r="C1" s="1"/>
      <c r="E1" s="331"/>
      <c r="F1" s="137"/>
      <c r="G1" s="332"/>
      <c r="H1" s="137"/>
      <c r="J1" s="137"/>
      <c r="K1" s="137"/>
      <c r="L1" s="137"/>
      <c r="M1" s="137"/>
      <c r="N1" s="137"/>
      <c r="O1" s="4" t="s">
        <v>27</v>
      </c>
    </row>
    <row r="2" spans="2:15" s="2" customFormat="1" ht="27.95" customHeight="1" x14ac:dyDescent="0.25">
      <c r="B2" s="1" t="s">
        <v>4</v>
      </c>
      <c r="C2" s="1"/>
      <c r="E2" s="331"/>
      <c r="F2" s="137"/>
      <c r="G2" s="332"/>
      <c r="H2" s="137"/>
      <c r="J2" s="137"/>
      <c r="K2" s="137"/>
      <c r="L2" s="137"/>
      <c r="M2" s="137"/>
      <c r="N2" s="137"/>
      <c r="O2" s="4" t="s">
        <v>28</v>
      </c>
    </row>
    <row r="3" spans="2:15" s="2" customFormat="1" ht="27.95" customHeight="1" x14ac:dyDescent="0.25">
      <c r="B3" s="1" t="s">
        <v>25</v>
      </c>
      <c r="C3" s="1"/>
      <c r="E3" s="331"/>
      <c r="F3" s="137"/>
      <c r="G3" s="333"/>
      <c r="H3" s="137"/>
      <c r="J3" s="137"/>
      <c r="K3" s="137"/>
      <c r="L3" s="137"/>
      <c r="M3" s="137"/>
      <c r="N3" s="137"/>
      <c r="O3" s="4" t="s">
        <v>189</v>
      </c>
    </row>
    <row r="4" spans="2:15" ht="6" customHeight="1" x14ac:dyDescent="0.25"/>
    <row r="5" spans="2:15" s="14" customFormat="1" ht="93" x14ac:dyDescent="0.25">
      <c r="B5" s="308" t="s">
        <v>5</v>
      </c>
      <c r="C5" s="308" t="s">
        <v>6</v>
      </c>
      <c r="D5" s="308" t="s">
        <v>7</v>
      </c>
      <c r="E5" s="309" t="s">
        <v>8</v>
      </c>
      <c r="F5" s="309" t="s">
        <v>9</v>
      </c>
      <c r="G5" s="309" t="s">
        <v>10</v>
      </c>
      <c r="H5" s="310" t="s">
        <v>11</v>
      </c>
      <c r="I5" s="11"/>
      <c r="J5" s="306" t="s">
        <v>131</v>
      </c>
      <c r="K5" s="306" t="s">
        <v>132</v>
      </c>
      <c r="L5" s="306" t="s">
        <v>158</v>
      </c>
      <c r="M5" s="306" t="s">
        <v>188</v>
      </c>
      <c r="N5" s="306" t="s">
        <v>133</v>
      </c>
      <c r="O5" s="307" t="s">
        <v>23</v>
      </c>
    </row>
    <row r="6" spans="2:15" s="14" customFormat="1" ht="20.100000000000001" customHeight="1" x14ac:dyDescent="0.25">
      <c r="B6" s="324">
        <v>1</v>
      </c>
      <c r="C6" s="325" t="s">
        <v>39</v>
      </c>
      <c r="D6" s="326" t="s">
        <v>80</v>
      </c>
      <c r="E6" s="16" t="s">
        <v>12</v>
      </c>
      <c r="F6" s="98">
        <v>1</v>
      </c>
      <c r="G6" s="94">
        <v>2200</v>
      </c>
      <c r="H6" s="103">
        <f>F6*G6</f>
        <v>2200</v>
      </c>
      <c r="I6" s="305"/>
      <c r="J6" s="315">
        <v>0</v>
      </c>
      <c r="K6" s="316">
        <v>0</v>
      </c>
      <c r="L6" s="316">
        <v>0</v>
      </c>
      <c r="M6" s="316">
        <v>1</v>
      </c>
      <c r="N6" s="317">
        <f>(J6+K6+L6+M6)/F6</f>
        <v>1</v>
      </c>
      <c r="O6" s="318">
        <f>N6*H6</f>
        <v>2200</v>
      </c>
    </row>
    <row r="7" spans="2:15" s="14" customFormat="1" ht="20.100000000000001" customHeight="1" x14ac:dyDescent="0.25">
      <c r="B7" s="327">
        <v>2</v>
      </c>
      <c r="C7" s="312" t="s">
        <v>40</v>
      </c>
      <c r="D7" s="313" t="s">
        <v>81</v>
      </c>
      <c r="E7" s="19" t="s">
        <v>12</v>
      </c>
      <c r="F7" s="99">
        <v>1</v>
      </c>
      <c r="G7" s="95">
        <v>1750</v>
      </c>
      <c r="H7" s="104">
        <f>F7*G7</f>
        <v>1750</v>
      </c>
      <c r="I7" s="305"/>
      <c r="J7" s="319">
        <v>0</v>
      </c>
      <c r="K7" s="100">
        <v>0</v>
      </c>
      <c r="L7" s="100">
        <v>0</v>
      </c>
      <c r="M7" s="100">
        <v>1</v>
      </c>
      <c r="N7" s="311">
        <f t="shared" ref="N7:N47" si="0">(J7+K7+L7+M7)/F7</f>
        <v>1</v>
      </c>
      <c r="O7" s="320">
        <f>N7*H7</f>
        <v>1750</v>
      </c>
    </row>
    <row r="8" spans="2:15" s="14" customFormat="1" ht="20.100000000000001" customHeight="1" x14ac:dyDescent="0.25">
      <c r="B8" s="327">
        <v>3</v>
      </c>
      <c r="C8" s="312" t="s">
        <v>41</v>
      </c>
      <c r="D8" s="313" t="s">
        <v>82</v>
      </c>
      <c r="E8" s="19" t="s">
        <v>12</v>
      </c>
      <c r="F8" s="99">
        <v>1</v>
      </c>
      <c r="G8" s="95">
        <v>2200</v>
      </c>
      <c r="H8" s="104">
        <f t="shared" ref="H8:H47" si="1">F8*G8</f>
        <v>2200</v>
      </c>
      <c r="I8" s="305"/>
      <c r="J8" s="319">
        <v>0</v>
      </c>
      <c r="K8" s="100">
        <v>0</v>
      </c>
      <c r="L8" s="100">
        <v>0</v>
      </c>
      <c r="M8" s="100">
        <v>1</v>
      </c>
      <c r="N8" s="311">
        <f t="shared" si="0"/>
        <v>1</v>
      </c>
      <c r="O8" s="320">
        <f t="shared" ref="O8:O47" si="2">N8*H8</f>
        <v>2200</v>
      </c>
    </row>
    <row r="9" spans="2:15" s="14" customFormat="1" ht="20.100000000000001" customHeight="1" x14ac:dyDescent="0.25">
      <c r="B9" s="327">
        <v>4</v>
      </c>
      <c r="C9" s="312" t="s">
        <v>42</v>
      </c>
      <c r="D9" s="313" t="s">
        <v>83</v>
      </c>
      <c r="E9" s="19" t="s">
        <v>12</v>
      </c>
      <c r="F9" s="99">
        <v>1</v>
      </c>
      <c r="G9" s="95">
        <v>3800</v>
      </c>
      <c r="H9" s="104">
        <f t="shared" si="1"/>
        <v>3800</v>
      </c>
      <c r="I9" s="305"/>
      <c r="J9" s="319">
        <v>0</v>
      </c>
      <c r="K9" s="100">
        <v>0</v>
      </c>
      <c r="L9" s="100">
        <v>0</v>
      </c>
      <c r="M9" s="100">
        <v>1</v>
      </c>
      <c r="N9" s="311">
        <f t="shared" si="0"/>
        <v>1</v>
      </c>
      <c r="O9" s="320">
        <f t="shared" si="2"/>
        <v>3800</v>
      </c>
    </row>
    <row r="10" spans="2:15" s="14" customFormat="1" ht="20.100000000000001" customHeight="1" x14ac:dyDescent="0.25">
      <c r="B10" s="327">
        <v>5</v>
      </c>
      <c r="C10" s="312" t="s">
        <v>43</v>
      </c>
      <c r="D10" s="313" t="s">
        <v>84</v>
      </c>
      <c r="E10" s="19" t="s">
        <v>12</v>
      </c>
      <c r="F10" s="99">
        <v>1</v>
      </c>
      <c r="G10" s="95">
        <v>2200</v>
      </c>
      <c r="H10" s="104">
        <f t="shared" si="1"/>
        <v>2200</v>
      </c>
      <c r="I10" s="305"/>
      <c r="J10" s="319">
        <v>0</v>
      </c>
      <c r="K10" s="100">
        <v>0</v>
      </c>
      <c r="L10" s="100">
        <v>0</v>
      </c>
      <c r="M10" s="100">
        <v>1</v>
      </c>
      <c r="N10" s="311">
        <f t="shared" si="0"/>
        <v>1</v>
      </c>
      <c r="O10" s="320">
        <f t="shared" si="2"/>
        <v>2200</v>
      </c>
    </row>
    <row r="11" spans="2:15" s="14" customFormat="1" ht="20.100000000000001" customHeight="1" x14ac:dyDescent="0.25">
      <c r="B11" s="327">
        <v>6</v>
      </c>
      <c r="C11" s="312" t="s">
        <v>44</v>
      </c>
      <c r="D11" s="313" t="s">
        <v>85</v>
      </c>
      <c r="E11" s="19" t="s">
        <v>12</v>
      </c>
      <c r="F11" s="99">
        <v>2</v>
      </c>
      <c r="G11" s="95">
        <v>980</v>
      </c>
      <c r="H11" s="104">
        <f t="shared" si="1"/>
        <v>1960</v>
      </c>
      <c r="I11" s="305"/>
      <c r="J11" s="319">
        <v>0</v>
      </c>
      <c r="K11" s="100">
        <v>0</v>
      </c>
      <c r="L11" s="100">
        <v>0</v>
      </c>
      <c r="M11" s="100">
        <v>2</v>
      </c>
      <c r="N11" s="311">
        <f t="shared" si="0"/>
        <v>1</v>
      </c>
      <c r="O11" s="320">
        <f t="shared" si="2"/>
        <v>1960</v>
      </c>
    </row>
    <row r="12" spans="2:15" s="14" customFormat="1" ht="20.100000000000001" customHeight="1" x14ac:dyDescent="0.25">
      <c r="B12" s="327">
        <v>7</v>
      </c>
      <c r="C12" s="312" t="s">
        <v>45</v>
      </c>
      <c r="D12" s="313" t="s">
        <v>86</v>
      </c>
      <c r="E12" s="19" t="s">
        <v>12</v>
      </c>
      <c r="F12" s="99">
        <v>1</v>
      </c>
      <c r="G12" s="95">
        <v>9550</v>
      </c>
      <c r="H12" s="104">
        <f t="shared" si="1"/>
        <v>9550</v>
      </c>
      <c r="I12" s="305"/>
      <c r="J12" s="319">
        <v>0</v>
      </c>
      <c r="K12" s="100">
        <v>0</v>
      </c>
      <c r="L12" s="100">
        <v>0</v>
      </c>
      <c r="M12" s="100">
        <v>1</v>
      </c>
      <c r="N12" s="311">
        <f t="shared" si="0"/>
        <v>1</v>
      </c>
      <c r="O12" s="320">
        <f t="shared" si="2"/>
        <v>9550</v>
      </c>
    </row>
    <row r="13" spans="2:15" s="14" customFormat="1" ht="20.100000000000001" customHeight="1" x14ac:dyDescent="0.25">
      <c r="B13" s="327">
        <v>8</v>
      </c>
      <c r="C13" s="312" t="s">
        <v>46</v>
      </c>
      <c r="D13" s="313" t="s">
        <v>87</v>
      </c>
      <c r="E13" s="19" t="s">
        <v>12</v>
      </c>
      <c r="F13" s="99">
        <v>1</v>
      </c>
      <c r="G13" s="95">
        <v>2200</v>
      </c>
      <c r="H13" s="104">
        <f t="shared" si="1"/>
        <v>2200</v>
      </c>
      <c r="I13" s="305"/>
      <c r="J13" s="319">
        <v>0</v>
      </c>
      <c r="K13" s="100">
        <v>0</v>
      </c>
      <c r="L13" s="100">
        <v>0</v>
      </c>
      <c r="M13" s="100">
        <v>1</v>
      </c>
      <c r="N13" s="311">
        <f t="shared" si="0"/>
        <v>1</v>
      </c>
      <c r="O13" s="320">
        <f t="shared" si="2"/>
        <v>2200</v>
      </c>
    </row>
    <row r="14" spans="2:15" s="14" customFormat="1" ht="20.100000000000001" customHeight="1" x14ac:dyDescent="0.25">
      <c r="B14" s="327">
        <v>9</v>
      </c>
      <c r="C14" s="312" t="s">
        <v>47</v>
      </c>
      <c r="D14" s="313" t="s">
        <v>88</v>
      </c>
      <c r="E14" s="19" t="s">
        <v>12</v>
      </c>
      <c r="F14" s="99">
        <v>2</v>
      </c>
      <c r="G14" s="95">
        <v>1350</v>
      </c>
      <c r="H14" s="104">
        <f t="shared" si="1"/>
        <v>2700</v>
      </c>
      <c r="I14" s="305"/>
      <c r="J14" s="319">
        <v>0</v>
      </c>
      <c r="K14" s="100">
        <v>0</v>
      </c>
      <c r="L14" s="100">
        <v>0</v>
      </c>
      <c r="M14" s="100">
        <v>2</v>
      </c>
      <c r="N14" s="311">
        <f t="shared" si="0"/>
        <v>1</v>
      </c>
      <c r="O14" s="320">
        <f t="shared" si="2"/>
        <v>2700</v>
      </c>
    </row>
    <row r="15" spans="2:15" s="14" customFormat="1" ht="20.100000000000001" customHeight="1" x14ac:dyDescent="0.25">
      <c r="B15" s="327">
        <v>10</v>
      </c>
      <c r="C15" s="312" t="s">
        <v>48</v>
      </c>
      <c r="D15" s="313" t="s">
        <v>89</v>
      </c>
      <c r="E15" s="19" t="s">
        <v>12</v>
      </c>
      <c r="F15" s="99">
        <v>3</v>
      </c>
      <c r="G15" s="95">
        <v>9550</v>
      </c>
      <c r="H15" s="104">
        <f t="shared" si="1"/>
        <v>28650</v>
      </c>
      <c r="I15" s="305"/>
      <c r="J15" s="319">
        <v>0</v>
      </c>
      <c r="K15" s="100">
        <v>0</v>
      </c>
      <c r="L15" s="100">
        <v>0</v>
      </c>
      <c r="M15" s="100">
        <v>3</v>
      </c>
      <c r="N15" s="311">
        <f t="shared" si="0"/>
        <v>1</v>
      </c>
      <c r="O15" s="320">
        <f t="shared" si="2"/>
        <v>28650</v>
      </c>
    </row>
    <row r="16" spans="2:15" s="14" customFormat="1" ht="20.100000000000001" customHeight="1" x14ac:dyDescent="0.25">
      <c r="B16" s="327">
        <v>11</v>
      </c>
      <c r="C16" s="312" t="s">
        <v>49</v>
      </c>
      <c r="D16" s="313" t="s">
        <v>90</v>
      </c>
      <c r="E16" s="19" t="s">
        <v>12</v>
      </c>
      <c r="F16" s="99">
        <v>1</v>
      </c>
      <c r="G16" s="95">
        <v>2200</v>
      </c>
      <c r="H16" s="104">
        <f t="shared" si="1"/>
        <v>2200</v>
      </c>
      <c r="I16" s="305"/>
      <c r="J16" s="319">
        <v>0</v>
      </c>
      <c r="K16" s="100">
        <v>0</v>
      </c>
      <c r="L16" s="100">
        <v>0</v>
      </c>
      <c r="M16" s="100">
        <v>1</v>
      </c>
      <c r="N16" s="311">
        <f t="shared" si="0"/>
        <v>1</v>
      </c>
      <c r="O16" s="320">
        <f t="shared" si="2"/>
        <v>2200</v>
      </c>
    </row>
    <row r="17" spans="2:15" s="14" customFormat="1" ht="20.100000000000001" customHeight="1" x14ac:dyDescent="0.25">
      <c r="B17" s="327">
        <v>12</v>
      </c>
      <c r="C17" s="312" t="s">
        <v>50</v>
      </c>
      <c r="D17" s="314" t="s">
        <v>91</v>
      </c>
      <c r="E17" s="19" t="s">
        <v>12</v>
      </c>
      <c r="F17" s="99">
        <v>2</v>
      </c>
      <c r="G17" s="95">
        <v>900</v>
      </c>
      <c r="H17" s="104">
        <f t="shared" si="1"/>
        <v>1800</v>
      </c>
      <c r="I17" s="305"/>
      <c r="J17" s="319">
        <v>0</v>
      </c>
      <c r="K17" s="100">
        <v>2</v>
      </c>
      <c r="L17" s="100">
        <v>0</v>
      </c>
      <c r="M17" s="100">
        <v>0</v>
      </c>
      <c r="N17" s="311">
        <f t="shared" si="0"/>
        <v>1</v>
      </c>
      <c r="O17" s="320">
        <f t="shared" si="2"/>
        <v>1800</v>
      </c>
    </row>
    <row r="18" spans="2:15" s="14" customFormat="1" ht="20.100000000000001" customHeight="1" x14ac:dyDescent="0.25">
      <c r="B18" s="327">
        <v>13</v>
      </c>
      <c r="C18" s="312" t="s">
        <v>51</v>
      </c>
      <c r="D18" s="314" t="s">
        <v>92</v>
      </c>
      <c r="E18" s="19" t="s">
        <v>12</v>
      </c>
      <c r="F18" s="99">
        <v>1</v>
      </c>
      <c r="G18" s="95">
        <v>5900</v>
      </c>
      <c r="H18" s="104">
        <f t="shared" si="1"/>
        <v>5900</v>
      </c>
      <c r="I18" s="305"/>
      <c r="J18" s="319">
        <v>0</v>
      </c>
      <c r="K18" s="100">
        <v>0</v>
      </c>
      <c r="L18" s="100">
        <v>0</v>
      </c>
      <c r="M18" s="100">
        <v>1</v>
      </c>
      <c r="N18" s="311">
        <f t="shared" si="0"/>
        <v>1</v>
      </c>
      <c r="O18" s="320">
        <f t="shared" si="2"/>
        <v>5900</v>
      </c>
    </row>
    <row r="19" spans="2:15" s="14" customFormat="1" ht="20.100000000000001" customHeight="1" x14ac:dyDescent="0.25">
      <c r="B19" s="327">
        <v>14</v>
      </c>
      <c r="C19" s="312" t="s">
        <v>52</v>
      </c>
      <c r="D19" s="314" t="s">
        <v>93</v>
      </c>
      <c r="E19" s="19" t="s">
        <v>12</v>
      </c>
      <c r="F19" s="99">
        <v>1</v>
      </c>
      <c r="G19" s="95">
        <v>2200</v>
      </c>
      <c r="H19" s="104">
        <f t="shared" si="1"/>
        <v>2200</v>
      </c>
      <c r="I19" s="305"/>
      <c r="J19" s="319">
        <v>0</v>
      </c>
      <c r="K19" s="100">
        <v>0</v>
      </c>
      <c r="L19" s="100">
        <v>0</v>
      </c>
      <c r="M19" s="100">
        <v>1</v>
      </c>
      <c r="N19" s="311">
        <f t="shared" si="0"/>
        <v>1</v>
      </c>
      <c r="O19" s="320">
        <f t="shared" si="2"/>
        <v>2200</v>
      </c>
    </row>
    <row r="20" spans="2:15" s="14" customFormat="1" ht="20.100000000000001" customHeight="1" x14ac:dyDescent="0.25">
      <c r="B20" s="327">
        <v>15</v>
      </c>
      <c r="C20" s="312" t="s">
        <v>53</v>
      </c>
      <c r="D20" s="314" t="s">
        <v>94</v>
      </c>
      <c r="E20" s="19" t="s">
        <v>12</v>
      </c>
      <c r="F20" s="99">
        <v>3</v>
      </c>
      <c r="G20" s="95">
        <v>9550</v>
      </c>
      <c r="H20" s="104">
        <f t="shared" si="1"/>
        <v>28650</v>
      </c>
      <c r="I20" s="305"/>
      <c r="J20" s="319">
        <v>0</v>
      </c>
      <c r="K20" s="100">
        <v>0</v>
      </c>
      <c r="L20" s="100">
        <v>0</v>
      </c>
      <c r="M20" s="100">
        <v>3</v>
      </c>
      <c r="N20" s="311">
        <f t="shared" si="0"/>
        <v>1</v>
      </c>
      <c r="O20" s="320">
        <f t="shared" si="2"/>
        <v>28650</v>
      </c>
    </row>
    <row r="21" spans="2:15" s="14" customFormat="1" ht="20.100000000000001" customHeight="1" x14ac:dyDescent="0.25">
      <c r="B21" s="327">
        <v>16</v>
      </c>
      <c r="C21" s="312" t="s">
        <v>54</v>
      </c>
      <c r="D21" s="314" t="s">
        <v>95</v>
      </c>
      <c r="E21" s="19" t="s">
        <v>12</v>
      </c>
      <c r="F21" s="99">
        <v>1</v>
      </c>
      <c r="G21" s="95">
        <v>2200</v>
      </c>
      <c r="H21" s="104">
        <f t="shared" si="1"/>
        <v>2200</v>
      </c>
      <c r="I21" s="305"/>
      <c r="J21" s="319">
        <v>0</v>
      </c>
      <c r="K21" s="100">
        <v>0</v>
      </c>
      <c r="L21" s="100">
        <v>0</v>
      </c>
      <c r="M21" s="100">
        <v>1</v>
      </c>
      <c r="N21" s="311">
        <f t="shared" si="0"/>
        <v>1</v>
      </c>
      <c r="O21" s="320">
        <f t="shared" si="2"/>
        <v>2200</v>
      </c>
    </row>
    <row r="22" spans="2:15" s="14" customFormat="1" ht="20.100000000000001" customHeight="1" x14ac:dyDescent="0.25">
      <c r="B22" s="327">
        <v>17</v>
      </c>
      <c r="C22" s="312" t="s">
        <v>55</v>
      </c>
      <c r="D22" s="313" t="s">
        <v>96</v>
      </c>
      <c r="E22" s="19" t="s">
        <v>12</v>
      </c>
      <c r="F22" s="99">
        <v>2</v>
      </c>
      <c r="G22" s="95">
        <v>900</v>
      </c>
      <c r="H22" s="104">
        <f t="shared" si="1"/>
        <v>1800</v>
      </c>
      <c r="I22" s="305"/>
      <c r="J22" s="319">
        <v>0</v>
      </c>
      <c r="K22" s="100">
        <v>2</v>
      </c>
      <c r="L22" s="100">
        <v>0</v>
      </c>
      <c r="M22" s="100">
        <v>0</v>
      </c>
      <c r="N22" s="311">
        <f t="shared" si="0"/>
        <v>1</v>
      </c>
      <c r="O22" s="320">
        <f t="shared" si="2"/>
        <v>1800</v>
      </c>
    </row>
    <row r="23" spans="2:15" s="14" customFormat="1" ht="20.100000000000001" customHeight="1" x14ac:dyDescent="0.25">
      <c r="B23" s="327">
        <v>18</v>
      </c>
      <c r="C23" s="312" t="s">
        <v>56</v>
      </c>
      <c r="D23" s="313" t="s">
        <v>97</v>
      </c>
      <c r="E23" s="19" t="s">
        <v>12</v>
      </c>
      <c r="F23" s="99">
        <f>1+1</f>
        <v>2</v>
      </c>
      <c r="G23" s="95">
        <v>900</v>
      </c>
      <c r="H23" s="104">
        <f t="shared" si="1"/>
        <v>1800</v>
      </c>
      <c r="I23" s="305"/>
      <c r="J23" s="319">
        <v>0</v>
      </c>
      <c r="K23" s="100">
        <v>2</v>
      </c>
      <c r="L23" s="100">
        <v>0</v>
      </c>
      <c r="M23" s="100">
        <v>0</v>
      </c>
      <c r="N23" s="311">
        <f t="shared" si="0"/>
        <v>1</v>
      </c>
      <c r="O23" s="320">
        <f t="shared" si="2"/>
        <v>1800</v>
      </c>
    </row>
    <row r="24" spans="2:15" s="14" customFormat="1" ht="19.5" customHeight="1" x14ac:dyDescent="0.25">
      <c r="B24" s="327">
        <v>19</v>
      </c>
      <c r="C24" s="312" t="s">
        <v>57</v>
      </c>
      <c r="D24" s="313" t="s">
        <v>98</v>
      </c>
      <c r="E24" s="19" t="s">
        <v>12</v>
      </c>
      <c r="F24" s="100">
        <f>1+1</f>
        <v>2</v>
      </c>
      <c r="G24" s="95">
        <v>900</v>
      </c>
      <c r="H24" s="104">
        <f t="shared" si="1"/>
        <v>1800</v>
      </c>
      <c r="I24" s="305"/>
      <c r="J24" s="319">
        <v>0</v>
      </c>
      <c r="K24" s="100">
        <v>2</v>
      </c>
      <c r="L24" s="100">
        <v>0</v>
      </c>
      <c r="M24" s="100">
        <v>0</v>
      </c>
      <c r="N24" s="311">
        <f t="shared" si="0"/>
        <v>1</v>
      </c>
      <c r="O24" s="320">
        <f t="shared" si="2"/>
        <v>1800</v>
      </c>
    </row>
    <row r="25" spans="2:15" s="14" customFormat="1" ht="20.100000000000001" customHeight="1" x14ac:dyDescent="0.25">
      <c r="B25" s="327">
        <v>20</v>
      </c>
      <c r="C25" s="312" t="s">
        <v>58</v>
      </c>
      <c r="D25" s="313" t="s">
        <v>99</v>
      </c>
      <c r="E25" s="19" t="s">
        <v>12</v>
      </c>
      <c r="F25" s="99">
        <v>1</v>
      </c>
      <c r="G25" s="95">
        <v>29350</v>
      </c>
      <c r="H25" s="104">
        <f t="shared" si="1"/>
        <v>29350</v>
      </c>
      <c r="I25" s="305"/>
      <c r="J25" s="319">
        <v>0</v>
      </c>
      <c r="K25" s="100">
        <v>1</v>
      </c>
      <c r="L25" s="100">
        <v>0</v>
      </c>
      <c r="M25" s="100">
        <v>0</v>
      </c>
      <c r="N25" s="311">
        <f t="shared" si="0"/>
        <v>1</v>
      </c>
      <c r="O25" s="320">
        <f t="shared" si="2"/>
        <v>29350</v>
      </c>
    </row>
    <row r="26" spans="2:15" s="14" customFormat="1" ht="20.100000000000001" customHeight="1" x14ac:dyDescent="0.25">
      <c r="B26" s="327">
        <v>21</v>
      </c>
      <c r="C26" s="312" t="s">
        <v>59</v>
      </c>
      <c r="D26" s="313" t="s">
        <v>100</v>
      </c>
      <c r="E26" s="19" t="s">
        <v>12</v>
      </c>
      <c r="F26" s="99">
        <v>1</v>
      </c>
      <c r="G26" s="95">
        <v>48990</v>
      </c>
      <c r="H26" s="104">
        <f t="shared" si="1"/>
        <v>48990</v>
      </c>
      <c r="I26" s="305"/>
      <c r="J26" s="319">
        <v>0</v>
      </c>
      <c r="K26" s="100">
        <v>1</v>
      </c>
      <c r="L26" s="100">
        <v>0</v>
      </c>
      <c r="M26" s="100">
        <v>0</v>
      </c>
      <c r="N26" s="311">
        <f t="shared" si="0"/>
        <v>1</v>
      </c>
      <c r="O26" s="320">
        <f t="shared" si="2"/>
        <v>48990</v>
      </c>
    </row>
    <row r="27" spans="2:15" s="14" customFormat="1" ht="20.100000000000001" customHeight="1" x14ac:dyDescent="0.25">
      <c r="B27" s="327">
        <v>22</v>
      </c>
      <c r="C27" s="312" t="s">
        <v>60</v>
      </c>
      <c r="D27" s="313" t="s">
        <v>101</v>
      </c>
      <c r="E27" s="19" t="s">
        <v>12</v>
      </c>
      <c r="F27" s="99">
        <v>1</v>
      </c>
      <c r="G27" s="95">
        <v>18350</v>
      </c>
      <c r="H27" s="104">
        <f t="shared" si="1"/>
        <v>18350</v>
      </c>
      <c r="I27" s="305"/>
      <c r="J27" s="319">
        <v>0</v>
      </c>
      <c r="K27" s="100">
        <v>0</v>
      </c>
      <c r="L27" s="100">
        <v>1</v>
      </c>
      <c r="M27" s="100">
        <v>0</v>
      </c>
      <c r="N27" s="311">
        <f t="shared" si="0"/>
        <v>1</v>
      </c>
      <c r="O27" s="320">
        <f t="shared" si="2"/>
        <v>18350</v>
      </c>
    </row>
    <row r="28" spans="2:15" s="14" customFormat="1" ht="20.100000000000001" customHeight="1" x14ac:dyDescent="0.25">
      <c r="B28" s="327">
        <v>23</v>
      </c>
      <c r="C28" s="312" t="s">
        <v>61</v>
      </c>
      <c r="D28" s="313" t="s">
        <v>102</v>
      </c>
      <c r="E28" s="19" t="s">
        <v>12</v>
      </c>
      <c r="F28" s="99">
        <v>1</v>
      </c>
      <c r="G28" s="95">
        <v>18350</v>
      </c>
      <c r="H28" s="104">
        <f t="shared" si="1"/>
        <v>18350</v>
      </c>
      <c r="I28" s="305"/>
      <c r="J28" s="319">
        <v>0</v>
      </c>
      <c r="K28" s="100">
        <v>0</v>
      </c>
      <c r="L28" s="100">
        <v>1</v>
      </c>
      <c r="M28" s="100">
        <v>0</v>
      </c>
      <c r="N28" s="311">
        <f t="shared" si="0"/>
        <v>1</v>
      </c>
      <c r="O28" s="320">
        <f t="shared" si="2"/>
        <v>18350</v>
      </c>
    </row>
    <row r="29" spans="2:15" s="14" customFormat="1" ht="24" x14ac:dyDescent="0.25">
      <c r="B29" s="327">
        <v>24</v>
      </c>
      <c r="C29" s="312" t="s">
        <v>62</v>
      </c>
      <c r="D29" s="313" t="s">
        <v>103</v>
      </c>
      <c r="E29" s="19" t="s">
        <v>12</v>
      </c>
      <c r="F29" s="99">
        <v>1</v>
      </c>
      <c r="G29" s="95">
        <v>32660</v>
      </c>
      <c r="H29" s="104">
        <f t="shared" si="1"/>
        <v>32660</v>
      </c>
      <c r="I29" s="305"/>
      <c r="J29" s="319">
        <v>1</v>
      </c>
      <c r="K29" s="100">
        <v>0</v>
      </c>
      <c r="L29" s="100">
        <v>0</v>
      </c>
      <c r="M29" s="100">
        <v>0</v>
      </c>
      <c r="N29" s="311">
        <f t="shared" si="0"/>
        <v>1</v>
      </c>
      <c r="O29" s="320">
        <f t="shared" si="2"/>
        <v>32660</v>
      </c>
    </row>
    <row r="30" spans="2:15" s="14" customFormat="1" ht="20.100000000000001" customHeight="1" x14ac:dyDescent="0.25">
      <c r="B30" s="327">
        <v>25</v>
      </c>
      <c r="C30" s="312" t="s">
        <v>63</v>
      </c>
      <c r="D30" s="313" t="s">
        <v>104</v>
      </c>
      <c r="E30" s="19" t="s">
        <v>12</v>
      </c>
      <c r="F30" s="99">
        <v>1</v>
      </c>
      <c r="G30" s="95">
        <v>32660</v>
      </c>
      <c r="H30" s="104">
        <f t="shared" si="1"/>
        <v>32660</v>
      </c>
      <c r="I30" s="305"/>
      <c r="J30" s="319">
        <v>1</v>
      </c>
      <c r="K30" s="100">
        <v>0</v>
      </c>
      <c r="L30" s="100">
        <v>0</v>
      </c>
      <c r="M30" s="100">
        <v>0</v>
      </c>
      <c r="N30" s="311">
        <f t="shared" si="0"/>
        <v>1</v>
      </c>
      <c r="O30" s="320">
        <f t="shared" si="2"/>
        <v>32660</v>
      </c>
    </row>
    <row r="31" spans="2:15" s="14" customFormat="1" ht="20.100000000000001" customHeight="1" x14ac:dyDescent="0.25">
      <c r="B31" s="327">
        <v>26</v>
      </c>
      <c r="C31" s="312" t="s">
        <v>64</v>
      </c>
      <c r="D31" s="313" t="s">
        <v>105</v>
      </c>
      <c r="E31" s="19" t="s">
        <v>12</v>
      </c>
      <c r="F31" s="99">
        <v>1</v>
      </c>
      <c r="G31" s="95">
        <v>450</v>
      </c>
      <c r="H31" s="104">
        <f t="shared" si="1"/>
        <v>450</v>
      </c>
      <c r="I31" s="305"/>
      <c r="J31" s="319">
        <v>0</v>
      </c>
      <c r="K31" s="100">
        <v>1</v>
      </c>
      <c r="L31" s="100">
        <v>0</v>
      </c>
      <c r="M31" s="100">
        <v>0</v>
      </c>
      <c r="N31" s="311">
        <f t="shared" si="0"/>
        <v>1</v>
      </c>
      <c r="O31" s="320">
        <f t="shared" si="2"/>
        <v>450</v>
      </c>
    </row>
    <row r="32" spans="2:15" s="14" customFormat="1" ht="24" x14ac:dyDescent="0.25">
      <c r="B32" s="327">
        <v>27</v>
      </c>
      <c r="C32" s="312" t="s">
        <v>65</v>
      </c>
      <c r="D32" s="313" t="s">
        <v>106</v>
      </c>
      <c r="E32" s="19" t="s">
        <v>12</v>
      </c>
      <c r="F32" s="99">
        <v>1</v>
      </c>
      <c r="G32" s="95">
        <v>450</v>
      </c>
      <c r="H32" s="104">
        <f t="shared" si="1"/>
        <v>450</v>
      </c>
      <c r="I32" s="305"/>
      <c r="J32" s="319">
        <v>0</v>
      </c>
      <c r="K32" s="100">
        <v>1</v>
      </c>
      <c r="L32" s="100">
        <v>0</v>
      </c>
      <c r="M32" s="100">
        <v>0</v>
      </c>
      <c r="N32" s="311">
        <f t="shared" si="0"/>
        <v>1</v>
      </c>
      <c r="O32" s="320">
        <f t="shared" si="2"/>
        <v>450</v>
      </c>
    </row>
    <row r="33" spans="2:15" s="14" customFormat="1" ht="24" x14ac:dyDescent="0.25">
      <c r="B33" s="327">
        <v>28</v>
      </c>
      <c r="C33" s="312" t="s">
        <v>66</v>
      </c>
      <c r="D33" s="313" t="s">
        <v>107</v>
      </c>
      <c r="E33" s="19" t="s">
        <v>12</v>
      </c>
      <c r="F33" s="99">
        <v>1</v>
      </c>
      <c r="G33" s="95">
        <v>450</v>
      </c>
      <c r="H33" s="104">
        <f t="shared" si="1"/>
        <v>450</v>
      </c>
      <c r="I33" s="305"/>
      <c r="J33" s="319">
        <v>0</v>
      </c>
      <c r="K33" s="100">
        <v>1</v>
      </c>
      <c r="L33" s="100">
        <v>0</v>
      </c>
      <c r="M33" s="100">
        <v>0</v>
      </c>
      <c r="N33" s="311">
        <f t="shared" si="0"/>
        <v>1</v>
      </c>
      <c r="O33" s="320">
        <f t="shared" si="2"/>
        <v>450</v>
      </c>
    </row>
    <row r="34" spans="2:15" s="14" customFormat="1" ht="20.100000000000001" customHeight="1" x14ac:dyDescent="0.25">
      <c r="B34" s="327">
        <v>29</v>
      </c>
      <c r="C34" s="312" t="s">
        <v>67</v>
      </c>
      <c r="D34" s="313" t="s">
        <v>108</v>
      </c>
      <c r="E34" s="19" t="s">
        <v>12</v>
      </c>
      <c r="F34" s="99">
        <v>1</v>
      </c>
      <c r="G34" s="95">
        <v>450</v>
      </c>
      <c r="H34" s="104">
        <f t="shared" si="1"/>
        <v>450</v>
      </c>
      <c r="I34" s="305"/>
      <c r="J34" s="319">
        <v>0</v>
      </c>
      <c r="K34" s="100">
        <v>1</v>
      </c>
      <c r="L34" s="100">
        <v>0</v>
      </c>
      <c r="M34" s="100">
        <v>0</v>
      </c>
      <c r="N34" s="311">
        <f t="shared" si="0"/>
        <v>1</v>
      </c>
      <c r="O34" s="320">
        <f t="shared" si="2"/>
        <v>450</v>
      </c>
    </row>
    <row r="35" spans="2:15" s="14" customFormat="1" ht="24" x14ac:dyDescent="0.25">
      <c r="B35" s="327">
        <v>30</v>
      </c>
      <c r="C35" s="312" t="s">
        <v>68</v>
      </c>
      <c r="D35" s="313" t="s">
        <v>109</v>
      </c>
      <c r="E35" s="19" t="s">
        <v>12</v>
      </c>
      <c r="F35" s="100">
        <v>1</v>
      </c>
      <c r="G35" s="95">
        <v>450</v>
      </c>
      <c r="H35" s="104">
        <f t="shared" si="1"/>
        <v>450</v>
      </c>
      <c r="I35" s="305"/>
      <c r="J35" s="319">
        <v>0</v>
      </c>
      <c r="K35" s="100">
        <v>1</v>
      </c>
      <c r="L35" s="100">
        <v>0</v>
      </c>
      <c r="M35" s="100">
        <v>0</v>
      </c>
      <c r="N35" s="311">
        <f t="shared" si="0"/>
        <v>1</v>
      </c>
      <c r="O35" s="320">
        <f t="shared" si="2"/>
        <v>450</v>
      </c>
    </row>
    <row r="36" spans="2:15" s="14" customFormat="1" ht="20.100000000000001" customHeight="1" x14ac:dyDescent="0.25">
      <c r="B36" s="327">
        <v>31</v>
      </c>
      <c r="C36" s="312" t="s">
        <v>69</v>
      </c>
      <c r="D36" s="313" t="s">
        <v>110</v>
      </c>
      <c r="E36" s="19" t="s">
        <v>12</v>
      </c>
      <c r="F36" s="99">
        <v>1</v>
      </c>
      <c r="G36" s="95">
        <v>450</v>
      </c>
      <c r="H36" s="104">
        <f t="shared" si="1"/>
        <v>450</v>
      </c>
      <c r="I36" s="305"/>
      <c r="J36" s="319">
        <v>0</v>
      </c>
      <c r="K36" s="100">
        <v>1</v>
      </c>
      <c r="L36" s="100">
        <v>0</v>
      </c>
      <c r="M36" s="100">
        <v>0</v>
      </c>
      <c r="N36" s="311">
        <f t="shared" si="0"/>
        <v>1</v>
      </c>
      <c r="O36" s="320">
        <f t="shared" si="2"/>
        <v>450</v>
      </c>
    </row>
    <row r="37" spans="2:15" s="14" customFormat="1" ht="24" x14ac:dyDescent="0.25">
      <c r="B37" s="327">
        <v>32</v>
      </c>
      <c r="C37" s="312" t="s">
        <v>70</v>
      </c>
      <c r="D37" s="313" t="s">
        <v>111</v>
      </c>
      <c r="E37" s="19" t="s">
        <v>12</v>
      </c>
      <c r="F37" s="99">
        <v>1</v>
      </c>
      <c r="G37" s="95">
        <v>450</v>
      </c>
      <c r="H37" s="104">
        <f t="shared" si="1"/>
        <v>450</v>
      </c>
      <c r="I37" s="305"/>
      <c r="J37" s="319">
        <v>0</v>
      </c>
      <c r="K37" s="100">
        <v>1</v>
      </c>
      <c r="L37" s="100">
        <v>0</v>
      </c>
      <c r="M37" s="100">
        <v>0</v>
      </c>
      <c r="N37" s="311">
        <f t="shared" si="0"/>
        <v>1</v>
      </c>
      <c r="O37" s="320">
        <f t="shared" si="2"/>
        <v>450</v>
      </c>
    </row>
    <row r="38" spans="2:15" s="14" customFormat="1" ht="20.100000000000001" customHeight="1" x14ac:dyDescent="0.25">
      <c r="B38" s="327">
        <v>33</v>
      </c>
      <c r="C38" s="312" t="s">
        <v>71</v>
      </c>
      <c r="D38" s="313" t="s">
        <v>112</v>
      </c>
      <c r="E38" s="19" t="s">
        <v>12</v>
      </c>
      <c r="F38" s="99">
        <v>1</v>
      </c>
      <c r="G38" s="95">
        <v>450</v>
      </c>
      <c r="H38" s="104">
        <f t="shared" si="1"/>
        <v>450</v>
      </c>
      <c r="I38" s="305"/>
      <c r="J38" s="319">
        <v>0</v>
      </c>
      <c r="K38" s="100">
        <v>1</v>
      </c>
      <c r="L38" s="100">
        <v>0</v>
      </c>
      <c r="M38" s="100">
        <v>0</v>
      </c>
      <c r="N38" s="311">
        <f t="shared" si="0"/>
        <v>1</v>
      </c>
      <c r="O38" s="320">
        <f t="shared" si="2"/>
        <v>450</v>
      </c>
    </row>
    <row r="39" spans="2:15" s="14" customFormat="1" ht="20.100000000000001" customHeight="1" x14ac:dyDescent="0.25">
      <c r="B39" s="327">
        <v>34</v>
      </c>
      <c r="C39" s="312" t="s">
        <v>72</v>
      </c>
      <c r="D39" s="313" t="s">
        <v>113</v>
      </c>
      <c r="E39" s="19" t="s">
        <v>12</v>
      </c>
      <c r="F39" s="99">
        <v>1</v>
      </c>
      <c r="G39" s="95">
        <v>450</v>
      </c>
      <c r="H39" s="104">
        <f t="shared" si="1"/>
        <v>450</v>
      </c>
      <c r="I39" s="305"/>
      <c r="J39" s="319">
        <v>0</v>
      </c>
      <c r="K39" s="100">
        <v>1</v>
      </c>
      <c r="L39" s="100">
        <v>0</v>
      </c>
      <c r="M39" s="100">
        <v>0</v>
      </c>
      <c r="N39" s="311">
        <f t="shared" si="0"/>
        <v>1</v>
      </c>
      <c r="O39" s="320">
        <f t="shared" si="2"/>
        <v>450</v>
      </c>
    </row>
    <row r="40" spans="2:15" s="14" customFormat="1" ht="20.100000000000001" customHeight="1" x14ac:dyDescent="0.25">
      <c r="B40" s="327">
        <v>35</v>
      </c>
      <c r="C40" s="312" t="s">
        <v>73</v>
      </c>
      <c r="D40" s="313" t="s">
        <v>114</v>
      </c>
      <c r="E40" s="19" t="s">
        <v>12</v>
      </c>
      <c r="F40" s="99">
        <v>1</v>
      </c>
      <c r="G40" s="95">
        <v>450</v>
      </c>
      <c r="H40" s="104">
        <f t="shared" si="1"/>
        <v>450</v>
      </c>
      <c r="I40" s="305"/>
      <c r="J40" s="319">
        <v>0</v>
      </c>
      <c r="K40" s="100">
        <v>1</v>
      </c>
      <c r="L40" s="100">
        <v>0</v>
      </c>
      <c r="M40" s="100">
        <v>0</v>
      </c>
      <c r="N40" s="311">
        <f t="shared" si="0"/>
        <v>1</v>
      </c>
      <c r="O40" s="320">
        <f t="shared" si="2"/>
        <v>450</v>
      </c>
    </row>
    <row r="41" spans="2:15" s="14" customFormat="1" ht="20.100000000000001" customHeight="1" x14ac:dyDescent="0.25">
      <c r="B41" s="327">
        <v>36</v>
      </c>
      <c r="C41" s="312" t="s">
        <v>74</v>
      </c>
      <c r="D41" s="313" t="s">
        <v>115</v>
      </c>
      <c r="E41" s="19" t="s">
        <v>12</v>
      </c>
      <c r="F41" s="100">
        <v>1</v>
      </c>
      <c r="G41" s="95">
        <v>5500</v>
      </c>
      <c r="H41" s="104">
        <f t="shared" si="1"/>
        <v>5500</v>
      </c>
      <c r="I41" s="305"/>
      <c r="J41" s="319">
        <v>1</v>
      </c>
      <c r="K41" s="100">
        <v>0</v>
      </c>
      <c r="L41" s="100">
        <v>0</v>
      </c>
      <c r="M41" s="100">
        <v>0</v>
      </c>
      <c r="N41" s="311">
        <f t="shared" si="0"/>
        <v>1</v>
      </c>
      <c r="O41" s="320">
        <f t="shared" si="2"/>
        <v>5500</v>
      </c>
    </row>
    <row r="42" spans="2:15" s="14" customFormat="1" ht="20.100000000000001" customHeight="1" x14ac:dyDescent="0.25">
      <c r="B42" s="327">
        <v>37</v>
      </c>
      <c r="C42" s="312" t="s">
        <v>75</v>
      </c>
      <c r="D42" s="313" t="s">
        <v>116</v>
      </c>
      <c r="E42" s="19" t="s">
        <v>12</v>
      </c>
      <c r="F42" s="99">
        <v>1</v>
      </c>
      <c r="G42" s="95">
        <v>5500</v>
      </c>
      <c r="H42" s="104">
        <f t="shared" si="1"/>
        <v>5500</v>
      </c>
      <c r="I42" s="305"/>
      <c r="J42" s="319">
        <v>1</v>
      </c>
      <c r="K42" s="100">
        <v>0</v>
      </c>
      <c r="L42" s="100">
        <v>0</v>
      </c>
      <c r="M42" s="100">
        <v>0</v>
      </c>
      <c r="N42" s="311">
        <f t="shared" si="0"/>
        <v>1</v>
      </c>
      <c r="O42" s="320">
        <f t="shared" si="2"/>
        <v>5500</v>
      </c>
    </row>
    <row r="43" spans="2:15" s="14" customFormat="1" ht="20.100000000000001" customHeight="1" x14ac:dyDescent="0.25">
      <c r="B43" s="327">
        <v>38</v>
      </c>
      <c r="C43" s="312" t="s">
        <v>76</v>
      </c>
      <c r="D43" s="313" t="s">
        <v>117</v>
      </c>
      <c r="E43" s="19" t="s">
        <v>12</v>
      </c>
      <c r="F43" s="99">
        <f>1+1</f>
        <v>2</v>
      </c>
      <c r="G43" s="95">
        <v>11000</v>
      </c>
      <c r="H43" s="104">
        <f t="shared" si="1"/>
        <v>22000</v>
      </c>
      <c r="I43" s="305"/>
      <c r="J43" s="319">
        <v>1</v>
      </c>
      <c r="K43" s="100">
        <v>1</v>
      </c>
      <c r="L43" s="100">
        <v>0</v>
      </c>
      <c r="M43" s="100">
        <v>0</v>
      </c>
      <c r="N43" s="311">
        <f t="shared" si="0"/>
        <v>1</v>
      </c>
      <c r="O43" s="320">
        <f t="shared" si="2"/>
        <v>22000</v>
      </c>
    </row>
    <row r="44" spans="2:15" s="14" customFormat="1" ht="20.100000000000001" customHeight="1" x14ac:dyDescent="0.25">
      <c r="B44" s="327">
        <v>39</v>
      </c>
      <c r="C44" s="312" t="s">
        <v>77</v>
      </c>
      <c r="D44" s="313" t="s">
        <v>118</v>
      </c>
      <c r="E44" s="19" t="s">
        <v>12</v>
      </c>
      <c r="F44" s="100">
        <v>1</v>
      </c>
      <c r="G44" s="95">
        <v>11000</v>
      </c>
      <c r="H44" s="104">
        <f t="shared" si="1"/>
        <v>11000</v>
      </c>
      <c r="I44" s="305"/>
      <c r="J44" s="319">
        <v>1</v>
      </c>
      <c r="K44" s="100">
        <v>0</v>
      </c>
      <c r="L44" s="100">
        <v>0</v>
      </c>
      <c r="M44" s="100">
        <v>0</v>
      </c>
      <c r="N44" s="311">
        <f t="shared" si="0"/>
        <v>1</v>
      </c>
      <c r="O44" s="320">
        <f t="shared" si="2"/>
        <v>11000</v>
      </c>
    </row>
    <row r="45" spans="2:15" s="14" customFormat="1" ht="20.100000000000001" customHeight="1" x14ac:dyDescent="0.25">
      <c r="B45" s="327">
        <v>40</v>
      </c>
      <c r="C45" s="312" t="s">
        <v>78</v>
      </c>
      <c r="D45" s="313" t="s">
        <v>119</v>
      </c>
      <c r="E45" s="19" t="s">
        <v>12</v>
      </c>
      <c r="F45" s="99">
        <f>1+1</f>
        <v>2</v>
      </c>
      <c r="G45" s="95">
        <v>11000</v>
      </c>
      <c r="H45" s="104">
        <f t="shared" si="1"/>
        <v>22000</v>
      </c>
      <c r="I45" s="305"/>
      <c r="J45" s="319">
        <v>1</v>
      </c>
      <c r="K45" s="100">
        <v>1</v>
      </c>
      <c r="L45" s="100">
        <v>0</v>
      </c>
      <c r="M45" s="100">
        <v>0</v>
      </c>
      <c r="N45" s="311">
        <f t="shared" si="0"/>
        <v>1</v>
      </c>
      <c r="O45" s="320">
        <f t="shared" si="2"/>
        <v>22000</v>
      </c>
    </row>
    <row r="46" spans="2:15" s="14" customFormat="1" ht="20.100000000000001" customHeight="1" x14ac:dyDescent="0.25">
      <c r="B46" s="327">
        <v>41</v>
      </c>
      <c r="C46" s="312" t="s">
        <v>79</v>
      </c>
      <c r="D46" s="313" t="s">
        <v>120</v>
      </c>
      <c r="E46" s="19" t="s">
        <v>12</v>
      </c>
      <c r="F46" s="99">
        <v>1</v>
      </c>
      <c r="G46" s="95">
        <v>11000</v>
      </c>
      <c r="H46" s="104">
        <f t="shared" si="1"/>
        <v>11000</v>
      </c>
      <c r="I46" s="305"/>
      <c r="J46" s="319">
        <v>1</v>
      </c>
      <c r="K46" s="100">
        <v>0</v>
      </c>
      <c r="L46" s="100">
        <v>0</v>
      </c>
      <c r="M46" s="100">
        <v>0</v>
      </c>
      <c r="N46" s="311">
        <f t="shared" si="0"/>
        <v>1</v>
      </c>
      <c r="O46" s="320">
        <f t="shared" si="2"/>
        <v>11000</v>
      </c>
    </row>
    <row r="47" spans="2:15" s="14" customFormat="1" ht="20.100000000000001" customHeight="1" x14ac:dyDescent="0.25">
      <c r="B47" s="328">
        <v>42</v>
      </c>
      <c r="C47" s="329"/>
      <c r="D47" s="330" t="s">
        <v>121</v>
      </c>
      <c r="E47" s="21" t="s">
        <v>12</v>
      </c>
      <c r="F47" s="106">
        <v>1</v>
      </c>
      <c r="G47" s="107">
        <v>2200</v>
      </c>
      <c r="H47" s="108">
        <f t="shared" si="1"/>
        <v>2200</v>
      </c>
      <c r="I47" s="305"/>
      <c r="J47" s="321">
        <v>0</v>
      </c>
      <c r="K47" s="106">
        <v>0</v>
      </c>
      <c r="L47" s="106">
        <v>0</v>
      </c>
      <c r="M47" s="106">
        <v>0</v>
      </c>
      <c r="N47" s="322">
        <f t="shared" si="0"/>
        <v>0</v>
      </c>
      <c r="O47" s="323">
        <f t="shared" si="2"/>
        <v>0</v>
      </c>
    </row>
    <row r="48" spans="2:15" ht="5.0999999999999996" customHeight="1" x14ac:dyDescent="0.25">
      <c r="D48" s="22"/>
      <c r="E48" s="139"/>
      <c r="F48" s="139"/>
      <c r="G48" s="334"/>
      <c r="H48" s="273"/>
      <c r="I48" s="25"/>
      <c r="J48" s="354"/>
      <c r="K48" s="354"/>
      <c r="L48" s="354"/>
      <c r="M48" s="354"/>
      <c r="N48" s="354"/>
      <c r="O48" s="138"/>
    </row>
    <row r="49" spans="2:20" s="28" customFormat="1" ht="24" thickBot="1" x14ac:dyDescent="0.3">
      <c r="D49" s="29"/>
      <c r="E49" s="335"/>
      <c r="F49" s="336">
        <f>SUM(F6:F48)</f>
        <v>54</v>
      </c>
      <c r="G49" s="336"/>
      <c r="H49" s="56">
        <f>SUBTOTAL(9,H6:H47)</f>
        <v>369620</v>
      </c>
      <c r="I49" s="31"/>
      <c r="J49" s="32">
        <f>SUM(J6:J48)</f>
        <v>8</v>
      </c>
      <c r="K49" s="32">
        <f>SUM(K6:K48)</f>
        <v>22</v>
      </c>
      <c r="L49" s="32">
        <f>SUM(L6:L48)</f>
        <v>2</v>
      </c>
      <c r="M49" s="32">
        <f>SUM(M6:M48)</f>
        <v>21</v>
      </c>
      <c r="N49" s="32"/>
      <c r="O49" s="56">
        <f>SUBTOTAL(9,O6:O47)</f>
        <v>367420</v>
      </c>
    </row>
    <row r="50" spans="2:20" s="28" customFormat="1" ht="24" thickTop="1" x14ac:dyDescent="0.25">
      <c r="D50" s="29"/>
      <c r="E50" s="335"/>
      <c r="F50" s="335"/>
      <c r="G50" s="336"/>
      <c r="H50" s="129"/>
      <c r="I50" s="31"/>
      <c r="J50" s="32"/>
      <c r="K50" s="32"/>
      <c r="L50" s="32"/>
      <c r="M50" s="32"/>
      <c r="N50" s="32"/>
      <c r="O50" s="129"/>
    </row>
    <row r="51" spans="2:20" s="28" customFormat="1" ht="23.25" x14ac:dyDescent="0.25">
      <c r="D51" s="29"/>
      <c r="E51" s="335"/>
      <c r="F51" s="335"/>
      <c r="G51" s="336"/>
      <c r="H51" s="129"/>
      <c r="I51" s="31"/>
      <c r="J51" s="32"/>
      <c r="K51" s="32"/>
      <c r="L51" s="32"/>
      <c r="M51" s="32"/>
      <c r="N51" s="32"/>
      <c r="O51" s="129"/>
    </row>
    <row r="52" spans="2:20" s="28" customFormat="1" ht="23.25" x14ac:dyDescent="0.25">
      <c r="D52" s="29"/>
      <c r="E52" s="335"/>
      <c r="F52" s="335"/>
      <c r="G52" s="336"/>
      <c r="H52" s="129"/>
      <c r="I52" s="31"/>
      <c r="J52" s="32"/>
      <c r="K52" s="32"/>
      <c r="L52" s="32"/>
      <c r="M52" s="32"/>
      <c r="N52" s="32"/>
      <c r="O52" s="129"/>
    </row>
    <row r="53" spans="2:20" s="28" customFormat="1" ht="23.25" x14ac:dyDescent="0.25">
      <c r="D53" s="29"/>
      <c r="E53" s="335"/>
      <c r="F53" s="335"/>
      <c r="G53" s="336"/>
      <c r="H53" s="129"/>
      <c r="I53" s="31"/>
      <c r="J53" s="32"/>
      <c r="K53" s="32"/>
      <c r="L53" s="32"/>
      <c r="M53" s="32"/>
      <c r="N53" s="32"/>
      <c r="O53" s="129"/>
    </row>
    <row r="54" spans="2:20" s="28" customFormat="1" ht="23.25" x14ac:dyDescent="0.25">
      <c r="D54" s="29"/>
      <c r="E54" s="335"/>
      <c r="F54" s="335"/>
      <c r="G54" s="336"/>
      <c r="H54" s="129"/>
      <c r="I54" s="31"/>
      <c r="J54" s="32"/>
      <c r="K54" s="32"/>
      <c r="L54" s="32"/>
      <c r="M54" s="32"/>
      <c r="N54" s="32"/>
      <c r="O54" s="129"/>
    </row>
    <row r="55" spans="2:20" s="28" customFormat="1" ht="23.25" x14ac:dyDescent="0.25">
      <c r="D55" s="29"/>
      <c r="E55" s="335"/>
      <c r="F55" s="335"/>
      <c r="G55" s="336"/>
      <c r="H55" s="129"/>
      <c r="I55" s="31"/>
      <c r="J55" s="32"/>
      <c r="K55" s="32"/>
      <c r="L55" s="32"/>
      <c r="M55" s="32"/>
      <c r="N55" s="32"/>
      <c r="O55" s="129"/>
    </row>
    <row r="56" spans="2:20" s="28" customFormat="1" ht="23.25" x14ac:dyDescent="0.25">
      <c r="D56" s="29"/>
      <c r="E56" s="335"/>
      <c r="F56" s="335"/>
      <c r="G56" s="336"/>
      <c r="H56" s="129"/>
      <c r="I56" s="31"/>
      <c r="J56" s="32"/>
      <c r="K56" s="32"/>
      <c r="L56" s="32"/>
      <c r="M56" s="32"/>
      <c r="N56" s="32"/>
      <c r="O56" s="129"/>
    </row>
    <row r="57" spans="2:20" ht="20.100000000000001" customHeight="1" x14ac:dyDescent="0.25">
      <c r="D57" s="22"/>
      <c r="E57" s="139"/>
      <c r="F57" s="337"/>
      <c r="G57" s="338"/>
      <c r="H57" s="139"/>
      <c r="I57" s="22"/>
      <c r="J57" s="139"/>
      <c r="K57" s="139"/>
      <c r="L57" s="139"/>
      <c r="M57" s="139"/>
      <c r="N57" s="139"/>
      <c r="O57" s="139"/>
    </row>
    <row r="58" spans="2:20" ht="33.75" x14ac:dyDescent="0.25">
      <c r="B58" s="5" t="s">
        <v>13</v>
      </c>
      <c r="C58" s="5"/>
      <c r="D58" s="35"/>
      <c r="E58" s="339"/>
      <c r="F58" s="140"/>
      <c r="G58" s="140"/>
      <c r="H58" s="68" t="s">
        <v>14</v>
      </c>
      <c r="I58" s="36"/>
      <c r="J58" s="339" t="s">
        <v>15</v>
      </c>
      <c r="K58" s="339"/>
      <c r="L58" s="339"/>
      <c r="M58" s="339"/>
      <c r="N58" s="339"/>
      <c r="O58" s="140"/>
    </row>
    <row r="59" spans="2:20" ht="6" customHeight="1" x14ac:dyDescent="0.25">
      <c r="G59" s="135"/>
      <c r="H59" s="274"/>
      <c r="I59" s="36"/>
    </row>
    <row r="60" spans="2:20" s="37" customFormat="1" ht="21.95" customHeight="1" x14ac:dyDescent="0.6">
      <c r="B60" s="37" t="s">
        <v>20</v>
      </c>
      <c r="E60" s="340"/>
      <c r="F60" s="340"/>
      <c r="G60" s="367"/>
      <c r="H60" s="275">
        <f>O49</f>
        <v>367420</v>
      </c>
      <c r="I60" s="38"/>
      <c r="J60" s="355" t="s">
        <v>203</v>
      </c>
      <c r="K60" s="355"/>
      <c r="L60" s="355"/>
      <c r="M60" s="355"/>
      <c r="N60" s="355"/>
      <c r="O60" s="355"/>
    </row>
    <row r="61" spans="2:20" s="37" customFormat="1" ht="21.95" customHeight="1" x14ac:dyDescent="0.6">
      <c r="B61" s="37" t="s">
        <v>159</v>
      </c>
      <c r="E61" s="340"/>
      <c r="F61" s="340"/>
      <c r="G61" s="367"/>
      <c r="H61" s="276">
        <f>'مرحله سوم'!H60</f>
        <v>269060</v>
      </c>
      <c r="I61" s="38"/>
      <c r="J61" s="355"/>
      <c r="K61" s="355"/>
      <c r="L61" s="355"/>
      <c r="M61" s="355"/>
      <c r="N61" s="355"/>
      <c r="O61" s="355"/>
    </row>
    <row r="62" spans="2:20" s="37" customFormat="1" ht="21.95" customHeight="1" x14ac:dyDescent="0.6">
      <c r="B62" s="39" t="s">
        <v>190</v>
      </c>
      <c r="E62" s="340"/>
      <c r="F62" s="340"/>
      <c r="G62" s="340"/>
      <c r="H62" s="275">
        <f>H60-H61</f>
        <v>98360</v>
      </c>
      <c r="I62" s="38"/>
      <c r="J62" s="355"/>
      <c r="K62" s="355"/>
      <c r="L62" s="355"/>
      <c r="M62" s="355"/>
      <c r="N62" s="355"/>
      <c r="O62" s="355"/>
    </row>
    <row r="63" spans="2:20" ht="21.95" customHeight="1" x14ac:dyDescent="0.7">
      <c r="B63" s="40" t="s">
        <v>16</v>
      </c>
      <c r="C63" s="40"/>
      <c r="D63" s="37"/>
      <c r="E63" s="341"/>
      <c r="F63" s="340"/>
      <c r="G63" s="340"/>
      <c r="H63" s="278">
        <f>H62*9%</f>
        <v>8852.4</v>
      </c>
      <c r="I63" s="41"/>
      <c r="J63" s="355"/>
      <c r="K63" s="355"/>
      <c r="L63" s="355"/>
      <c r="M63" s="355"/>
      <c r="N63" s="355"/>
      <c r="O63" s="355"/>
      <c r="Q63" s="6">
        <v>12942.176023170003</v>
      </c>
      <c r="S63" s="6">
        <v>12942.18</v>
      </c>
      <c r="T63" s="6">
        <v>3.9768299975548897E-3</v>
      </c>
    </row>
    <row r="64" spans="2:20" ht="21.95" customHeight="1" x14ac:dyDescent="0.7">
      <c r="B64" s="42" t="s">
        <v>161</v>
      </c>
      <c r="C64" s="42"/>
      <c r="D64" s="39"/>
      <c r="E64" s="343"/>
      <c r="F64" s="344"/>
      <c r="G64" s="344"/>
      <c r="H64" s="280">
        <f>SUM(H62:H63)</f>
        <v>107212.4</v>
      </c>
      <c r="J64" s="355"/>
      <c r="K64" s="355"/>
      <c r="L64" s="355"/>
      <c r="M64" s="355"/>
      <c r="N64" s="355"/>
      <c r="O64" s="355"/>
    </row>
    <row r="65" spans="2:15" ht="21.95" customHeight="1" x14ac:dyDescent="0.25">
      <c r="B65" s="37"/>
      <c r="C65" s="37"/>
      <c r="D65" s="37"/>
      <c r="E65" s="340"/>
      <c r="F65" s="340"/>
      <c r="G65" s="346"/>
      <c r="H65" s="277"/>
      <c r="J65" s="355"/>
      <c r="K65" s="355"/>
      <c r="L65" s="355"/>
      <c r="M65" s="355"/>
      <c r="N65" s="355"/>
      <c r="O65" s="355"/>
    </row>
    <row r="66" spans="2:15" ht="21.95" customHeight="1" x14ac:dyDescent="0.25">
      <c r="B66" s="39" t="s">
        <v>17</v>
      </c>
      <c r="C66" s="39"/>
      <c r="D66" s="37"/>
      <c r="E66" s="340"/>
      <c r="F66" s="340"/>
      <c r="G66" s="277"/>
      <c r="H66" s="277"/>
      <c r="J66" s="355"/>
      <c r="K66" s="355"/>
      <c r="L66" s="355"/>
      <c r="M66" s="355"/>
      <c r="N66" s="355"/>
      <c r="O66" s="355"/>
    </row>
    <row r="67" spans="2:15" ht="21.95" customHeight="1" x14ac:dyDescent="0.25">
      <c r="B67" s="37" t="s">
        <v>122</v>
      </c>
      <c r="C67" s="37"/>
      <c r="D67" s="37"/>
      <c r="E67" s="340"/>
      <c r="F67" s="340"/>
      <c r="G67" s="277"/>
      <c r="H67" s="278">
        <v>38380</v>
      </c>
      <c r="J67" s="355"/>
      <c r="K67" s="355"/>
      <c r="L67" s="355"/>
      <c r="M67" s="355"/>
      <c r="N67" s="355"/>
      <c r="O67" s="355"/>
    </row>
    <row r="68" spans="2:15" ht="21.95" customHeight="1" x14ac:dyDescent="0.7">
      <c r="B68" s="42" t="s">
        <v>18</v>
      </c>
      <c r="C68" s="42"/>
      <c r="D68" s="39"/>
      <c r="E68" s="343"/>
      <c r="F68" s="344"/>
      <c r="G68" s="344"/>
      <c r="H68" s="280">
        <f>SUM(H67:H67)</f>
        <v>38380</v>
      </c>
      <c r="I68" s="44"/>
      <c r="J68" s="355"/>
      <c r="K68" s="355"/>
      <c r="L68" s="355"/>
      <c r="M68" s="355"/>
      <c r="N68" s="355"/>
      <c r="O68" s="355"/>
    </row>
    <row r="69" spans="2:15" ht="21.95" customHeight="1" x14ac:dyDescent="0.25">
      <c r="B69" s="37"/>
      <c r="C69" s="37"/>
      <c r="D69" s="37"/>
      <c r="E69" s="340"/>
      <c r="F69" s="340"/>
      <c r="G69" s="347"/>
      <c r="H69" s="277"/>
      <c r="J69" s="355"/>
      <c r="K69" s="355"/>
      <c r="L69" s="355"/>
      <c r="M69" s="355"/>
      <c r="N69" s="355"/>
      <c r="O69" s="355"/>
    </row>
    <row r="70" spans="2:15" ht="21.95" customHeight="1" thickBot="1" x14ac:dyDescent="0.75">
      <c r="B70" s="42" t="s">
        <v>19</v>
      </c>
      <c r="C70" s="42"/>
      <c r="D70" s="39"/>
      <c r="E70" s="343"/>
      <c r="F70" s="344"/>
      <c r="G70" s="344"/>
      <c r="H70" s="281">
        <f>H64-H68</f>
        <v>68832.399999999994</v>
      </c>
      <c r="J70" s="355"/>
      <c r="K70" s="355"/>
      <c r="L70" s="355"/>
      <c r="M70" s="355"/>
      <c r="N70" s="355"/>
      <c r="O70" s="355"/>
    </row>
    <row r="71" spans="2:15" ht="21.95" customHeight="1" thickTop="1" x14ac:dyDescent="0.25">
      <c r="H71" s="147"/>
      <c r="J71" s="355"/>
      <c r="K71" s="355"/>
      <c r="L71" s="355"/>
      <c r="M71" s="355"/>
      <c r="N71" s="355"/>
      <c r="O71" s="355"/>
    </row>
    <row r="72" spans="2:15" ht="21.95" customHeight="1" x14ac:dyDescent="0.25">
      <c r="H72" s="147"/>
      <c r="J72" s="355"/>
      <c r="K72" s="355"/>
      <c r="L72" s="355"/>
      <c r="M72" s="355"/>
      <c r="N72" s="355"/>
      <c r="O72" s="355"/>
    </row>
    <row r="73" spans="2:15" ht="19.5" customHeight="1" x14ac:dyDescent="0.25">
      <c r="J73" s="355"/>
      <c r="K73" s="355"/>
      <c r="L73" s="355"/>
      <c r="M73" s="355"/>
      <c r="N73" s="355"/>
      <c r="O73" s="355"/>
    </row>
    <row r="74" spans="2:15" ht="19.5" hidden="1" customHeight="1" x14ac:dyDescent="0.25">
      <c r="J74" s="356"/>
      <c r="K74" s="356"/>
      <c r="L74" s="356"/>
      <c r="M74" s="356"/>
      <c r="N74" s="356"/>
      <c r="O74" s="141"/>
    </row>
    <row r="75" spans="2:15" ht="19.5" hidden="1" customHeight="1" x14ac:dyDescent="0.25">
      <c r="J75" s="356"/>
      <c r="K75" s="356"/>
      <c r="L75" s="356"/>
      <c r="M75" s="356"/>
      <c r="N75" s="356"/>
      <c r="O75" s="141"/>
    </row>
    <row r="76" spans="2:15" ht="19.5" hidden="1" customHeight="1" x14ac:dyDescent="0.25">
      <c r="J76" s="356"/>
      <c r="K76" s="356"/>
      <c r="L76" s="356"/>
      <c r="M76" s="356"/>
      <c r="N76" s="356"/>
      <c r="O76" s="141"/>
    </row>
    <row r="77" spans="2:15" ht="19.5" hidden="1" customHeight="1" x14ac:dyDescent="0.25">
      <c r="J77" s="356"/>
      <c r="K77" s="356"/>
      <c r="L77" s="356"/>
      <c r="M77" s="356"/>
      <c r="N77" s="356"/>
      <c r="O77" s="141"/>
    </row>
    <row r="78" spans="2:15" ht="19.5" hidden="1" customHeight="1" x14ac:dyDescent="0.25">
      <c r="J78" s="356"/>
      <c r="K78" s="356"/>
      <c r="L78" s="356"/>
      <c r="M78" s="356"/>
      <c r="N78" s="356"/>
      <c r="O78" s="141"/>
    </row>
    <row r="79" spans="2:15" ht="19.5" hidden="1" customHeight="1" x14ac:dyDescent="0.25">
      <c r="J79" s="356"/>
      <c r="K79" s="356"/>
      <c r="L79" s="356"/>
      <c r="M79" s="356"/>
      <c r="N79" s="356"/>
      <c r="O79" s="141"/>
    </row>
    <row r="80" spans="2:15" ht="29.25" x14ac:dyDescent="0.25">
      <c r="B80" s="120" t="s">
        <v>126</v>
      </c>
      <c r="C80" s="35"/>
      <c r="D80" s="35"/>
      <c r="E80" s="140"/>
      <c r="F80" s="140"/>
      <c r="G80" s="349"/>
      <c r="H80" s="140"/>
      <c r="I80" s="35"/>
      <c r="J80" s="357"/>
      <c r="K80" s="357"/>
      <c r="L80" s="357"/>
      <c r="M80" s="357"/>
      <c r="N80" s="357"/>
      <c r="O80" s="142"/>
    </row>
    <row r="81" spans="2:15" ht="43.5" customHeight="1" x14ac:dyDescent="0.25">
      <c r="H81" s="70" t="s">
        <v>29</v>
      </c>
      <c r="I81" s="69"/>
      <c r="J81" s="300" t="s">
        <v>30</v>
      </c>
      <c r="K81" s="300"/>
      <c r="L81" s="300"/>
      <c r="M81" s="300"/>
      <c r="N81" s="300"/>
      <c r="O81" s="71" t="s">
        <v>31</v>
      </c>
    </row>
    <row r="82" spans="2:15" ht="21.75" x14ac:dyDescent="0.6">
      <c r="B82" s="72" t="s">
        <v>171</v>
      </c>
      <c r="H82" s="284">
        <f>H62</f>
        <v>98360</v>
      </c>
      <c r="I82" s="72"/>
      <c r="J82" s="358"/>
      <c r="K82" s="358"/>
      <c r="L82" s="358"/>
      <c r="M82" s="358"/>
      <c r="N82" s="359"/>
      <c r="O82" s="143">
        <f>O84/109%</f>
        <v>36791292623.486237</v>
      </c>
    </row>
    <row r="83" spans="2:15" ht="21.75" x14ac:dyDescent="0.6">
      <c r="B83" s="72" t="s">
        <v>32</v>
      </c>
      <c r="H83" s="282">
        <f>(H82*9%)</f>
        <v>8852.4</v>
      </c>
      <c r="I83" s="72"/>
      <c r="J83" s="358"/>
      <c r="K83" s="358"/>
      <c r="L83" s="358"/>
      <c r="M83" s="358"/>
      <c r="N83" s="359"/>
      <c r="O83" s="71">
        <f>O82*9%</f>
        <v>3311216336.1137609</v>
      </c>
    </row>
    <row r="84" spans="2:15" ht="24" x14ac:dyDescent="0.7">
      <c r="B84" s="77" t="s">
        <v>33</v>
      </c>
      <c r="H84" s="283">
        <f>SUM(H82:H83)</f>
        <v>107212.4</v>
      </c>
      <c r="I84" s="77"/>
      <c r="J84" s="360"/>
      <c r="K84" s="360"/>
      <c r="L84" s="360"/>
      <c r="M84" s="360"/>
      <c r="N84" s="361"/>
      <c r="O84" s="144">
        <f>O91+O89</f>
        <v>40102508959.599998</v>
      </c>
    </row>
    <row r="85" spans="2:15" ht="21.75" x14ac:dyDescent="0.6">
      <c r="B85" s="72"/>
      <c r="H85" s="284"/>
      <c r="I85" s="72"/>
      <c r="J85" s="358"/>
      <c r="K85" s="358"/>
      <c r="L85" s="358"/>
      <c r="M85" s="358"/>
      <c r="N85" s="359"/>
      <c r="O85" s="143"/>
    </row>
    <row r="86" spans="2:15" ht="24" x14ac:dyDescent="0.7">
      <c r="B86" s="77" t="s">
        <v>17</v>
      </c>
      <c r="H86" s="284"/>
      <c r="I86" s="72"/>
      <c r="J86" s="358"/>
      <c r="K86" s="358"/>
      <c r="L86" s="358"/>
      <c r="M86" s="358"/>
      <c r="N86" s="359"/>
      <c r="O86" s="143"/>
    </row>
    <row r="87" spans="2:15" ht="21.75" x14ac:dyDescent="0.6">
      <c r="B87" s="72" t="s">
        <v>37</v>
      </c>
      <c r="H87" s="271">
        <v>38380</v>
      </c>
      <c r="I87" s="82"/>
      <c r="J87" s="297">
        <f>J100</f>
        <v>269881</v>
      </c>
      <c r="K87" s="297"/>
      <c r="L87" s="297"/>
      <c r="M87" s="297"/>
      <c r="N87" s="297"/>
      <c r="O87" s="145">
        <f>H87*J87</f>
        <v>10358032780</v>
      </c>
    </row>
    <row r="88" spans="2:15" ht="21.75" x14ac:dyDescent="0.6">
      <c r="B88" s="72" t="s">
        <v>138</v>
      </c>
      <c r="H88" s="70">
        <f>H82*10/100</f>
        <v>9836</v>
      </c>
      <c r="I88" s="82"/>
      <c r="J88" s="297">
        <v>432129</v>
      </c>
      <c r="K88" s="297"/>
      <c r="L88" s="297"/>
      <c r="M88" s="297"/>
      <c r="N88" s="297"/>
      <c r="O88" s="71">
        <f>H88*J88</f>
        <v>4250420844</v>
      </c>
    </row>
    <row r="89" spans="2:15" ht="24" x14ac:dyDescent="0.7">
      <c r="B89" s="77"/>
      <c r="H89" s="283">
        <f>SUM(H87:H88)</f>
        <v>48216</v>
      </c>
      <c r="I89" s="77"/>
      <c r="J89" s="362"/>
      <c r="K89" s="362"/>
      <c r="L89" s="362"/>
      <c r="M89" s="362"/>
      <c r="N89" s="363"/>
      <c r="O89" s="144">
        <f>SUM(O87:O88)</f>
        <v>14608453624</v>
      </c>
    </row>
    <row r="90" spans="2:15" ht="21.75" x14ac:dyDescent="0.6">
      <c r="B90" s="72"/>
      <c r="H90" s="284"/>
      <c r="I90" s="72"/>
      <c r="J90" s="153"/>
      <c r="K90" s="153"/>
      <c r="L90" s="153"/>
      <c r="M90" s="153"/>
      <c r="N90" s="364"/>
      <c r="O90" s="143"/>
    </row>
    <row r="91" spans="2:15" ht="24.75" thickBot="1" x14ac:dyDescent="0.75">
      <c r="B91" s="77" t="s">
        <v>19</v>
      </c>
      <c r="H91" s="366">
        <f>H84-H89</f>
        <v>58996.399999999994</v>
      </c>
      <c r="I91" s="77"/>
      <c r="J91" s="297">
        <v>432129</v>
      </c>
      <c r="K91" s="297"/>
      <c r="L91" s="297"/>
      <c r="M91" s="297"/>
      <c r="N91" s="297"/>
      <c r="O91" s="264">
        <f>H91*J91</f>
        <v>25494055335.599998</v>
      </c>
    </row>
    <row r="92" spans="2:15" ht="24.75" thickTop="1" x14ac:dyDescent="0.7">
      <c r="B92" s="265" t="s">
        <v>163</v>
      </c>
      <c r="H92" s="285"/>
      <c r="I92" s="77"/>
      <c r="K92" s="153"/>
      <c r="L92" s="153"/>
      <c r="M92" s="153"/>
      <c r="N92" s="153"/>
      <c r="O92" s="266">
        <v>0</v>
      </c>
    </row>
    <row r="93" spans="2:15" ht="24.75" thickBot="1" x14ac:dyDescent="0.65">
      <c r="B93" s="265" t="s">
        <v>164</v>
      </c>
      <c r="O93" s="267">
        <f>O91-O92</f>
        <v>25494055335.599998</v>
      </c>
    </row>
    <row r="94" spans="2:15" ht="24.75" thickTop="1" x14ac:dyDescent="0.6">
      <c r="B94" s="265"/>
      <c r="O94" s="264"/>
    </row>
    <row r="95" spans="2:15" ht="23.25" x14ac:dyDescent="0.7">
      <c r="B95" s="85" t="s">
        <v>34</v>
      </c>
      <c r="C95" s="85"/>
      <c r="D95" s="85"/>
      <c r="E95" s="350"/>
      <c r="F95" s="350"/>
      <c r="G95" s="351"/>
      <c r="H95" s="286"/>
      <c r="I95" s="85"/>
      <c r="J95" s="365"/>
      <c r="K95" s="365"/>
      <c r="L95" s="365"/>
      <c r="M95" s="365"/>
      <c r="N95" s="350"/>
      <c r="O95" s="148"/>
    </row>
    <row r="96" spans="2:15" ht="21" x14ac:dyDescent="0.25">
      <c r="B96" s="88" t="s">
        <v>192</v>
      </c>
      <c r="C96" s="89"/>
      <c r="D96" s="89"/>
      <c r="E96" s="352"/>
      <c r="F96" s="352"/>
      <c r="G96" s="352"/>
      <c r="H96" s="149"/>
      <c r="I96" s="89"/>
      <c r="J96" s="352"/>
      <c r="K96" s="352"/>
      <c r="L96" s="352"/>
      <c r="M96" s="352"/>
      <c r="N96" s="352"/>
      <c r="O96" s="149"/>
    </row>
    <row r="97" spans="2:15" ht="19.5" customHeight="1" x14ac:dyDescent="0.25">
      <c r="B97" s="88" t="s">
        <v>125</v>
      </c>
      <c r="C97" s="119"/>
      <c r="D97" s="119"/>
      <c r="E97" s="353"/>
      <c r="F97" s="353"/>
      <c r="G97" s="353"/>
      <c r="H97" s="150"/>
      <c r="I97" s="119"/>
      <c r="J97" s="353"/>
      <c r="K97" s="353"/>
      <c r="L97" s="353"/>
      <c r="M97" s="353"/>
      <c r="N97" s="353"/>
      <c r="O97" s="150"/>
    </row>
    <row r="98" spans="2:15" ht="19.5" customHeight="1" x14ac:dyDescent="0.25">
      <c r="B98" s="119"/>
      <c r="C98" s="119"/>
      <c r="D98" s="119"/>
      <c r="E98" s="353"/>
      <c r="F98" s="353"/>
      <c r="G98" s="353"/>
      <c r="H98" s="150"/>
      <c r="I98" s="119"/>
      <c r="J98" s="353"/>
      <c r="K98" s="353"/>
      <c r="L98" s="353"/>
      <c r="M98" s="353"/>
      <c r="N98" s="353"/>
      <c r="O98" s="150"/>
    </row>
    <row r="99" spans="2:15" ht="21" x14ac:dyDescent="0.6">
      <c r="B99" s="91"/>
      <c r="C99" s="91"/>
      <c r="D99" s="91"/>
      <c r="E99" s="91"/>
      <c r="F99" s="91"/>
      <c r="G99" s="91" t="s">
        <v>35</v>
      </c>
      <c r="H99" s="92" t="s">
        <v>36</v>
      </c>
      <c r="I99" s="91"/>
      <c r="J99" s="298" t="s">
        <v>3</v>
      </c>
      <c r="K99" s="298"/>
      <c r="L99" s="298"/>
      <c r="M99" s="298"/>
      <c r="N99" s="298"/>
      <c r="O99" s="92" t="s">
        <v>31</v>
      </c>
    </row>
    <row r="100" spans="2:15" ht="21.75" x14ac:dyDescent="0.6">
      <c r="B100" s="90" t="s">
        <v>128</v>
      </c>
      <c r="C100" s="90"/>
      <c r="D100" s="90"/>
      <c r="E100" s="91"/>
      <c r="F100" s="91"/>
      <c r="G100" s="92" t="s">
        <v>38</v>
      </c>
      <c r="H100" s="125">
        <f>345820*50%</f>
        <v>172910</v>
      </c>
      <c r="I100" s="90"/>
      <c r="J100" s="297">
        <v>269881</v>
      </c>
      <c r="K100" s="297"/>
      <c r="L100" s="297"/>
      <c r="M100" s="297"/>
      <c r="N100" s="297"/>
      <c r="O100" s="93">
        <f>H100*J100</f>
        <v>46665123710</v>
      </c>
    </row>
    <row r="101" spans="2:15" ht="21" x14ac:dyDescent="0.6">
      <c r="B101" s="90" t="s">
        <v>166</v>
      </c>
      <c r="C101" s="90"/>
      <c r="D101" s="90"/>
      <c r="E101" s="91"/>
      <c r="F101" s="91"/>
      <c r="G101" s="92"/>
      <c r="H101" s="125">
        <v>-116180</v>
      </c>
      <c r="I101" s="90"/>
      <c r="J101" s="296">
        <v>269881</v>
      </c>
      <c r="K101" s="296"/>
      <c r="L101" s="296"/>
      <c r="M101" s="296"/>
      <c r="N101" s="296"/>
      <c r="O101" s="93">
        <f>H101*J101</f>
        <v>-31354774580</v>
      </c>
    </row>
    <row r="102" spans="2:15" ht="21" x14ac:dyDescent="0.6">
      <c r="B102" s="90" t="s">
        <v>167</v>
      </c>
      <c r="G102" s="92"/>
      <c r="H102" s="125">
        <v>-18350</v>
      </c>
      <c r="I102" s="90"/>
      <c r="J102" s="296">
        <v>269881</v>
      </c>
      <c r="K102" s="296"/>
      <c r="L102" s="296"/>
      <c r="M102" s="296"/>
      <c r="N102" s="296"/>
      <c r="O102" s="93">
        <f>J102*H102</f>
        <v>-4952316350</v>
      </c>
    </row>
    <row r="103" spans="2:15" ht="21" x14ac:dyDescent="0.6">
      <c r="B103" s="90" t="s">
        <v>191</v>
      </c>
      <c r="G103" s="92"/>
      <c r="H103" s="125">
        <v>-38380</v>
      </c>
      <c r="I103" s="90"/>
      <c r="J103" s="296">
        <v>269881</v>
      </c>
      <c r="K103" s="296"/>
      <c r="L103" s="296"/>
      <c r="M103" s="296"/>
      <c r="N103" s="296"/>
      <c r="O103" s="93">
        <f>J103*H103</f>
        <v>-10358032780</v>
      </c>
    </row>
    <row r="104" spans="2:15" ht="24" thickBot="1" x14ac:dyDescent="0.3">
      <c r="B104" s="29" t="s">
        <v>168</v>
      </c>
      <c r="H104" s="270">
        <f>SUM(H100:H103)</f>
        <v>0</v>
      </c>
      <c r="O104" s="268">
        <f>SUM(O100:O103)</f>
        <v>0</v>
      </c>
    </row>
    <row r="105" spans="2:15" ht="20.25" thickTop="1" x14ac:dyDescent="0.25">
      <c r="H105" s="279"/>
    </row>
  </sheetData>
  <autoFilter ref="A5:O47" xr:uid="{2677F53A-618D-4F2A-ACD6-49F1DBDD5742}"/>
  <mergeCells count="10">
    <mergeCell ref="J100:N100"/>
    <mergeCell ref="J101:N101"/>
    <mergeCell ref="J102:N102"/>
    <mergeCell ref="J103:N103"/>
    <mergeCell ref="J60:O73"/>
    <mergeCell ref="J81:N81"/>
    <mergeCell ref="J87:N87"/>
    <mergeCell ref="J88:N88"/>
    <mergeCell ref="J91:N91"/>
    <mergeCell ref="J99:N99"/>
  </mergeCells>
  <printOptions horizontalCentered="1"/>
  <pageMargins left="0.25" right="0.25" top="0.75" bottom="0.35" header="0.3" footer="0.3"/>
  <pageSetup scale="58" fitToHeight="0" orientation="portrait" r:id="rId1"/>
  <headerFooter>
    <oddFooter>&amp;Cصفحه &amp;P از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7C9E6-987F-4A6F-9C02-61F27940389E}">
  <sheetPr>
    <pageSetUpPr fitToPage="1"/>
  </sheetPr>
  <dimension ref="B1:T136"/>
  <sheetViews>
    <sheetView rightToLeft="1" view="pageBreakPreview" topLeftCell="A55" zoomScale="112" zoomScaleNormal="98" zoomScaleSheetLayoutView="112" workbookViewId="0">
      <selection activeCell="J56" sqref="J56:O70"/>
    </sheetView>
  </sheetViews>
  <sheetFormatPr defaultColWidth="9.140625" defaultRowHeight="19.5" x14ac:dyDescent="0.25"/>
  <cols>
    <col min="1" max="1" width="2.7109375" style="6" customWidth="1"/>
    <col min="2" max="2" width="5.7109375" style="6" customWidth="1"/>
    <col min="3" max="3" width="12.85546875" style="6" bestFit="1" customWidth="1"/>
    <col min="4" max="4" width="37.42578125" style="6" customWidth="1"/>
    <col min="5" max="5" width="9.5703125" style="6" bestFit="1" customWidth="1"/>
    <col min="6" max="6" width="9.7109375" style="6" bestFit="1" customWidth="1"/>
    <col min="7" max="7" width="11.140625" style="7" customWidth="1"/>
    <col min="8" max="8" width="16" style="135" customWidth="1"/>
    <col min="9" max="9" width="1.7109375" style="6" customWidth="1"/>
    <col min="10" max="14" width="12.140625" style="6" customWidth="1"/>
    <col min="15" max="15" width="19.140625" style="135" customWidth="1"/>
    <col min="16" max="16" width="19.7109375" style="6" bestFit="1" customWidth="1"/>
    <col min="17" max="16384" width="9.140625" style="6"/>
  </cols>
  <sheetData>
    <row r="1" spans="2:15" s="2" customFormat="1" ht="27.95" customHeight="1" x14ac:dyDescent="0.25">
      <c r="B1" s="1" t="s">
        <v>26</v>
      </c>
      <c r="C1" s="1"/>
      <c r="E1" s="1"/>
      <c r="G1" s="3"/>
      <c r="H1" s="137"/>
      <c r="O1" s="4" t="s">
        <v>27</v>
      </c>
    </row>
    <row r="2" spans="2:15" s="2" customFormat="1" ht="27.95" customHeight="1" x14ac:dyDescent="0.25">
      <c r="B2" s="1" t="s">
        <v>4</v>
      </c>
      <c r="C2" s="1"/>
      <c r="E2" s="1"/>
      <c r="G2" s="3"/>
      <c r="H2" s="137"/>
      <c r="O2" s="4" t="s">
        <v>28</v>
      </c>
    </row>
    <row r="3" spans="2:15" s="2" customFormat="1" ht="27.95" customHeight="1" x14ac:dyDescent="0.25">
      <c r="B3" s="1" t="s">
        <v>25</v>
      </c>
      <c r="C3" s="1"/>
      <c r="E3" s="1"/>
      <c r="G3" s="66"/>
      <c r="H3" s="137"/>
      <c r="O3" s="4" t="s">
        <v>169</v>
      </c>
    </row>
    <row r="4" spans="2:15" ht="6" customHeight="1" x14ac:dyDescent="0.25"/>
    <row r="5" spans="2:15" s="14" customFormat="1" ht="93" x14ac:dyDescent="0.25">
      <c r="B5" s="8" t="s">
        <v>5</v>
      </c>
      <c r="C5" s="8" t="s">
        <v>6</v>
      </c>
      <c r="D5" s="8" t="s">
        <v>7</v>
      </c>
      <c r="E5" s="9" t="s">
        <v>8</v>
      </c>
      <c r="F5" s="9" t="s">
        <v>9</v>
      </c>
      <c r="G5" s="9" t="s">
        <v>10</v>
      </c>
      <c r="H5" s="10" t="s">
        <v>11</v>
      </c>
      <c r="I5" s="11"/>
      <c r="J5" s="127" t="s">
        <v>131</v>
      </c>
      <c r="K5" s="127" t="s">
        <v>132</v>
      </c>
      <c r="L5" s="127" t="s">
        <v>158</v>
      </c>
      <c r="M5" s="306" t="s">
        <v>188</v>
      </c>
      <c r="N5" s="306" t="s">
        <v>133</v>
      </c>
      <c r="O5" s="307" t="s">
        <v>23</v>
      </c>
    </row>
    <row r="6" spans="2:15" s="14" customFormat="1" ht="20.100000000000001" customHeight="1" x14ac:dyDescent="0.25">
      <c r="B6" s="15">
        <v>1</v>
      </c>
      <c r="C6" s="47" t="s">
        <v>39</v>
      </c>
      <c r="D6" s="51" t="s">
        <v>80</v>
      </c>
      <c r="E6" s="16" t="s">
        <v>12</v>
      </c>
      <c r="F6" s="98">
        <v>1</v>
      </c>
      <c r="G6" s="94">
        <v>2200</v>
      </c>
      <c r="H6" s="103">
        <f>F6*G6</f>
        <v>2200</v>
      </c>
      <c r="I6" s="17"/>
      <c r="J6" s="112">
        <v>0</v>
      </c>
      <c r="K6" s="112">
        <v>0</v>
      </c>
      <c r="L6" s="112">
        <v>0</v>
      </c>
      <c r="M6" s="316">
        <v>1</v>
      </c>
      <c r="N6" s="317">
        <f>(J6+K6+L6+M6)/F6</f>
        <v>1</v>
      </c>
      <c r="O6" s="318">
        <f>N6*H6</f>
        <v>2200</v>
      </c>
    </row>
    <row r="7" spans="2:15" s="14" customFormat="1" ht="20.100000000000001" customHeight="1" x14ac:dyDescent="0.25">
      <c r="B7" s="18">
        <v>2</v>
      </c>
      <c r="C7" s="48" t="s">
        <v>40</v>
      </c>
      <c r="D7" s="52" t="s">
        <v>81</v>
      </c>
      <c r="E7" s="19" t="s">
        <v>12</v>
      </c>
      <c r="F7" s="99">
        <v>1</v>
      </c>
      <c r="G7" s="95">
        <v>1750</v>
      </c>
      <c r="H7" s="104">
        <f>F7*G7</f>
        <v>1750</v>
      </c>
      <c r="I7" s="17"/>
      <c r="J7" s="113">
        <v>0</v>
      </c>
      <c r="K7" s="113">
        <v>0</v>
      </c>
      <c r="L7" s="113">
        <v>0</v>
      </c>
      <c r="M7" s="100">
        <v>1</v>
      </c>
      <c r="N7" s="311">
        <f t="shared" ref="N7:N47" si="0">(J7+K7+L7+M7)/F7</f>
        <v>1</v>
      </c>
      <c r="O7" s="320">
        <f>N7*H7</f>
        <v>1750</v>
      </c>
    </row>
    <row r="8" spans="2:15" s="14" customFormat="1" ht="20.100000000000001" customHeight="1" x14ac:dyDescent="0.25">
      <c r="B8" s="18">
        <v>3</v>
      </c>
      <c r="C8" s="48" t="s">
        <v>41</v>
      </c>
      <c r="D8" s="52" t="s">
        <v>82</v>
      </c>
      <c r="E8" s="19" t="s">
        <v>12</v>
      </c>
      <c r="F8" s="99">
        <v>1</v>
      </c>
      <c r="G8" s="95">
        <v>2200</v>
      </c>
      <c r="H8" s="104">
        <f t="shared" ref="H8:H47" si="1">F8*G8</f>
        <v>2200</v>
      </c>
      <c r="I8" s="17"/>
      <c r="J8" s="113">
        <v>0</v>
      </c>
      <c r="K8" s="113">
        <v>0</v>
      </c>
      <c r="L8" s="113">
        <v>0</v>
      </c>
      <c r="M8" s="100">
        <v>1</v>
      </c>
      <c r="N8" s="311">
        <f t="shared" si="0"/>
        <v>1</v>
      </c>
      <c r="O8" s="320">
        <f t="shared" ref="O8:O47" si="2">N8*H8</f>
        <v>2200</v>
      </c>
    </row>
    <row r="9" spans="2:15" s="14" customFormat="1" ht="20.100000000000001" customHeight="1" x14ac:dyDescent="0.25">
      <c r="B9" s="18">
        <v>4</v>
      </c>
      <c r="C9" s="48" t="s">
        <v>42</v>
      </c>
      <c r="D9" s="52" t="s">
        <v>83</v>
      </c>
      <c r="E9" s="19" t="s">
        <v>12</v>
      </c>
      <c r="F9" s="99">
        <v>1</v>
      </c>
      <c r="G9" s="95">
        <v>3800</v>
      </c>
      <c r="H9" s="104">
        <f t="shared" si="1"/>
        <v>3800</v>
      </c>
      <c r="I9" s="17"/>
      <c r="J9" s="113">
        <v>0</v>
      </c>
      <c r="K9" s="113">
        <v>0</v>
      </c>
      <c r="L9" s="113">
        <v>0</v>
      </c>
      <c r="M9" s="100">
        <v>1</v>
      </c>
      <c r="N9" s="311">
        <f t="shared" si="0"/>
        <v>1</v>
      </c>
      <c r="O9" s="320">
        <f t="shared" si="2"/>
        <v>3800</v>
      </c>
    </row>
    <row r="10" spans="2:15" s="14" customFormat="1" ht="20.100000000000001" customHeight="1" x14ac:dyDescent="0.25">
      <c r="B10" s="18">
        <v>5</v>
      </c>
      <c r="C10" s="48" t="s">
        <v>43</v>
      </c>
      <c r="D10" s="52" t="s">
        <v>84</v>
      </c>
      <c r="E10" s="19" t="s">
        <v>12</v>
      </c>
      <c r="F10" s="99">
        <v>1</v>
      </c>
      <c r="G10" s="95">
        <v>2200</v>
      </c>
      <c r="H10" s="104">
        <f t="shared" si="1"/>
        <v>2200</v>
      </c>
      <c r="I10" s="17"/>
      <c r="J10" s="113">
        <v>0</v>
      </c>
      <c r="K10" s="113">
        <v>0</v>
      </c>
      <c r="L10" s="113">
        <v>0</v>
      </c>
      <c r="M10" s="100">
        <v>1</v>
      </c>
      <c r="N10" s="311">
        <f t="shared" si="0"/>
        <v>1</v>
      </c>
      <c r="O10" s="320">
        <f t="shared" si="2"/>
        <v>2200</v>
      </c>
    </row>
    <row r="11" spans="2:15" s="14" customFormat="1" ht="20.100000000000001" customHeight="1" x14ac:dyDescent="0.25">
      <c r="B11" s="18">
        <v>6</v>
      </c>
      <c r="C11" s="48" t="s">
        <v>44</v>
      </c>
      <c r="D11" s="52" t="s">
        <v>85</v>
      </c>
      <c r="E11" s="19" t="s">
        <v>12</v>
      </c>
      <c r="F11" s="99">
        <v>2</v>
      </c>
      <c r="G11" s="95">
        <v>980</v>
      </c>
      <c r="H11" s="104">
        <f t="shared" si="1"/>
        <v>1960</v>
      </c>
      <c r="I11" s="17"/>
      <c r="J11" s="113">
        <v>0</v>
      </c>
      <c r="K11" s="113">
        <v>0</v>
      </c>
      <c r="L11" s="113">
        <v>0</v>
      </c>
      <c r="M11" s="100">
        <v>2</v>
      </c>
      <c r="N11" s="311">
        <f t="shared" si="0"/>
        <v>1</v>
      </c>
      <c r="O11" s="320">
        <f t="shared" si="2"/>
        <v>1960</v>
      </c>
    </row>
    <row r="12" spans="2:15" s="14" customFormat="1" ht="20.100000000000001" customHeight="1" x14ac:dyDescent="0.25">
      <c r="B12" s="18">
        <v>7</v>
      </c>
      <c r="C12" s="48" t="s">
        <v>45</v>
      </c>
      <c r="D12" s="52" t="s">
        <v>86</v>
      </c>
      <c r="E12" s="19" t="s">
        <v>12</v>
      </c>
      <c r="F12" s="99">
        <v>1</v>
      </c>
      <c r="G12" s="95">
        <v>9550</v>
      </c>
      <c r="H12" s="104">
        <f t="shared" si="1"/>
        <v>9550</v>
      </c>
      <c r="I12" s="17"/>
      <c r="J12" s="113">
        <v>0</v>
      </c>
      <c r="K12" s="113">
        <v>0</v>
      </c>
      <c r="L12" s="113">
        <v>0</v>
      </c>
      <c r="M12" s="100">
        <v>1</v>
      </c>
      <c r="N12" s="311">
        <f t="shared" si="0"/>
        <v>1</v>
      </c>
      <c r="O12" s="320">
        <f t="shared" si="2"/>
        <v>9550</v>
      </c>
    </row>
    <row r="13" spans="2:15" s="14" customFormat="1" ht="20.100000000000001" customHeight="1" x14ac:dyDescent="0.25">
      <c r="B13" s="18">
        <v>8</v>
      </c>
      <c r="C13" s="48" t="s">
        <v>46</v>
      </c>
      <c r="D13" s="52" t="s">
        <v>87</v>
      </c>
      <c r="E13" s="19" t="s">
        <v>12</v>
      </c>
      <c r="F13" s="99">
        <v>1</v>
      </c>
      <c r="G13" s="95">
        <v>2200</v>
      </c>
      <c r="H13" s="104">
        <f t="shared" si="1"/>
        <v>2200</v>
      </c>
      <c r="I13" s="17"/>
      <c r="J13" s="113">
        <v>0</v>
      </c>
      <c r="K13" s="113">
        <v>0</v>
      </c>
      <c r="L13" s="113">
        <v>0</v>
      </c>
      <c r="M13" s="100">
        <v>1</v>
      </c>
      <c r="N13" s="311">
        <f t="shared" si="0"/>
        <v>1</v>
      </c>
      <c r="O13" s="320">
        <f t="shared" si="2"/>
        <v>2200</v>
      </c>
    </row>
    <row r="14" spans="2:15" s="14" customFormat="1" ht="20.100000000000001" customHeight="1" x14ac:dyDescent="0.25">
      <c r="B14" s="18">
        <v>9</v>
      </c>
      <c r="C14" s="48" t="s">
        <v>47</v>
      </c>
      <c r="D14" s="52" t="s">
        <v>88</v>
      </c>
      <c r="E14" s="19" t="s">
        <v>12</v>
      </c>
      <c r="F14" s="99">
        <v>2</v>
      </c>
      <c r="G14" s="95">
        <v>1350</v>
      </c>
      <c r="H14" s="104">
        <f t="shared" si="1"/>
        <v>2700</v>
      </c>
      <c r="I14" s="17"/>
      <c r="J14" s="113">
        <v>0</v>
      </c>
      <c r="K14" s="113">
        <v>0</v>
      </c>
      <c r="L14" s="113">
        <v>0</v>
      </c>
      <c r="M14" s="100">
        <v>2</v>
      </c>
      <c r="N14" s="311">
        <f t="shared" si="0"/>
        <v>1</v>
      </c>
      <c r="O14" s="320">
        <f t="shared" si="2"/>
        <v>2700</v>
      </c>
    </row>
    <row r="15" spans="2:15" s="14" customFormat="1" ht="20.100000000000001" customHeight="1" x14ac:dyDescent="0.25">
      <c r="B15" s="18">
        <v>10</v>
      </c>
      <c r="C15" s="48" t="s">
        <v>48</v>
      </c>
      <c r="D15" s="52" t="s">
        <v>89</v>
      </c>
      <c r="E15" s="19" t="s">
        <v>12</v>
      </c>
      <c r="F15" s="99">
        <v>3</v>
      </c>
      <c r="G15" s="95">
        <v>9550</v>
      </c>
      <c r="H15" s="104">
        <f t="shared" si="1"/>
        <v>28650</v>
      </c>
      <c r="I15" s="17"/>
      <c r="J15" s="113">
        <v>0</v>
      </c>
      <c r="K15" s="113">
        <v>0</v>
      </c>
      <c r="L15" s="113">
        <v>0</v>
      </c>
      <c r="M15" s="100">
        <v>3</v>
      </c>
      <c r="N15" s="311">
        <f t="shared" si="0"/>
        <v>1</v>
      </c>
      <c r="O15" s="320">
        <f t="shared" si="2"/>
        <v>28650</v>
      </c>
    </row>
    <row r="16" spans="2:15" s="14" customFormat="1" ht="20.100000000000001" customHeight="1" x14ac:dyDescent="0.25">
      <c r="B16" s="18">
        <v>11</v>
      </c>
      <c r="C16" s="48" t="s">
        <v>49</v>
      </c>
      <c r="D16" s="52" t="s">
        <v>90</v>
      </c>
      <c r="E16" s="19" t="s">
        <v>12</v>
      </c>
      <c r="F16" s="99">
        <v>1</v>
      </c>
      <c r="G16" s="95">
        <v>2200</v>
      </c>
      <c r="H16" s="104">
        <f t="shared" si="1"/>
        <v>2200</v>
      </c>
      <c r="I16" s="17"/>
      <c r="J16" s="113">
        <v>0</v>
      </c>
      <c r="K16" s="113">
        <v>0</v>
      </c>
      <c r="L16" s="113">
        <v>0</v>
      </c>
      <c r="M16" s="100">
        <v>1</v>
      </c>
      <c r="N16" s="311">
        <f t="shared" si="0"/>
        <v>1</v>
      </c>
      <c r="O16" s="320">
        <f t="shared" si="2"/>
        <v>2200</v>
      </c>
    </row>
    <row r="17" spans="2:15" s="14" customFormat="1" ht="20.100000000000001" customHeight="1" x14ac:dyDescent="0.25">
      <c r="B17" s="18">
        <v>12</v>
      </c>
      <c r="C17" s="48" t="s">
        <v>50</v>
      </c>
      <c r="D17" s="53" t="s">
        <v>91</v>
      </c>
      <c r="E17" s="19" t="s">
        <v>12</v>
      </c>
      <c r="F17" s="99">
        <v>2</v>
      </c>
      <c r="G17" s="95">
        <v>900</v>
      </c>
      <c r="H17" s="104">
        <f t="shared" si="1"/>
        <v>1800</v>
      </c>
      <c r="I17" s="17"/>
      <c r="J17" s="113">
        <v>0</v>
      </c>
      <c r="K17" s="113">
        <v>2</v>
      </c>
      <c r="L17" s="113">
        <v>0</v>
      </c>
      <c r="M17" s="100">
        <v>0</v>
      </c>
      <c r="N17" s="311">
        <f t="shared" si="0"/>
        <v>1</v>
      </c>
      <c r="O17" s="320">
        <f t="shared" si="2"/>
        <v>1800</v>
      </c>
    </row>
    <row r="18" spans="2:15" s="14" customFormat="1" ht="20.100000000000001" customHeight="1" x14ac:dyDescent="0.25">
      <c r="B18" s="18">
        <v>13</v>
      </c>
      <c r="C18" s="48" t="s">
        <v>51</v>
      </c>
      <c r="D18" s="53" t="s">
        <v>92</v>
      </c>
      <c r="E18" s="19" t="s">
        <v>12</v>
      </c>
      <c r="F18" s="99">
        <v>1</v>
      </c>
      <c r="G18" s="95">
        <v>5900</v>
      </c>
      <c r="H18" s="104">
        <f t="shared" si="1"/>
        <v>5900</v>
      </c>
      <c r="I18" s="17"/>
      <c r="J18" s="113">
        <v>0</v>
      </c>
      <c r="K18" s="113">
        <v>0</v>
      </c>
      <c r="L18" s="113">
        <v>0</v>
      </c>
      <c r="M18" s="100">
        <v>1</v>
      </c>
      <c r="N18" s="311">
        <f t="shared" si="0"/>
        <v>1</v>
      </c>
      <c r="O18" s="320">
        <f t="shared" si="2"/>
        <v>5900</v>
      </c>
    </row>
    <row r="19" spans="2:15" s="14" customFormat="1" ht="20.100000000000001" customHeight="1" x14ac:dyDescent="0.25">
      <c r="B19" s="18">
        <v>14</v>
      </c>
      <c r="C19" s="48" t="s">
        <v>52</v>
      </c>
      <c r="D19" s="53" t="s">
        <v>93</v>
      </c>
      <c r="E19" s="19" t="s">
        <v>12</v>
      </c>
      <c r="F19" s="99">
        <v>1</v>
      </c>
      <c r="G19" s="95">
        <v>2200</v>
      </c>
      <c r="H19" s="104">
        <f t="shared" si="1"/>
        <v>2200</v>
      </c>
      <c r="I19" s="17"/>
      <c r="J19" s="113">
        <v>0</v>
      </c>
      <c r="K19" s="113">
        <v>0</v>
      </c>
      <c r="L19" s="113">
        <v>0</v>
      </c>
      <c r="M19" s="100">
        <v>1</v>
      </c>
      <c r="N19" s="311">
        <f t="shared" si="0"/>
        <v>1</v>
      </c>
      <c r="O19" s="320">
        <f t="shared" si="2"/>
        <v>2200</v>
      </c>
    </row>
    <row r="20" spans="2:15" s="14" customFormat="1" ht="20.100000000000001" customHeight="1" x14ac:dyDescent="0.25">
      <c r="B20" s="18">
        <v>15</v>
      </c>
      <c r="C20" s="48" t="s">
        <v>53</v>
      </c>
      <c r="D20" s="53" t="s">
        <v>94</v>
      </c>
      <c r="E20" s="19" t="s">
        <v>12</v>
      </c>
      <c r="F20" s="99">
        <v>3</v>
      </c>
      <c r="G20" s="95">
        <v>9550</v>
      </c>
      <c r="H20" s="104">
        <f t="shared" si="1"/>
        <v>28650</v>
      </c>
      <c r="I20" s="17"/>
      <c r="J20" s="113">
        <v>0</v>
      </c>
      <c r="K20" s="113">
        <v>0</v>
      </c>
      <c r="L20" s="113">
        <v>0</v>
      </c>
      <c r="M20" s="100">
        <v>3</v>
      </c>
      <c r="N20" s="311">
        <f t="shared" si="0"/>
        <v>1</v>
      </c>
      <c r="O20" s="320">
        <f t="shared" si="2"/>
        <v>28650</v>
      </c>
    </row>
    <row r="21" spans="2:15" s="14" customFormat="1" ht="20.100000000000001" customHeight="1" x14ac:dyDescent="0.25">
      <c r="B21" s="18">
        <v>16</v>
      </c>
      <c r="C21" s="48" t="s">
        <v>54</v>
      </c>
      <c r="D21" s="53" t="s">
        <v>95</v>
      </c>
      <c r="E21" s="19" t="s">
        <v>12</v>
      </c>
      <c r="F21" s="99">
        <v>1</v>
      </c>
      <c r="G21" s="95">
        <v>2200</v>
      </c>
      <c r="H21" s="104">
        <f t="shared" si="1"/>
        <v>2200</v>
      </c>
      <c r="I21" s="17"/>
      <c r="J21" s="113">
        <v>0</v>
      </c>
      <c r="K21" s="113">
        <v>0</v>
      </c>
      <c r="L21" s="113">
        <v>0</v>
      </c>
      <c r="M21" s="100">
        <v>1</v>
      </c>
      <c r="N21" s="311">
        <f t="shared" si="0"/>
        <v>1</v>
      </c>
      <c r="O21" s="320">
        <f t="shared" si="2"/>
        <v>2200</v>
      </c>
    </row>
    <row r="22" spans="2:15" s="14" customFormat="1" ht="20.100000000000001" customHeight="1" x14ac:dyDescent="0.25">
      <c r="B22" s="18">
        <v>17</v>
      </c>
      <c r="C22" s="48" t="s">
        <v>55</v>
      </c>
      <c r="D22" s="52" t="s">
        <v>96</v>
      </c>
      <c r="E22" s="19" t="s">
        <v>12</v>
      </c>
      <c r="F22" s="99">
        <v>2</v>
      </c>
      <c r="G22" s="95">
        <v>900</v>
      </c>
      <c r="H22" s="104">
        <f t="shared" si="1"/>
        <v>1800</v>
      </c>
      <c r="I22" s="17"/>
      <c r="J22" s="113">
        <v>0</v>
      </c>
      <c r="K22" s="113">
        <v>2</v>
      </c>
      <c r="L22" s="113">
        <v>0</v>
      </c>
      <c r="M22" s="100">
        <v>0</v>
      </c>
      <c r="N22" s="311">
        <f t="shared" si="0"/>
        <v>1</v>
      </c>
      <c r="O22" s="320">
        <f t="shared" si="2"/>
        <v>1800</v>
      </c>
    </row>
    <row r="23" spans="2:15" s="14" customFormat="1" ht="20.100000000000001" customHeight="1" x14ac:dyDescent="0.25">
      <c r="B23" s="18">
        <v>18</v>
      </c>
      <c r="C23" s="48" t="s">
        <v>56</v>
      </c>
      <c r="D23" s="52" t="s">
        <v>97</v>
      </c>
      <c r="E23" s="19" t="s">
        <v>12</v>
      </c>
      <c r="F23" s="99">
        <f>1+1</f>
        <v>2</v>
      </c>
      <c r="G23" s="95">
        <v>900</v>
      </c>
      <c r="H23" s="104">
        <f t="shared" si="1"/>
        <v>1800</v>
      </c>
      <c r="I23" s="17"/>
      <c r="J23" s="113">
        <v>0</v>
      </c>
      <c r="K23" s="113">
        <v>2</v>
      </c>
      <c r="L23" s="113">
        <v>0</v>
      </c>
      <c r="M23" s="100">
        <v>0</v>
      </c>
      <c r="N23" s="311">
        <f t="shared" si="0"/>
        <v>1</v>
      </c>
      <c r="O23" s="320">
        <f t="shared" si="2"/>
        <v>1800</v>
      </c>
    </row>
    <row r="24" spans="2:15" s="14" customFormat="1" ht="19.5" customHeight="1" x14ac:dyDescent="0.25">
      <c r="B24" s="18">
        <v>19</v>
      </c>
      <c r="C24" s="48" t="s">
        <v>57</v>
      </c>
      <c r="D24" s="52" t="s">
        <v>98</v>
      </c>
      <c r="E24" s="19" t="s">
        <v>12</v>
      </c>
      <c r="F24" s="100">
        <f>1+1</f>
        <v>2</v>
      </c>
      <c r="G24" s="95">
        <v>900</v>
      </c>
      <c r="H24" s="104">
        <f t="shared" si="1"/>
        <v>1800</v>
      </c>
      <c r="I24" s="17"/>
      <c r="J24" s="113">
        <v>0</v>
      </c>
      <c r="K24" s="113">
        <v>2</v>
      </c>
      <c r="L24" s="113">
        <v>0</v>
      </c>
      <c r="M24" s="100">
        <v>0</v>
      </c>
      <c r="N24" s="311">
        <f t="shared" si="0"/>
        <v>1</v>
      </c>
      <c r="O24" s="320">
        <f t="shared" si="2"/>
        <v>1800</v>
      </c>
    </row>
    <row r="25" spans="2:15" s="14" customFormat="1" ht="20.100000000000001" customHeight="1" x14ac:dyDescent="0.25">
      <c r="B25" s="18">
        <v>20</v>
      </c>
      <c r="C25" s="48" t="s">
        <v>58</v>
      </c>
      <c r="D25" s="52" t="s">
        <v>99</v>
      </c>
      <c r="E25" s="19" t="s">
        <v>12</v>
      </c>
      <c r="F25" s="99">
        <v>1</v>
      </c>
      <c r="G25" s="95">
        <v>29350</v>
      </c>
      <c r="H25" s="104">
        <f t="shared" si="1"/>
        <v>29350</v>
      </c>
      <c r="I25" s="17"/>
      <c r="J25" s="113">
        <v>0</v>
      </c>
      <c r="K25" s="113">
        <v>1</v>
      </c>
      <c r="L25" s="113">
        <v>0</v>
      </c>
      <c r="M25" s="100">
        <v>0</v>
      </c>
      <c r="N25" s="311">
        <f t="shared" si="0"/>
        <v>1</v>
      </c>
      <c r="O25" s="320">
        <f t="shared" si="2"/>
        <v>29350</v>
      </c>
    </row>
    <row r="26" spans="2:15" s="14" customFormat="1" ht="20.100000000000001" customHeight="1" x14ac:dyDescent="0.25">
      <c r="B26" s="18">
        <v>21</v>
      </c>
      <c r="C26" s="48" t="s">
        <v>59</v>
      </c>
      <c r="D26" s="52" t="s">
        <v>100</v>
      </c>
      <c r="E26" s="19" t="s">
        <v>12</v>
      </c>
      <c r="F26" s="99">
        <v>1</v>
      </c>
      <c r="G26" s="95">
        <v>48990</v>
      </c>
      <c r="H26" s="104">
        <f t="shared" si="1"/>
        <v>48990</v>
      </c>
      <c r="I26" s="17"/>
      <c r="J26" s="113">
        <v>0</v>
      </c>
      <c r="K26" s="113">
        <v>1</v>
      </c>
      <c r="L26" s="113">
        <v>0</v>
      </c>
      <c r="M26" s="100">
        <v>0</v>
      </c>
      <c r="N26" s="311">
        <f t="shared" si="0"/>
        <v>1</v>
      </c>
      <c r="O26" s="320">
        <f t="shared" si="2"/>
        <v>48990</v>
      </c>
    </row>
    <row r="27" spans="2:15" s="14" customFormat="1" ht="20.100000000000001" customHeight="1" x14ac:dyDescent="0.25">
      <c r="B27" s="18">
        <v>22</v>
      </c>
      <c r="C27" s="48" t="s">
        <v>60</v>
      </c>
      <c r="D27" s="52" t="s">
        <v>101</v>
      </c>
      <c r="E27" s="19" t="s">
        <v>12</v>
      </c>
      <c r="F27" s="99">
        <v>1</v>
      </c>
      <c r="G27" s="95">
        <v>18350</v>
      </c>
      <c r="H27" s="104">
        <f t="shared" si="1"/>
        <v>18350</v>
      </c>
      <c r="I27" s="17"/>
      <c r="J27" s="113">
        <v>0</v>
      </c>
      <c r="K27" s="113">
        <v>0</v>
      </c>
      <c r="L27" s="113">
        <v>1</v>
      </c>
      <c r="M27" s="100">
        <v>0</v>
      </c>
      <c r="N27" s="311">
        <f t="shared" si="0"/>
        <v>1</v>
      </c>
      <c r="O27" s="320">
        <f t="shared" si="2"/>
        <v>18350</v>
      </c>
    </row>
    <row r="28" spans="2:15" s="14" customFormat="1" ht="20.100000000000001" customHeight="1" x14ac:dyDescent="0.25">
      <c r="B28" s="18">
        <v>23</v>
      </c>
      <c r="C28" s="48" t="s">
        <v>61</v>
      </c>
      <c r="D28" s="52" t="s">
        <v>102</v>
      </c>
      <c r="E28" s="19" t="s">
        <v>12</v>
      </c>
      <c r="F28" s="99">
        <v>1</v>
      </c>
      <c r="G28" s="95">
        <v>18350</v>
      </c>
      <c r="H28" s="104">
        <f t="shared" si="1"/>
        <v>18350</v>
      </c>
      <c r="I28" s="17"/>
      <c r="J28" s="113">
        <v>0</v>
      </c>
      <c r="K28" s="113">
        <v>0</v>
      </c>
      <c r="L28" s="113">
        <v>1</v>
      </c>
      <c r="M28" s="100">
        <v>0</v>
      </c>
      <c r="N28" s="311">
        <f t="shared" si="0"/>
        <v>1</v>
      </c>
      <c r="O28" s="320">
        <f t="shared" si="2"/>
        <v>18350</v>
      </c>
    </row>
    <row r="29" spans="2:15" s="14" customFormat="1" ht="24" x14ac:dyDescent="0.25">
      <c r="B29" s="18">
        <v>24</v>
      </c>
      <c r="C29" s="49" t="s">
        <v>62</v>
      </c>
      <c r="D29" s="54" t="s">
        <v>103</v>
      </c>
      <c r="E29" s="19" t="s">
        <v>12</v>
      </c>
      <c r="F29" s="101">
        <v>1</v>
      </c>
      <c r="G29" s="96">
        <v>32660</v>
      </c>
      <c r="H29" s="104">
        <f t="shared" si="1"/>
        <v>32660</v>
      </c>
      <c r="I29" s="17"/>
      <c r="J29" s="113">
        <v>1</v>
      </c>
      <c r="K29" s="113">
        <v>0</v>
      </c>
      <c r="L29" s="113">
        <v>0</v>
      </c>
      <c r="M29" s="100">
        <v>0</v>
      </c>
      <c r="N29" s="311">
        <f t="shared" si="0"/>
        <v>1</v>
      </c>
      <c r="O29" s="320">
        <f t="shared" si="2"/>
        <v>32660</v>
      </c>
    </row>
    <row r="30" spans="2:15" s="14" customFormat="1" ht="20.100000000000001" customHeight="1" x14ac:dyDescent="0.25">
      <c r="B30" s="18">
        <v>25</v>
      </c>
      <c r="C30" s="48" t="s">
        <v>63</v>
      </c>
      <c r="D30" s="52" t="s">
        <v>104</v>
      </c>
      <c r="E30" s="19" t="s">
        <v>12</v>
      </c>
      <c r="F30" s="99">
        <v>1</v>
      </c>
      <c r="G30" s="95">
        <v>32660</v>
      </c>
      <c r="H30" s="104">
        <f t="shared" si="1"/>
        <v>32660</v>
      </c>
      <c r="I30" s="17"/>
      <c r="J30" s="113">
        <v>1</v>
      </c>
      <c r="K30" s="113">
        <v>0</v>
      </c>
      <c r="L30" s="113">
        <v>0</v>
      </c>
      <c r="M30" s="100">
        <v>0</v>
      </c>
      <c r="N30" s="311">
        <f t="shared" si="0"/>
        <v>1</v>
      </c>
      <c r="O30" s="320">
        <f t="shared" si="2"/>
        <v>32660</v>
      </c>
    </row>
    <row r="31" spans="2:15" s="14" customFormat="1" ht="20.100000000000001" customHeight="1" x14ac:dyDescent="0.25">
      <c r="B31" s="18">
        <v>26</v>
      </c>
      <c r="C31" s="48" t="s">
        <v>64</v>
      </c>
      <c r="D31" s="52" t="s">
        <v>105</v>
      </c>
      <c r="E31" s="19" t="s">
        <v>12</v>
      </c>
      <c r="F31" s="99">
        <v>1</v>
      </c>
      <c r="G31" s="95">
        <v>450</v>
      </c>
      <c r="H31" s="104">
        <f t="shared" si="1"/>
        <v>450</v>
      </c>
      <c r="I31" s="17"/>
      <c r="J31" s="113">
        <v>0</v>
      </c>
      <c r="K31" s="113">
        <v>1</v>
      </c>
      <c r="L31" s="113">
        <v>0</v>
      </c>
      <c r="M31" s="100">
        <v>0</v>
      </c>
      <c r="N31" s="311">
        <f t="shared" si="0"/>
        <v>1</v>
      </c>
      <c r="O31" s="320">
        <f t="shared" si="2"/>
        <v>450</v>
      </c>
    </row>
    <row r="32" spans="2:15" s="14" customFormat="1" ht="24" x14ac:dyDescent="0.25">
      <c r="B32" s="18">
        <v>27</v>
      </c>
      <c r="C32" s="48" t="s">
        <v>65</v>
      </c>
      <c r="D32" s="52" t="s">
        <v>106</v>
      </c>
      <c r="E32" s="19" t="s">
        <v>12</v>
      </c>
      <c r="F32" s="99">
        <v>1</v>
      </c>
      <c r="G32" s="95">
        <v>450</v>
      </c>
      <c r="H32" s="104">
        <f t="shared" si="1"/>
        <v>450</v>
      </c>
      <c r="I32" s="17"/>
      <c r="J32" s="113">
        <v>0</v>
      </c>
      <c r="K32" s="113">
        <v>1</v>
      </c>
      <c r="L32" s="113">
        <v>0</v>
      </c>
      <c r="M32" s="100">
        <v>0</v>
      </c>
      <c r="N32" s="311">
        <f t="shared" si="0"/>
        <v>1</v>
      </c>
      <c r="O32" s="320">
        <f t="shared" si="2"/>
        <v>450</v>
      </c>
    </row>
    <row r="33" spans="2:15" s="14" customFormat="1" ht="24" x14ac:dyDescent="0.25">
      <c r="B33" s="18">
        <v>28</v>
      </c>
      <c r="C33" s="48" t="s">
        <v>66</v>
      </c>
      <c r="D33" s="52" t="s">
        <v>107</v>
      </c>
      <c r="E33" s="19" t="s">
        <v>12</v>
      </c>
      <c r="F33" s="99">
        <v>1</v>
      </c>
      <c r="G33" s="95">
        <v>450</v>
      </c>
      <c r="H33" s="104">
        <f t="shared" si="1"/>
        <v>450</v>
      </c>
      <c r="I33" s="17"/>
      <c r="J33" s="113">
        <v>0</v>
      </c>
      <c r="K33" s="113">
        <v>1</v>
      </c>
      <c r="L33" s="113">
        <v>0</v>
      </c>
      <c r="M33" s="100">
        <v>0</v>
      </c>
      <c r="N33" s="311">
        <f t="shared" si="0"/>
        <v>1</v>
      </c>
      <c r="O33" s="320">
        <f t="shared" si="2"/>
        <v>450</v>
      </c>
    </row>
    <row r="34" spans="2:15" s="14" customFormat="1" ht="20.100000000000001" customHeight="1" x14ac:dyDescent="0.25">
      <c r="B34" s="18">
        <v>29</v>
      </c>
      <c r="C34" s="48" t="s">
        <v>67</v>
      </c>
      <c r="D34" s="52" t="s">
        <v>108</v>
      </c>
      <c r="E34" s="19" t="s">
        <v>12</v>
      </c>
      <c r="F34" s="99">
        <v>1</v>
      </c>
      <c r="G34" s="95">
        <v>450</v>
      </c>
      <c r="H34" s="104">
        <f t="shared" si="1"/>
        <v>450</v>
      </c>
      <c r="I34" s="17"/>
      <c r="J34" s="113">
        <v>0</v>
      </c>
      <c r="K34" s="113">
        <v>1</v>
      </c>
      <c r="L34" s="113">
        <v>0</v>
      </c>
      <c r="M34" s="100">
        <v>0</v>
      </c>
      <c r="N34" s="311">
        <f t="shared" si="0"/>
        <v>1</v>
      </c>
      <c r="O34" s="320">
        <f t="shared" si="2"/>
        <v>450</v>
      </c>
    </row>
    <row r="35" spans="2:15" s="14" customFormat="1" ht="24" x14ac:dyDescent="0.25">
      <c r="B35" s="18">
        <v>30</v>
      </c>
      <c r="C35" s="48" t="s">
        <v>68</v>
      </c>
      <c r="D35" s="52" t="s">
        <v>109</v>
      </c>
      <c r="E35" s="19" t="s">
        <v>12</v>
      </c>
      <c r="F35" s="100">
        <v>1</v>
      </c>
      <c r="G35" s="95">
        <v>450</v>
      </c>
      <c r="H35" s="104">
        <f t="shared" si="1"/>
        <v>450</v>
      </c>
      <c r="I35" s="17"/>
      <c r="J35" s="113">
        <v>0</v>
      </c>
      <c r="K35" s="113">
        <v>1</v>
      </c>
      <c r="L35" s="113">
        <v>0</v>
      </c>
      <c r="M35" s="100">
        <v>0</v>
      </c>
      <c r="N35" s="311">
        <f t="shared" si="0"/>
        <v>1</v>
      </c>
      <c r="O35" s="320">
        <f t="shared" si="2"/>
        <v>450</v>
      </c>
    </row>
    <row r="36" spans="2:15" s="14" customFormat="1" ht="20.100000000000001" customHeight="1" x14ac:dyDescent="0.25">
      <c r="B36" s="18">
        <v>31</v>
      </c>
      <c r="C36" s="48" t="s">
        <v>69</v>
      </c>
      <c r="D36" s="52" t="s">
        <v>110</v>
      </c>
      <c r="E36" s="19" t="s">
        <v>12</v>
      </c>
      <c r="F36" s="99">
        <v>1</v>
      </c>
      <c r="G36" s="95">
        <v>450</v>
      </c>
      <c r="H36" s="104">
        <f t="shared" si="1"/>
        <v>450</v>
      </c>
      <c r="I36" s="17"/>
      <c r="J36" s="113">
        <v>0</v>
      </c>
      <c r="K36" s="113">
        <v>1</v>
      </c>
      <c r="L36" s="113">
        <v>0</v>
      </c>
      <c r="M36" s="100">
        <v>0</v>
      </c>
      <c r="N36" s="311">
        <f t="shared" si="0"/>
        <v>1</v>
      </c>
      <c r="O36" s="320">
        <f t="shared" si="2"/>
        <v>450</v>
      </c>
    </row>
    <row r="37" spans="2:15" s="14" customFormat="1" ht="24" x14ac:dyDescent="0.25">
      <c r="B37" s="18">
        <v>32</v>
      </c>
      <c r="C37" s="48" t="s">
        <v>70</v>
      </c>
      <c r="D37" s="52" t="s">
        <v>111</v>
      </c>
      <c r="E37" s="19" t="s">
        <v>12</v>
      </c>
      <c r="F37" s="99">
        <v>1</v>
      </c>
      <c r="G37" s="95">
        <v>450</v>
      </c>
      <c r="H37" s="104">
        <f t="shared" si="1"/>
        <v>450</v>
      </c>
      <c r="I37" s="17"/>
      <c r="J37" s="113">
        <v>0</v>
      </c>
      <c r="K37" s="113">
        <v>1</v>
      </c>
      <c r="L37" s="113">
        <v>0</v>
      </c>
      <c r="M37" s="100">
        <v>0</v>
      </c>
      <c r="N37" s="311">
        <f t="shared" si="0"/>
        <v>1</v>
      </c>
      <c r="O37" s="320">
        <f t="shared" si="2"/>
        <v>450</v>
      </c>
    </row>
    <row r="38" spans="2:15" s="14" customFormat="1" ht="20.100000000000001" customHeight="1" x14ac:dyDescent="0.25">
      <c r="B38" s="18">
        <v>33</v>
      </c>
      <c r="C38" s="48" t="s">
        <v>71</v>
      </c>
      <c r="D38" s="52" t="s">
        <v>112</v>
      </c>
      <c r="E38" s="19" t="s">
        <v>12</v>
      </c>
      <c r="F38" s="99">
        <v>1</v>
      </c>
      <c r="G38" s="95">
        <v>450</v>
      </c>
      <c r="H38" s="104">
        <f t="shared" si="1"/>
        <v>450</v>
      </c>
      <c r="I38" s="17"/>
      <c r="J38" s="113">
        <v>0</v>
      </c>
      <c r="K38" s="113">
        <v>1</v>
      </c>
      <c r="L38" s="113">
        <v>0</v>
      </c>
      <c r="M38" s="100">
        <v>0</v>
      </c>
      <c r="N38" s="311">
        <f t="shared" si="0"/>
        <v>1</v>
      </c>
      <c r="O38" s="320">
        <f t="shared" si="2"/>
        <v>450</v>
      </c>
    </row>
    <row r="39" spans="2:15" s="14" customFormat="1" ht="20.100000000000001" customHeight="1" x14ac:dyDescent="0.25">
      <c r="B39" s="18">
        <v>34</v>
      </c>
      <c r="C39" s="48" t="s">
        <v>72</v>
      </c>
      <c r="D39" s="52" t="s">
        <v>113</v>
      </c>
      <c r="E39" s="19" t="s">
        <v>12</v>
      </c>
      <c r="F39" s="99">
        <v>1</v>
      </c>
      <c r="G39" s="95">
        <v>450</v>
      </c>
      <c r="H39" s="104">
        <f t="shared" si="1"/>
        <v>450</v>
      </c>
      <c r="I39" s="17"/>
      <c r="J39" s="113">
        <v>0</v>
      </c>
      <c r="K39" s="113">
        <v>1</v>
      </c>
      <c r="L39" s="113">
        <v>0</v>
      </c>
      <c r="M39" s="100">
        <v>0</v>
      </c>
      <c r="N39" s="311">
        <f t="shared" si="0"/>
        <v>1</v>
      </c>
      <c r="O39" s="320">
        <f t="shared" si="2"/>
        <v>450</v>
      </c>
    </row>
    <row r="40" spans="2:15" s="14" customFormat="1" ht="20.100000000000001" customHeight="1" x14ac:dyDescent="0.25">
      <c r="B40" s="18">
        <v>35</v>
      </c>
      <c r="C40" s="48" t="s">
        <v>73</v>
      </c>
      <c r="D40" s="52" t="s">
        <v>114</v>
      </c>
      <c r="E40" s="19" t="s">
        <v>12</v>
      </c>
      <c r="F40" s="99">
        <v>1</v>
      </c>
      <c r="G40" s="95">
        <v>450</v>
      </c>
      <c r="H40" s="104">
        <f t="shared" si="1"/>
        <v>450</v>
      </c>
      <c r="I40" s="17"/>
      <c r="J40" s="113">
        <v>0</v>
      </c>
      <c r="K40" s="113">
        <v>1</v>
      </c>
      <c r="L40" s="113">
        <v>0</v>
      </c>
      <c r="M40" s="100">
        <v>0</v>
      </c>
      <c r="N40" s="311">
        <f t="shared" si="0"/>
        <v>1</v>
      </c>
      <c r="O40" s="320">
        <f t="shared" si="2"/>
        <v>450</v>
      </c>
    </row>
    <row r="41" spans="2:15" s="14" customFormat="1" ht="20.100000000000001" customHeight="1" x14ac:dyDescent="0.25">
      <c r="B41" s="18">
        <v>36</v>
      </c>
      <c r="C41" s="48" t="s">
        <v>74</v>
      </c>
      <c r="D41" s="52" t="s">
        <v>115</v>
      </c>
      <c r="E41" s="19" t="s">
        <v>12</v>
      </c>
      <c r="F41" s="100">
        <v>1</v>
      </c>
      <c r="G41" s="95">
        <v>5500</v>
      </c>
      <c r="H41" s="104">
        <f t="shared" si="1"/>
        <v>5500</v>
      </c>
      <c r="I41" s="17"/>
      <c r="J41" s="113">
        <v>1</v>
      </c>
      <c r="K41" s="113">
        <v>0</v>
      </c>
      <c r="L41" s="113">
        <v>0</v>
      </c>
      <c r="M41" s="100">
        <v>0</v>
      </c>
      <c r="N41" s="311">
        <f t="shared" si="0"/>
        <v>1</v>
      </c>
      <c r="O41" s="320">
        <f t="shared" si="2"/>
        <v>5500</v>
      </c>
    </row>
    <row r="42" spans="2:15" s="14" customFormat="1" ht="20.100000000000001" customHeight="1" x14ac:dyDescent="0.25">
      <c r="B42" s="18">
        <v>37</v>
      </c>
      <c r="C42" s="48" t="s">
        <v>75</v>
      </c>
      <c r="D42" s="52" t="s">
        <v>116</v>
      </c>
      <c r="E42" s="19" t="s">
        <v>12</v>
      </c>
      <c r="F42" s="99">
        <v>1</v>
      </c>
      <c r="G42" s="95">
        <v>5500</v>
      </c>
      <c r="H42" s="104">
        <f t="shared" si="1"/>
        <v>5500</v>
      </c>
      <c r="I42" s="17"/>
      <c r="J42" s="113">
        <v>1</v>
      </c>
      <c r="K42" s="113">
        <v>0</v>
      </c>
      <c r="L42" s="113">
        <v>0</v>
      </c>
      <c r="M42" s="100">
        <v>0</v>
      </c>
      <c r="N42" s="311">
        <f t="shared" si="0"/>
        <v>1</v>
      </c>
      <c r="O42" s="320">
        <f t="shared" si="2"/>
        <v>5500</v>
      </c>
    </row>
    <row r="43" spans="2:15" s="14" customFormat="1" ht="20.100000000000001" customHeight="1" x14ac:dyDescent="0.25">
      <c r="B43" s="18">
        <v>38</v>
      </c>
      <c r="C43" s="48" t="s">
        <v>76</v>
      </c>
      <c r="D43" s="52" t="s">
        <v>117</v>
      </c>
      <c r="E43" s="19" t="s">
        <v>12</v>
      </c>
      <c r="F43" s="99">
        <f>1+1</f>
        <v>2</v>
      </c>
      <c r="G43" s="95">
        <v>11000</v>
      </c>
      <c r="H43" s="104">
        <f t="shared" si="1"/>
        <v>22000</v>
      </c>
      <c r="I43" s="17"/>
      <c r="J43" s="113">
        <v>1</v>
      </c>
      <c r="K43" s="113">
        <v>1</v>
      </c>
      <c r="L43" s="113">
        <v>0</v>
      </c>
      <c r="M43" s="100">
        <v>0</v>
      </c>
      <c r="N43" s="311">
        <f t="shared" si="0"/>
        <v>1</v>
      </c>
      <c r="O43" s="320">
        <f t="shared" si="2"/>
        <v>22000</v>
      </c>
    </row>
    <row r="44" spans="2:15" s="14" customFormat="1" ht="20.100000000000001" customHeight="1" x14ac:dyDescent="0.25">
      <c r="B44" s="18">
        <v>39</v>
      </c>
      <c r="C44" s="48" t="s">
        <v>77</v>
      </c>
      <c r="D44" s="52" t="s">
        <v>118</v>
      </c>
      <c r="E44" s="19" t="s">
        <v>12</v>
      </c>
      <c r="F44" s="100">
        <v>1</v>
      </c>
      <c r="G44" s="95">
        <v>11000</v>
      </c>
      <c r="H44" s="104">
        <f t="shared" si="1"/>
        <v>11000</v>
      </c>
      <c r="I44" s="17"/>
      <c r="J44" s="113">
        <v>1</v>
      </c>
      <c r="K44" s="113">
        <v>0</v>
      </c>
      <c r="L44" s="113">
        <v>0</v>
      </c>
      <c r="M44" s="100">
        <v>0</v>
      </c>
      <c r="N44" s="311">
        <f t="shared" si="0"/>
        <v>1</v>
      </c>
      <c r="O44" s="320">
        <f t="shared" si="2"/>
        <v>11000</v>
      </c>
    </row>
    <row r="45" spans="2:15" s="14" customFormat="1" ht="20.100000000000001" customHeight="1" x14ac:dyDescent="0.25">
      <c r="B45" s="18">
        <v>40</v>
      </c>
      <c r="C45" s="48" t="s">
        <v>78</v>
      </c>
      <c r="D45" s="52" t="s">
        <v>119</v>
      </c>
      <c r="E45" s="19" t="s">
        <v>12</v>
      </c>
      <c r="F45" s="99">
        <f>1+1</f>
        <v>2</v>
      </c>
      <c r="G45" s="95">
        <v>11000</v>
      </c>
      <c r="H45" s="104">
        <f t="shared" si="1"/>
        <v>22000</v>
      </c>
      <c r="I45" s="17"/>
      <c r="J45" s="113">
        <v>1</v>
      </c>
      <c r="K45" s="113">
        <v>1</v>
      </c>
      <c r="L45" s="113">
        <v>0</v>
      </c>
      <c r="M45" s="100">
        <v>0</v>
      </c>
      <c r="N45" s="311">
        <f t="shared" si="0"/>
        <v>1</v>
      </c>
      <c r="O45" s="320">
        <f t="shared" si="2"/>
        <v>22000</v>
      </c>
    </row>
    <row r="46" spans="2:15" s="14" customFormat="1" ht="20.100000000000001" customHeight="1" x14ac:dyDescent="0.25">
      <c r="B46" s="18">
        <v>41</v>
      </c>
      <c r="C46" s="50" t="s">
        <v>79</v>
      </c>
      <c r="D46" s="55" t="s">
        <v>120</v>
      </c>
      <c r="E46" s="19" t="s">
        <v>12</v>
      </c>
      <c r="F46" s="102">
        <v>1</v>
      </c>
      <c r="G46" s="97">
        <v>11000</v>
      </c>
      <c r="H46" s="104">
        <f t="shared" si="1"/>
        <v>11000</v>
      </c>
      <c r="I46" s="17"/>
      <c r="J46" s="113">
        <v>1</v>
      </c>
      <c r="K46" s="113">
        <v>0</v>
      </c>
      <c r="L46" s="113">
        <v>0</v>
      </c>
      <c r="M46" s="100">
        <v>0</v>
      </c>
      <c r="N46" s="311">
        <f t="shared" si="0"/>
        <v>1</v>
      </c>
      <c r="O46" s="320">
        <f t="shared" si="2"/>
        <v>11000</v>
      </c>
    </row>
    <row r="47" spans="2:15" s="14" customFormat="1" ht="20.100000000000001" customHeight="1" x14ac:dyDescent="0.25">
      <c r="B47" s="20">
        <v>42</v>
      </c>
      <c r="C47" s="65"/>
      <c r="D47" s="105" t="s">
        <v>121</v>
      </c>
      <c r="E47" s="21" t="s">
        <v>12</v>
      </c>
      <c r="F47" s="106">
        <v>1</v>
      </c>
      <c r="G47" s="107">
        <v>2200</v>
      </c>
      <c r="H47" s="108">
        <f t="shared" si="1"/>
        <v>2200</v>
      </c>
      <c r="I47" s="17"/>
      <c r="J47" s="114">
        <v>0</v>
      </c>
      <c r="K47" s="114">
        <v>0</v>
      </c>
      <c r="L47" s="114">
        <v>0</v>
      </c>
      <c r="M47" s="106">
        <v>0</v>
      </c>
      <c r="N47" s="322">
        <f t="shared" si="0"/>
        <v>0</v>
      </c>
      <c r="O47" s="323">
        <f t="shared" si="2"/>
        <v>0</v>
      </c>
    </row>
    <row r="48" spans="2:15" ht="5.0999999999999996" customHeight="1" x14ac:dyDescent="0.25">
      <c r="D48" s="22"/>
      <c r="E48" s="22"/>
      <c r="F48" s="22"/>
      <c r="G48" s="23"/>
      <c r="H48" s="273"/>
      <c r="I48" s="25"/>
      <c r="J48" s="26"/>
      <c r="K48" s="26"/>
      <c r="L48" s="26"/>
      <c r="M48" s="354"/>
      <c r="N48" s="354"/>
      <c r="O48" s="138"/>
    </row>
    <row r="49" spans="2:20" s="28" customFormat="1" ht="24" thickBot="1" x14ac:dyDescent="0.3">
      <c r="D49" s="29"/>
      <c r="E49" s="29"/>
      <c r="F49" s="29"/>
      <c r="G49" s="30"/>
      <c r="H49" s="56">
        <f>SUBTOTAL(9,H6:H47)</f>
        <v>369620</v>
      </c>
      <c r="I49" s="31"/>
      <c r="J49" s="32">
        <f>SUM(J6:J48)</f>
        <v>8</v>
      </c>
      <c r="K49" s="32">
        <f>SUM(K6:K48)</f>
        <v>22</v>
      </c>
      <c r="L49" s="32">
        <f>SUM(L6:L48)</f>
        <v>2</v>
      </c>
      <c r="M49" s="32">
        <f>SUM(M6:M48)</f>
        <v>21</v>
      </c>
      <c r="N49" s="32"/>
      <c r="O49" s="56">
        <f>SUBTOTAL(9,O6:O47)</f>
        <v>367420</v>
      </c>
    </row>
    <row r="50" spans="2:20" s="28" customFormat="1" ht="24" thickTop="1" x14ac:dyDescent="0.25">
      <c r="D50" s="29"/>
      <c r="E50" s="29"/>
      <c r="F50" s="29"/>
      <c r="G50" s="30"/>
      <c r="H50" s="129"/>
      <c r="I50" s="31"/>
      <c r="J50" s="32"/>
      <c r="K50" s="32"/>
      <c r="L50" s="32"/>
      <c r="M50" s="32"/>
      <c r="N50" s="32"/>
      <c r="O50" s="129"/>
    </row>
    <row r="51" spans="2:20" s="28" customFormat="1" ht="23.25" x14ac:dyDescent="0.25">
      <c r="D51" s="29"/>
      <c r="E51" s="29"/>
      <c r="F51" s="29"/>
      <c r="G51" s="30"/>
      <c r="H51" s="129"/>
      <c r="I51" s="31"/>
      <c r="J51" s="32"/>
      <c r="K51" s="32"/>
      <c r="L51" s="32"/>
      <c r="M51" s="32"/>
      <c r="N51" s="32"/>
      <c r="O51" s="129"/>
    </row>
    <row r="52" spans="2:20" ht="20.100000000000001" customHeight="1" x14ac:dyDescent="0.25">
      <c r="D52" s="22"/>
      <c r="E52" s="22"/>
      <c r="F52" s="33"/>
      <c r="G52" s="34"/>
      <c r="H52" s="139"/>
      <c r="I52" s="22"/>
      <c r="J52" s="22"/>
      <c r="K52" s="22"/>
      <c r="L52" s="22"/>
      <c r="M52" s="22"/>
      <c r="N52" s="22"/>
      <c r="O52" s="139"/>
    </row>
    <row r="53" spans="2:20" ht="20.100000000000001" customHeight="1" x14ac:dyDescent="0.25">
      <c r="D53" s="22"/>
      <c r="E53" s="22"/>
      <c r="F53" s="33"/>
      <c r="G53" s="34"/>
      <c r="H53" s="139"/>
      <c r="I53" s="22"/>
      <c r="J53" s="22"/>
      <c r="K53" s="22"/>
      <c r="L53" s="22"/>
      <c r="M53" s="22"/>
      <c r="N53" s="22"/>
      <c r="O53" s="139"/>
    </row>
    <row r="54" spans="2:20" ht="33.75" x14ac:dyDescent="0.25">
      <c r="B54" s="5" t="s">
        <v>13</v>
      </c>
      <c r="C54" s="5"/>
      <c r="D54" s="35"/>
      <c r="E54" s="5"/>
      <c r="F54" s="35"/>
      <c r="G54" s="35"/>
      <c r="H54" s="68" t="s">
        <v>14</v>
      </c>
      <c r="I54" s="36"/>
      <c r="J54" s="5" t="s">
        <v>15</v>
      </c>
      <c r="K54" s="5"/>
      <c r="L54" s="5"/>
      <c r="M54" s="5"/>
      <c r="N54" s="5"/>
      <c r="O54" s="140"/>
    </row>
    <row r="55" spans="2:20" ht="6" customHeight="1" x14ac:dyDescent="0.25">
      <c r="G55" s="6"/>
      <c r="H55" s="274"/>
      <c r="I55" s="36"/>
    </row>
    <row r="56" spans="2:20" s="37" customFormat="1" ht="21.95" customHeight="1" x14ac:dyDescent="0.6">
      <c r="B56" s="37" t="s">
        <v>20</v>
      </c>
      <c r="G56" s="370"/>
      <c r="H56" s="389">
        <f>O49</f>
        <v>367420</v>
      </c>
      <c r="I56" s="38"/>
      <c r="J56" s="299" t="s">
        <v>204</v>
      </c>
      <c r="K56" s="299"/>
      <c r="L56" s="299"/>
      <c r="M56" s="299"/>
      <c r="N56" s="299"/>
      <c r="O56" s="299"/>
    </row>
    <row r="57" spans="2:20" s="37" customFormat="1" ht="21.95" customHeight="1" x14ac:dyDescent="0.6">
      <c r="B57" s="37" t="s">
        <v>159</v>
      </c>
      <c r="H57" s="390">
        <f>'مرحله سوم'!H60</f>
        <v>269060</v>
      </c>
      <c r="I57" s="38"/>
      <c r="J57" s="299"/>
      <c r="K57" s="299"/>
      <c r="L57" s="299"/>
      <c r="M57" s="299"/>
      <c r="N57" s="299"/>
      <c r="O57" s="299"/>
    </row>
    <row r="58" spans="2:20" s="37" customFormat="1" ht="21.95" customHeight="1" x14ac:dyDescent="0.6">
      <c r="B58" s="39" t="s">
        <v>190</v>
      </c>
      <c r="H58" s="389">
        <f>H56-H57</f>
        <v>98360</v>
      </c>
      <c r="I58" s="38"/>
      <c r="J58" s="299"/>
      <c r="K58" s="299"/>
      <c r="L58" s="299"/>
      <c r="M58" s="299"/>
      <c r="N58" s="299"/>
      <c r="O58" s="299"/>
    </row>
    <row r="59" spans="2:20" ht="21.95" customHeight="1" x14ac:dyDescent="0.7">
      <c r="B59" s="40" t="s">
        <v>16</v>
      </c>
      <c r="C59" s="40"/>
      <c r="D59" s="37"/>
      <c r="E59" s="40"/>
      <c r="F59" s="37"/>
      <c r="G59" s="37"/>
      <c r="H59" s="391">
        <f>H58*9%</f>
        <v>8852.4</v>
      </c>
      <c r="I59" s="41"/>
      <c r="J59" s="299"/>
      <c r="K59" s="299"/>
      <c r="L59" s="299"/>
      <c r="M59" s="299"/>
      <c r="N59" s="299"/>
      <c r="O59" s="299"/>
      <c r="Q59" s="6">
        <v>12942.176023170003</v>
      </c>
      <c r="S59" s="6">
        <v>12942.18</v>
      </c>
      <c r="T59" s="6">
        <v>3.9768299975548897E-3</v>
      </c>
    </row>
    <row r="60" spans="2:20" ht="21.95" customHeight="1" x14ac:dyDescent="0.7">
      <c r="B60" s="42" t="s">
        <v>193</v>
      </c>
      <c r="C60" s="42"/>
      <c r="D60" s="39"/>
      <c r="E60" s="42"/>
      <c r="F60" s="39"/>
      <c r="G60" s="39"/>
      <c r="H60" s="392">
        <f>SUM(H58:H59)</f>
        <v>107212.4</v>
      </c>
      <c r="J60" s="299"/>
      <c r="K60" s="299"/>
      <c r="L60" s="299"/>
      <c r="M60" s="299"/>
      <c r="N60" s="299"/>
      <c r="O60" s="299"/>
    </row>
    <row r="61" spans="2:20" ht="21.95" customHeight="1" x14ac:dyDescent="0.25">
      <c r="B61" s="37"/>
      <c r="C61" s="37"/>
      <c r="D61" s="37"/>
      <c r="E61" s="37"/>
      <c r="F61" s="37"/>
      <c r="G61" s="43"/>
      <c r="H61" s="393"/>
      <c r="J61" s="299"/>
      <c r="K61" s="299"/>
      <c r="L61" s="299"/>
      <c r="M61" s="299"/>
      <c r="N61" s="299"/>
      <c r="O61" s="299"/>
    </row>
    <row r="62" spans="2:20" ht="21.95" customHeight="1" x14ac:dyDescent="0.25">
      <c r="B62" s="39" t="s">
        <v>17</v>
      </c>
      <c r="C62" s="39"/>
      <c r="D62" s="37"/>
      <c r="E62" s="37"/>
      <c r="F62" s="37"/>
      <c r="G62" s="43"/>
      <c r="H62" s="393"/>
      <c r="J62" s="299"/>
      <c r="K62" s="299"/>
      <c r="L62" s="299"/>
      <c r="M62" s="299"/>
      <c r="N62" s="299"/>
      <c r="O62" s="299"/>
    </row>
    <row r="63" spans="2:20" ht="21.95" customHeight="1" x14ac:dyDescent="0.25">
      <c r="B63" s="37" t="s">
        <v>122</v>
      </c>
      <c r="C63" s="37"/>
      <c r="D63" s="37"/>
      <c r="E63" s="37"/>
      <c r="F63" s="37"/>
      <c r="G63" s="43"/>
      <c r="H63" s="394">
        <v>38380</v>
      </c>
      <c r="J63" s="299"/>
      <c r="K63" s="299"/>
      <c r="L63" s="299"/>
      <c r="M63" s="299"/>
      <c r="N63" s="299"/>
      <c r="O63" s="299"/>
    </row>
    <row r="64" spans="2:20" ht="21.95" customHeight="1" x14ac:dyDescent="0.25">
      <c r="B64" s="37" t="s">
        <v>170</v>
      </c>
      <c r="C64" s="37"/>
      <c r="D64" s="37"/>
      <c r="E64" s="37"/>
      <c r="F64" s="37"/>
      <c r="G64" s="43"/>
      <c r="H64" s="391">
        <f>O49*10/100</f>
        <v>36742</v>
      </c>
      <c r="J64" s="299"/>
      <c r="K64" s="299"/>
      <c r="L64" s="299"/>
      <c r="M64" s="299"/>
      <c r="N64" s="299"/>
      <c r="O64" s="299"/>
    </row>
    <row r="65" spans="2:16" ht="21.95" customHeight="1" x14ac:dyDescent="0.7">
      <c r="B65" s="42" t="s">
        <v>18</v>
      </c>
      <c r="C65" s="42"/>
      <c r="D65" s="39"/>
      <c r="E65" s="42"/>
      <c r="F65" s="39"/>
      <c r="G65" s="39"/>
      <c r="H65" s="392">
        <f>SUM(H63:H64)</f>
        <v>75122</v>
      </c>
      <c r="I65" s="44"/>
      <c r="J65" s="299"/>
      <c r="K65" s="299"/>
      <c r="L65" s="299"/>
      <c r="M65" s="299"/>
      <c r="N65" s="299"/>
      <c r="O65" s="299"/>
    </row>
    <row r="66" spans="2:16" ht="21.95" customHeight="1" x14ac:dyDescent="0.25">
      <c r="B66" s="37"/>
      <c r="C66" s="37"/>
      <c r="D66" s="37"/>
      <c r="E66" s="37"/>
      <c r="F66" s="37"/>
      <c r="G66" s="45"/>
      <c r="H66" s="393"/>
      <c r="J66" s="299"/>
      <c r="K66" s="299"/>
      <c r="L66" s="299"/>
      <c r="M66" s="299"/>
      <c r="N66" s="299"/>
      <c r="O66" s="299"/>
    </row>
    <row r="67" spans="2:16" ht="21.95" customHeight="1" thickBot="1" x14ac:dyDescent="0.75">
      <c r="B67" s="42" t="s">
        <v>19</v>
      </c>
      <c r="C67" s="42"/>
      <c r="D67" s="39"/>
      <c r="E67" s="42"/>
      <c r="F67" s="39"/>
      <c r="G67" s="39"/>
      <c r="H67" s="395">
        <f>H60-H65</f>
        <v>32090.399999999994</v>
      </c>
      <c r="J67" s="299"/>
      <c r="K67" s="299"/>
      <c r="L67" s="299"/>
      <c r="M67" s="299"/>
      <c r="N67" s="299"/>
      <c r="O67" s="299"/>
    </row>
    <row r="68" spans="2:16" ht="21.95" customHeight="1" thickTop="1" x14ac:dyDescent="0.25">
      <c r="H68" s="147"/>
      <c r="J68" s="299"/>
      <c r="K68" s="299"/>
      <c r="L68" s="299"/>
      <c r="M68" s="299"/>
      <c r="N68" s="299"/>
      <c r="O68" s="299"/>
    </row>
    <row r="69" spans="2:16" ht="21.95" customHeight="1" x14ac:dyDescent="0.25">
      <c r="H69" s="147"/>
      <c r="J69" s="299"/>
      <c r="K69" s="299"/>
      <c r="L69" s="299"/>
      <c r="M69" s="299"/>
      <c r="N69" s="299"/>
      <c r="O69" s="299"/>
    </row>
    <row r="70" spans="2:16" ht="19.5" customHeight="1" x14ac:dyDescent="0.25">
      <c r="H70" s="279"/>
      <c r="J70" s="299"/>
      <c r="K70" s="299"/>
      <c r="L70" s="299"/>
      <c r="M70" s="299"/>
      <c r="N70" s="299"/>
      <c r="O70" s="299"/>
    </row>
    <row r="71" spans="2:16" ht="19.5" hidden="1" customHeight="1" x14ac:dyDescent="0.25">
      <c r="J71" s="128"/>
      <c r="K71" s="128"/>
      <c r="L71" s="128"/>
      <c r="M71" s="128"/>
      <c r="N71" s="128"/>
      <c r="O71" s="141"/>
    </row>
    <row r="72" spans="2:16" ht="19.5" hidden="1" customHeight="1" x14ac:dyDescent="0.25">
      <c r="J72" s="128"/>
      <c r="K72" s="128"/>
      <c r="L72" s="128"/>
      <c r="M72" s="128"/>
      <c r="N72" s="128"/>
      <c r="O72" s="141"/>
    </row>
    <row r="73" spans="2:16" ht="19.5" hidden="1" customHeight="1" x14ac:dyDescent="0.25">
      <c r="J73" s="128"/>
      <c r="K73" s="128"/>
      <c r="L73" s="128"/>
      <c r="M73" s="128"/>
      <c r="N73" s="128"/>
      <c r="O73" s="141"/>
    </row>
    <row r="74" spans="2:16" ht="19.5" hidden="1" customHeight="1" x14ac:dyDescent="0.25">
      <c r="J74" s="128"/>
      <c r="K74" s="128"/>
      <c r="L74" s="128"/>
      <c r="M74" s="128"/>
      <c r="N74" s="128"/>
      <c r="O74" s="141"/>
    </row>
    <row r="75" spans="2:16" ht="19.5" hidden="1" customHeight="1" x14ac:dyDescent="0.25">
      <c r="J75" s="128"/>
      <c r="K75" s="128"/>
      <c r="L75" s="128"/>
      <c r="M75" s="128"/>
      <c r="N75" s="128"/>
      <c r="O75" s="141"/>
    </row>
    <row r="76" spans="2:16" ht="54.75" hidden="1" customHeight="1" x14ac:dyDescent="0.25">
      <c r="J76" s="128"/>
      <c r="K76" s="128"/>
      <c r="L76" s="128"/>
      <c r="M76" s="128"/>
      <c r="N76" s="128"/>
      <c r="O76" s="141"/>
    </row>
    <row r="77" spans="2:16" ht="29.25" x14ac:dyDescent="0.25">
      <c r="B77" s="120" t="s">
        <v>126</v>
      </c>
      <c r="C77" s="35"/>
      <c r="D77" s="35"/>
      <c r="E77" s="35"/>
      <c r="F77" s="35"/>
      <c r="G77" s="121"/>
      <c r="H77" s="140"/>
      <c r="I77" s="35"/>
      <c r="J77" s="122"/>
      <c r="K77" s="122"/>
      <c r="L77" s="122"/>
      <c r="M77" s="122"/>
      <c r="N77" s="122"/>
      <c r="O77" s="142"/>
    </row>
    <row r="78" spans="2:16" ht="38.25" customHeight="1" x14ac:dyDescent="0.25">
      <c r="H78" s="272" t="s">
        <v>29</v>
      </c>
      <c r="I78" s="69"/>
      <c r="J78" s="300" t="s">
        <v>30</v>
      </c>
      <c r="K78" s="300"/>
      <c r="L78" s="300"/>
      <c r="M78" s="300"/>
      <c r="N78" s="300"/>
      <c r="O78" s="71" t="s">
        <v>31</v>
      </c>
    </row>
    <row r="79" spans="2:16" ht="19.5" customHeight="1" x14ac:dyDescent="0.6">
      <c r="B79" s="72" t="s">
        <v>187</v>
      </c>
      <c r="H79" s="371">
        <f>'مرحله دوم'!H60</f>
        <v>232360</v>
      </c>
      <c r="I79" s="373"/>
      <c r="J79" s="374"/>
      <c r="K79" s="374"/>
      <c r="L79" s="374"/>
      <c r="M79" s="374"/>
      <c r="N79" s="373"/>
      <c r="O79" s="371">
        <v>67943072224</v>
      </c>
      <c r="P79" s="6">
        <f>34393208174+33549864050</f>
        <v>67943072224</v>
      </c>
    </row>
    <row r="80" spans="2:16" ht="19.5" customHeight="1" x14ac:dyDescent="0.6">
      <c r="B80" s="72" t="s">
        <v>32</v>
      </c>
      <c r="H80" s="375">
        <f>H79*9/100</f>
        <v>20912.400000000001</v>
      </c>
      <c r="I80" s="373"/>
      <c r="J80" s="374"/>
      <c r="K80" s="374"/>
      <c r="L80" s="374"/>
      <c r="M80" s="374"/>
      <c r="N80" s="373"/>
      <c r="O80" s="375">
        <v>6114876501</v>
      </c>
      <c r="P80" s="6">
        <f>3095388736+3019487765</f>
        <v>6114876501</v>
      </c>
    </row>
    <row r="81" spans="2:16" ht="19.5" customHeight="1" x14ac:dyDescent="0.6">
      <c r="B81" s="72" t="s">
        <v>186</v>
      </c>
      <c r="H81" s="371">
        <f>'مرحله سوم'!H82</f>
        <v>36700</v>
      </c>
      <c r="I81" s="373"/>
      <c r="J81" s="374"/>
      <c r="K81" s="374"/>
      <c r="L81" s="374"/>
      <c r="M81" s="374"/>
      <c r="N81" s="373"/>
      <c r="O81" s="371">
        <f>'مرحله سوم'!N82</f>
        <v>11047255550.458715</v>
      </c>
      <c r="P81" s="136">
        <f>SUM(P79:P80)</f>
        <v>74057948725</v>
      </c>
    </row>
    <row r="82" spans="2:16" ht="19.5" customHeight="1" x14ac:dyDescent="0.6">
      <c r="B82" s="72" t="s">
        <v>32</v>
      </c>
      <c r="H82" s="375">
        <f>H81*9/100</f>
        <v>3303</v>
      </c>
      <c r="I82" s="373"/>
      <c r="J82" s="374"/>
      <c r="K82" s="374"/>
      <c r="L82" s="374"/>
      <c r="M82" s="374"/>
      <c r="N82" s="373"/>
      <c r="O82" s="371">
        <f>'مرحله سوم'!N83</f>
        <v>994252999.54128432</v>
      </c>
      <c r="P82" s="136">
        <f>P81-O79-O80</f>
        <v>0</v>
      </c>
    </row>
    <row r="83" spans="2:16" ht="19.5" customHeight="1" x14ac:dyDescent="0.6">
      <c r="B83" s="72" t="s">
        <v>194</v>
      </c>
      <c r="H83" s="375">
        <f>H58</f>
        <v>98360</v>
      </c>
      <c r="I83" s="373"/>
      <c r="J83" s="374"/>
      <c r="K83" s="374"/>
      <c r="L83" s="374"/>
      <c r="M83" s="374"/>
      <c r="N83" s="373"/>
      <c r="O83" s="371">
        <f>'مرحله چهارم'!O82</f>
        <v>36791292623.486237</v>
      </c>
      <c r="P83" s="136">
        <f>O83+O84-O91</f>
        <v>29744476179.599998</v>
      </c>
    </row>
    <row r="84" spans="2:16" ht="19.5" customHeight="1" x14ac:dyDescent="0.6">
      <c r="B84" s="72" t="s">
        <v>32</v>
      </c>
      <c r="H84" s="376">
        <f>H59</f>
        <v>8852.4</v>
      </c>
      <c r="I84" s="373"/>
      <c r="J84" s="374"/>
      <c r="K84" s="374"/>
      <c r="L84" s="374"/>
      <c r="M84" s="374"/>
      <c r="N84" s="373"/>
      <c r="O84" s="376">
        <f>'مرحله چهارم'!O83</f>
        <v>3311216336.1137609</v>
      </c>
      <c r="P84" s="136"/>
    </row>
    <row r="85" spans="2:16" ht="19.5" customHeight="1" x14ac:dyDescent="0.7">
      <c r="B85" s="77" t="s">
        <v>33</v>
      </c>
      <c r="H85" s="377">
        <f>SUM(H79:H84)</f>
        <v>400487.80000000005</v>
      </c>
      <c r="I85" s="378"/>
      <c r="J85" s="379"/>
      <c r="K85" s="379"/>
      <c r="L85" s="379"/>
      <c r="M85" s="379"/>
      <c r="N85" s="378"/>
      <c r="O85" s="377">
        <f>SUM(O79:O84)</f>
        <v>126201966234.59999</v>
      </c>
    </row>
    <row r="86" spans="2:16" ht="19.5" customHeight="1" x14ac:dyDescent="0.6">
      <c r="B86" s="72"/>
      <c r="H86" s="380"/>
      <c r="I86" s="373"/>
      <c r="J86" s="374"/>
      <c r="K86" s="374"/>
      <c r="L86" s="374"/>
      <c r="M86" s="374"/>
      <c r="N86" s="373"/>
      <c r="O86" s="380"/>
    </row>
    <row r="87" spans="2:16" ht="19.5" customHeight="1" x14ac:dyDescent="0.7">
      <c r="B87" s="77" t="s">
        <v>17</v>
      </c>
      <c r="H87" s="380"/>
      <c r="I87" s="373"/>
      <c r="J87" s="374"/>
      <c r="K87" s="374"/>
      <c r="L87" s="374"/>
      <c r="M87" s="374"/>
      <c r="N87" s="373"/>
      <c r="O87" s="380"/>
    </row>
    <row r="88" spans="2:16" ht="19.5" customHeight="1" x14ac:dyDescent="0.6">
      <c r="B88" s="72" t="s">
        <v>37</v>
      </c>
      <c r="H88" s="371">
        <f>'مرحله اول'!H58</f>
        <v>60160</v>
      </c>
      <c r="I88" s="381"/>
      <c r="J88" s="382">
        <f>J124</f>
        <v>269881</v>
      </c>
      <c r="K88" s="382"/>
      <c r="L88" s="382"/>
      <c r="M88" s="382"/>
      <c r="N88" s="382"/>
      <c r="O88" s="371">
        <f>H88*J88</f>
        <v>16236040960</v>
      </c>
    </row>
    <row r="89" spans="2:16" ht="19.5" customHeight="1" x14ac:dyDescent="0.6">
      <c r="B89" s="72"/>
      <c r="H89" s="371">
        <f>'مرحله دوم'!H67</f>
        <v>56020</v>
      </c>
      <c r="I89" s="381"/>
      <c r="J89" s="382">
        <f>J125</f>
        <v>269881</v>
      </c>
      <c r="K89" s="382"/>
      <c r="L89" s="382"/>
      <c r="M89" s="382"/>
      <c r="N89" s="382"/>
      <c r="O89" s="371">
        <f>H89*J89</f>
        <v>15118733620</v>
      </c>
    </row>
    <row r="90" spans="2:16" ht="19.5" customHeight="1" x14ac:dyDescent="0.6">
      <c r="B90" s="72"/>
      <c r="H90" s="371">
        <f>'مرحله سوم'!H67</f>
        <v>18350</v>
      </c>
      <c r="I90" s="381"/>
      <c r="J90" s="382">
        <f>J127</f>
        <v>269881</v>
      </c>
      <c r="K90" s="382"/>
      <c r="L90" s="382"/>
      <c r="M90" s="382"/>
      <c r="N90" s="382"/>
      <c r="O90" s="371">
        <f>H90*J90</f>
        <v>4952316350</v>
      </c>
    </row>
    <row r="91" spans="2:16" ht="19.5" customHeight="1" x14ac:dyDescent="0.6">
      <c r="B91" s="72"/>
      <c r="H91" s="371">
        <f>-H128</f>
        <v>38380</v>
      </c>
      <c r="I91" s="381"/>
      <c r="J91" s="382">
        <f>J128</f>
        <v>269881</v>
      </c>
      <c r="K91" s="382"/>
      <c r="L91" s="382"/>
      <c r="M91" s="382"/>
      <c r="N91" s="382"/>
      <c r="O91" s="371">
        <f>H91*J91</f>
        <v>10358032780</v>
      </c>
    </row>
    <row r="92" spans="2:16" ht="19.5" customHeight="1" x14ac:dyDescent="0.7">
      <c r="B92" s="77"/>
      <c r="H92" s="383">
        <f>SUM(H88:H91)</f>
        <v>172910</v>
      </c>
      <c r="I92" s="377"/>
      <c r="J92" s="379"/>
      <c r="K92" s="379"/>
      <c r="L92" s="379"/>
      <c r="M92" s="379"/>
      <c r="N92" s="378"/>
      <c r="O92" s="383">
        <f>SUM(O88:O91)</f>
        <v>46665123710</v>
      </c>
      <c r="P92" s="144">
        <f>H92*J91</f>
        <v>46665123710</v>
      </c>
    </row>
    <row r="93" spans="2:16" ht="19.5" customHeight="1" x14ac:dyDescent="0.6">
      <c r="B93" s="72"/>
      <c r="H93" s="380"/>
      <c r="I93" s="373"/>
      <c r="J93" s="374"/>
      <c r="K93" s="374"/>
      <c r="L93" s="374"/>
      <c r="M93" s="374"/>
      <c r="N93" s="373"/>
      <c r="O93" s="380"/>
    </row>
    <row r="94" spans="2:16" ht="19.5" customHeight="1" x14ac:dyDescent="0.6">
      <c r="B94" s="72" t="s">
        <v>19</v>
      </c>
      <c r="H94" s="380"/>
      <c r="I94" s="373"/>
      <c r="J94" s="374"/>
      <c r="K94" s="374"/>
      <c r="L94" s="374"/>
      <c r="M94" s="374"/>
      <c r="N94" s="373"/>
      <c r="O94" s="380"/>
    </row>
    <row r="95" spans="2:16" ht="19.5" customHeight="1" x14ac:dyDescent="0.7">
      <c r="B95" s="72" t="s">
        <v>172</v>
      </c>
      <c r="H95" s="371">
        <f>'مرحله اول'!H61</f>
        <v>70988.799999999988</v>
      </c>
      <c r="I95" s="378"/>
      <c r="J95" s="382">
        <v>299379</v>
      </c>
      <c r="K95" s="382"/>
      <c r="L95" s="382"/>
      <c r="M95" s="382"/>
      <c r="N95" s="382"/>
      <c r="O95" s="371">
        <f>H95*J95</f>
        <v>21252555955.199997</v>
      </c>
      <c r="P95" s="386">
        <f>-O95-O96-O97</f>
        <v>-49792366355.199997</v>
      </c>
    </row>
    <row r="96" spans="2:16" ht="19.5" customHeight="1" x14ac:dyDescent="0.7">
      <c r="B96" s="72" t="s">
        <v>173</v>
      </c>
      <c r="H96" s="371">
        <f>'مرحله دوم'!H70</f>
        <v>66103.600000000006</v>
      </c>
      <c r="I96" s="378"/>
      <c r="J96" s="382">
        <v>324500</v>
      </c>
      <c r="K96" s="382"/>
      <c r="L96" s="382"/>
      <c r="M96" s="382"/>
      <c r="N96" s="382"/>
      <c r="O96" s="371">
        <f>H96*J96</f>
        <v>21450618200</v>
      </c>
    </row>
    <row r="97" spans="2:15" ht="19.5" customHeight="1" x14ac:dyDescent="0.7">
      <c r="B97" s="72" t="s">
        <v>183</v>
      </c>
      <c r="H97" s="371">
        <f>'مرحله سوم'!H70</f>
        <v>21653</v>
      </c>
      <c r="I97" s="378"/>
      <c r="J97" s="382">
        <v>327400</v>
      </c>
      <c r="K97" s="382"/>
      <c r="L97" s="382"/>
      <c r="M97" s="382"/>
      <c r="N97" s="382"/>
      <c r="O97" s="371">
        <f>H97*J97</f>
        <v>7089192200</v>
      </c>
    </row>
    <row r="98" spans="2:15" ht="19.5" customHeight="1" x14ac:dyDescent="0.7">
      <c r="B98" s="72" t="s">
        <v>196</v>
      </c>
      <c r="H98" s="371">
        <f>'مرحله چهارم'!H70</f>
        <v>68832.399999999994</v>
      </c>
      <c r="I98" s="378"/>
      <c r="J98" s="382">
        <v>432129</v>
      </c>
      <c r="K98" s="382"/>
      <c r="L98" s="382"/>
      <c r="M98" s="382"/>
      <c r="N98" s="382"/>
      <c r="O98" s="371">
        <f>H98*J98</f>
        <v>29744476179.599998</v>
      </c>
    </row>
    <row r="99" spans="2:15" ht="19.5" customHeight="1" x14ac:dyDescent="0.7">
      <c r="B99" s="72"/>
      <c r="H99" s="383">
        <f>SUM(H95:H98)</f>
        <v>227577.8</v>
      </c>
      <c r="I99" s="378"/>
      <c r="J99" s="384"/>
      <c r="K99" s="384"/>
      <c r="L99" s="384"/>
      <c r="M99" s="384"/>
      <c r="N99" s="384"/>
      <c r="O99" s="383">
        <f>SUM(O95:O98)</f>
        <v>79536842534.799988</v>
      </c>
    </row>
    <row r="100" spans="2:15" ht="19.5" customHeight="1" x14ac:dyDescent="0.7">
      <c r="B100" s="72"/>
      <c r="H100" s="385"/>
      <c r="I100" s="378"/>
      <c r="J100" s="384"/>
      <c r="K100" s="384"/>
      <c r="L100" s="384"/>
      <c r="M100" s="384"/>
      <c r="N100" s="384"/>
      <c r="O100" s="385"/>
    </row>
    <row r="101" spans="2:15" ht="19.5" customHeight="1" x14ac:dyDescent="0.7">
      <c r="B101" s="265" t="s">
        <v>174</v>
      </c>
      <c r="H101" s="385"/>
      <c r="I101" s="378"/>
      <c r="J101" s="386"/>
      <c r="K101" s="384"/>
      <c r="L101" s="384"/>
      <c r="M101" s="384"/>
      <c r="N101" s="384"/>
      <c r="O101" s="385"/>
    </row>
    <row r="102" spans="2:15" ht="19.5" customHeight="1" x14ac:dyDescent="0.7">
      <c r="B102" s="265" t="s">
        <v>175</v>
      </c>
      <c r="H102" s="385"/>
      <c r="I102" s="378"/>
      <c r="J102" s="386"/>
      <c r="K102" s="384"/>
      <c r="L102" s="384"/>
      <c r="M102" s="384"/>
      <c r="N102" s="384"/>
      <c r="O102" s="385">
        <v>-18000000000</v>
      </c>
    </row>
    <row r="103" spans="2:15" ht="19.5" customHeight="1" x14ac:dyDescent="0.7">
      <c r="B103" s="265" t="s">
        <v>176</v>
      </c>
      <c r="H103" s="385"/>
      <c r="I103" s="378"/>
      <c r="J103" s="386"/>
      <c r="K103" s="384"/>
      <c r="L103" s="384"/>
      <c r="M103" s="384"/>
      <c r="N103" s="384"/>
      <c r="O103" s="385">
        <v>-15000000000</v>
      </c>
    </row>
    <row r="104" spans="2:15" ht="19.5" customHeight="1" x14ac:dyDescent="0.7">
      <c r="B104" s="265" t="s">
        <v>177</v>
      </c>
      <c r="H104" s="385"/>
      <c r="I104" s="378"/>
      <c r="J104" s="386"/>
      <c r="K104" s="384"/>
      <c r="L104" s="384"/>
      <c r="M104" s="384"/>
      <c r="N104" s="384"/>
      <c r="O104" s="385">
        <v>-12000000000</v>
      </c>
    </row>
    <row r="105" spans="2:15" ht="19.5" customHeight="1" x14ac:dyDescent="0.7">
      <c r="B105" s="265" t="s">
        <v>178</v>
      </c>
      <c r="H105" s="385"/>
      <c r="I105" s="378"/>
      <c r="J105" s="386"/>
      <c r="K105" s="384"/>
      <c r="L105" s="384"/>
      <c r="M105" s="384"/>
      <c r="N105" s="384"/>
      <c r="O105" s="385">
        <v>-1154845798</v>
      </c>
    </row>
    <row r="106" spans="2:15" ht="19.5" customHeight="1" x14ac:dyDescent="0.7">
      <c r="B106" s="265" t="s">
        <v>197</v>
      </c>
      <c r="H106" s="385"/>
      <c r="I106" s="378"/>
      <c r="J106" s="386"/>
      <c r="K106" s="384"/>
      <c r="L106" s="384"/>
      <c r="M106" s="384"/>
      <c r="N106" s="384"/>
      <c r="O106" s="385">
        <v>-2454506216</v>
      </c>
    </row>
    <row r="107" spans="2:15" ht="19.5" customHeight="1" x14ac:dyDescent="0.7">
      <c r="B107" s="265" t="s">
        <v>200</v>
      </c>
      <c r="H107" s="385"/>
      <c r="I107" s="378"/>
      <c r="J107" s="386"/>
      <c r="K107" s="384"/>
      <c r="L107" s="384"/>
      <c r="M107" s="384"/>
      <c r="N107" s="384"/>
      <c r="O107" s="385">
        <v>-1183014341</v>
      </c>
    </row>
    <row r="108" spans="2:15" ht="19.5" customHeight="1" x14ac:dyDescent="0.6">
      <c r="B108" s="265" t="s">
        <v>142</v>
      </c>
      <c r="H108" s="387"/>
      <c r="I108" s="386"/>
      <c r="J108" s="386"/>
      <c r="K108" s="386"/>
      <c r="L108" s="386"/>
      <c r="M108" s="386"/>
      <c r="N108" s="386"/>
      <c r="O108" s="383">
        <f>SUM(O102:O107)</f>
        <v>-49792366355</v>
      </c>
    </row>
    <row r="109" spans="2:15" ht="19.5" customHeight="1" x14ac:dyDescent="0.6">
      <c r="B109" s="265"/>
      <c r="H109" s="387"/>
      <c r="I109" s="386"/>
      <c r="J109" s="386"/>
      <c r="K109" s="386"/>
      <c r="L109" s="386"/>
      <c r="M109" s="386"/>
      <c r="N109" s="386"/>
      <c r="O109" s="385"/>
    </row>
    <row r="110" spans="2:15" ht="19.5" customHeight="1" x14ac:dyDescent="0.6">
      <c r="B110" s="72" t="s">
        <v>180</v>
      </c>
      <c r="H110" s="371">
        <f>-'مرحله اول'!H79</f>
        <v>-12032</v>
      </c>
      <c r="I110" s="381"/>
      <c r="J110" s="382">
        <v>299379</v>
      </c>
      <c r="K110" s="382"/>
      <c r="L110" s="382"/>
      <c r="M110" s="382"/>
      <c r="N110" s="382"/>
      <c r="O110" s="371">
        <f>H110*J110</f>
        <v>-3602128128</v>
      </c>
    </row>
    <row r="111" spans="2:15" ht="19.5" customHeight="1" x14ac:dyDescent="0.6">
      <c r="B111" s="72" t="s">
        <v>181</v>
      </c>
      <c r="H111" s="371">
        <f>-'مرحله دوم'!H88</f>
        <v>-11204</v>
      </c>
      <c r="I111" s="381"/>
      <c r="J111" s="382">
        <v>324500</v>
      </c>
      <c r="K111" s="382"/>
      <c r="L111" s="382"/>
      <c r="M111" s="382"/>
      <c r="N111" s="382"/>
      <c r="O111" s="371">
        <f>H111*J111</f>
        <v>-3635698000</v>
      </c>
    </row>
    <row r="112" spans="2:15" ht="19.5" customHeight="1" x14ac:dyDescent="0.6">
      <c r="B112" s="72" t="s">
        <v>182</v>
      </c>
      <c r="H112" s="371">
        <f>-'مرحله سوم'!H88</f>
        <v>-3670</v>
      </c>
      <c r="I112" s="381"/>
      <c r="J112" s="382">
        <v>327400</v>
      </c>
      <c r="K112" s="382"/>
      <c r="L112" s="382"/>
      <c r="M112" s="382"/>
      <c r="N112" s="382"/>
      <c r="O112" s="371">
        <f>H112*J112</f>
        <v>-1201558000</v>
      </c>
    </row>
    <row r="113" spans="2:15" ht="19.5" customHeight="1" x14ac:dyDescent="0.6">
      <c r="B113" s="72" t="s">
        <v>198</v>
      </c>
      <c r="H113" s="372">
        <f>-'مرحله چهارم'!H88</f>
        <v>-9836</v>
      </c>
      <c r="I113" s="381"/>
      <c r="J113" s="382">
        <v>432129</v>
      </c>
      <c r="K113" s="382"/>
      <c r="L113" s="382"/>
      <c r="M113" s="382"/>
      <c r="N113" s="382"/>
      <c r="O113" s="371">
        <f>H113*J113</f>
        <v>-4250420844</v>
      </c>
    </row>
    <row r="114" spans="2:15" ht="19.5" customHeight="1" x14ac:dyDescent="0.6">
      <c r="B114" s="72" t="s">
        <v>179</v>
      </c>
      <c r="H114" s="371">
        <f>SUM(H110:H113)</f>
        <v>-36742</v>
      </c>
      <c r="I114" s="381"/>
      <c r="J114" s="384"/>
      <c r="K114" s="384"/>
      <c r="L114" s="384"/>
      <c r="M114" s="384"/>
      <c r="N114" s="384"/>
      <c r="O114" s="383">
        <f>SUM(O110:O113)</f>
        <v>-12689804972</v>
      </c>
    </row>
    <row r="115" spans="2:15" ht="19.5" customHeight="1" x14ac:dyDescent="0.6">
      <c r="B115" s="72"/>
      <c r="H115" s="371"/>
      <c r="I115" s="381"/>
      <c r="J115" s="384"/>
      <c r="K115" s="384"/>
      <c r="L115" s="384"/>
      <c r="M115" s="384"/>
      <c r="N115" s="384"/>
      <c r="O115" s="371"/>
    </row>
    <row r="116" spans="2:15" ht="19.5" customHeight="1" thickBot="1" x14ac:dyDescent="0.65">
      <c r="B116" s="72" t="s">
        <v>201</v>
      </c>
      <c r="H116" s="388">
        <f>H99+H114</f>
        <v>190835.8</v>
      </c>
      <c r="I116" s="381"/>
      <c r="J116" s="384"/>
      <c r="K116" s="384"/>
      <c r="L116" s="384"/>
      <c r="M116" s="384"/>
      <c r="N116" s="384"/>
      <c r="O116" s="388">
        <f>O99+O114+O108</f>
        <v>17054671207.799988</v>
      </c>
    </row>
    <row r="117" spans="2:15" ht="19.5" customHeight="1" thickTop="1" x14ac:dyDescent="0.6">
      <c r="B117" s="72"/>
      <c r="H117" s="271"/>
      <c r="I117" s="82"/>
      <c r="J117" s="153"/>
      <c r="K117" s="153"/>
      <c r="L117" s="153"/>
      <c r="M117" s="153"/>
      <c r="N117" s="153"/>
      <c r="O117" s="287"/>
    </row>
    <row r="118" spans="2:15" ht="19.5" customHeight="1" x14ac:dyDescent="0.7">
      <c r="B118" s="85" t="s">
        <v>34</v>
      </c>
      <c r="C118" s="85"/>
      <c r="D118" s="85"/>
      <c r="E118" s="85"/>
      <c r="F118" s="85"/>
      <c r="G118" s="86"/>
      <c r="H118" s="286"/>
      <c r="I118" s="85"/>
      <c r="J118" s="87"/>
      <c r="K118" s="87"/>
      <c r="L118" s="87"/>
      <c r="M118" s="87"/>
      <c r="N118" s="85"/>
      <c r="O118" s="288"/>
    </row>
    <row r="119" spans="2:15" s="154" customFormat="1" ht="19.5" customHeight="1" x14ac:dyDescent="0.6">
      <c r="B119" s="162" t="s">
        <v>199</v>
      </c>
      <c r="C119" s="163"/>
      <c r="D119" s="163"/>
      <c r="E119" s="163"/>
      <c r="F119" s="163"/>
      <c r="G119" s="163"/>
      <c r="H119" s="292"/>
      <c r="I119" s="163"/>
      <c r="J119" s="163"/>
      <c r="K119" s="163"/>
      <c r="L119" s="163"/>
      <c r="M119" s="163"/>
      <c r="N119" s="293"/>
    </row>
    <row r="120" spans="2:15" s="154" customFormat="1" ht="19.5" customHeight="1" x14ac:dyDescent="0.6">
      <c r="B120" s="162" t="s">
        <v>145</v>
      </c>
      <c r="C120" s="163"/>
      <c r="D120" s="163"/>
      <c r="E120" s="163"/>
      <c r="F120" s="163"/>
      <c r="G120" s="163"/>
      <c r="H120" s="292"/>
      <c r="I120" s="163"/>
      <c r="J120" s="163"/>
      <c r="K120" s="163"/>
      <c r="L120" s="163"/>
      <c r="M120" s="163"/>
      <c r="N120" s="293"/>
    </row>
    <row r="121" spans="2:15" s="154" customFormat="1" ht="19.5" customHeight="1" x14ac:dyDescent="0.6">
      <c r="B121" s="162" t="s">
        <v>144</v>
      </c>
      <c r="C121" s="161"/>
      <c r="D121" s="161"/>
      <c r="E121" s="161"/>
      <c r="F121" s="161"/>
      <c r="G121" s="161"/>
      <c r="H121" s="294"/>
      <c r="I121" s="161"/>
      <c r="J121" s="161"/>
      <c r="K121" s="161"/>
      <c r="L121" s="161"/>
      <c r="M121" s="161"/>
      <c r="N121" s="295"/>
    </row>
    <row r="122" spans="2:15" ht="19.5" customHeight="1" x14ac:dyDescent="0.25">
      <c r="B122" s="119"/>
      <c r="C122" s="119"/>
      <c r="D122" s="119"/>
      <c r="E122" s="119"/>
      <c r="F122" s="119"/>
      <c r="G122" s="119"/>
      <c r="H122" s="150"/>
      <c r="I122" s="119"/>
      <c r="J122" s="119"/>
      <c r="K122" s="119"/>
      <c r="L122" s="119"/>
      <c r="M122" s="119"/>
      <c r="N122" s="119"/>
      <c r="O122" s="289"/>
    </row>
    <row r="123" spans="2:15" ht="19.5" customHeight="1" x14ac:dyDescent="0.6">
      <c r="B123" s="91"/>
      <c r="C123" s="91"/>
      <c r="D123" s="91"/>
      <c r="E123" s="91"/>
      <c r="F123" s="91"/>
      <c r="G123" s="91" t="s">
        <v>35</v>
      </c>
      <c r="H123" s="92" t="s">
        <v>36</v>
      </c>
      <c r="I123" s="91"/>
      <c r="J123" s="298" t="s">
        <v>3</v>
      </c>
      <c r="K123" s="298"/>
      <c r="L123" s="298"/>
      <c r="M123" s="298"/>
      <c r="N123" s="298"/>
      <c r="O123" s="290" t="s">
        <v>31</v>
      </c>
    </row>
    <row r="124" spans="2:15" ht="19.5" customHeight="1" x14ac:dyDescent="0.6">
      <c r="B124" s="90" t="s">
        <v>128</v>
      </c>
      <c r="C124" s="90"/>
      <c r="D124" s="90"/>
      <c r="E124" s="90"/>
      <c r="F124" s="90"/>
      <c r="G124" s="92" t="s">
        <v>38</v>
      </c>
      <c r="H124" s="125">
        <f>345820*50%</f>
        <v>172910</v>
      </c>
      <c r="I124" s="90"/>
      <c r="J124" s="296">
        <v>269881</v>
      </c>
      <c r="K124" s="296"/>
      <c r="L124" s="296"/>
      <c r="M124" s="296"/>
      <c r="N124" s="296"/>
      <c r="O124" s="125">
        <f>H124*J124</f>
        <v>46665123710</v>
      </c>
    </row>
    <row r="125" spans="2:15" ht="19.5" customHeight="1" x14ac:dyDescent="0.6">
      <c r="B125" s="90" t="s">
        <v>185</v>
      </c>
      <c r="C125" s="90"/>
      <c r="D125" s="90"/>
      <c r="E125" s="90"/>
      <c r="F125" s="90"/>
      <c r="G125" s="92"/>
      <c r="H125" s="125">
        <f>-H88</f>
        <v>-60160</v>
      </c>
      <c r="I125" s="90"/>
      <c r="J125" s="296">
        <v>269881</v>
      </c>
      <c r="K125" s="296"/>
      <c r="L125" s="296"/>
      <c r="M125" s="296"/>
      <c r="N125" s="296"/>
      <c r="O125" s="125">
        <f>H125*J125</f>
        <v>-16236040960</v>
      </c>
    </row>
    <row r="126" spans="2:15" ht="19.5" customHeight="1" x14ac:dyDescent="0.6">
      <c r="B126" s="90" t="s">
        <v>184</v>
      </c>
      <c r="C126" s="90"/>
      <c r="D126" s="90"/>
      <c r="E126" s="90"/>
      <c r="F126" s="90"/>
      <c r="G126" s="92"/>
      <c r="H126" s="125">
        <f>-H89</f>
        <v>-56020</v>
      </c>
      <c r="I126" s="90"/>
      <c r="J126" s="296">
        <v>269881</v>
      </c>
      <c r="K126" s="296"/>
      <c r="L126" s="296"/>
      <c r="M126" s="296"/>
      <c r="N126" s="296"/>
      <c r="O126" s="125">
        <f>H126*J126</f>
        <v>-15118733620</v>
      </c>
    </row>
    <row r="127" spans="2:15" ht="19.5" customHeight="1" x14ac:dyDescent="0.6">
      <c r="B127" s="90" t="s">
        <v>167</v>
      </c>
      <c r="G127" s="92"/>
      <c r="H127" s="125">
        <f>'مرحله سوم'!H102</f>
        <v>-18350</v>
      </c>
      <c r="I127" s="90"/>
      <c r="J127" s="296">
        <v>269881</v>
      </c>
      <c r="K127" s="296"/>
      <c r="L127" s="296"/>
      <c r="M127" s="296"/>
      <c r="N127" s="296"/>
      <c r="O127" s="125">
        <f>H127*J127</f>
        <v>-4952316350</v>
      </c>
    </row>
    <row r="128" spans="2:15" ht="19.5" customHeight="1" x14ac:dyDescent="0.6">
      <c r="B128" s="90" t="s">
        <v>191</v>
      </c>
      <c r="G128" s="92"/>
      <c r="H128" s="125">
        <f>'مرحله چهارم'!H103</f>
        <v>-38380</v>
      </c>
      <c r="I128" s="90"/>
      <c r="J128" s="296">
        <v>269881</v>
      </c>
      <c r="K128" s="296"/>
      <c r="L128" s="296"/>
      <c r="M128" s="296"/>
      <c r="N128" s="296"/>
      <c r="O128" s="125">
        <f>H128*J128</f>
        <v>-10358032780</v>
      </c>
    </row>
    <row r="129" spans="2:15" ht="19.5" customHeight="1" thickBot="1" x14ac:dyDescent="0.3">
      <c r="B129" s="29" t="s">
        <v>195</v>
      </c>
      <c r="H129" s="270">
        <f>SUM(H124:H128)</f>
        <v>0</v>
      </c>
      <c r="O129" s="291">
        <f>SUM(O124:O128)</f>
        <v>0</v>
      </c>
    </row>
    <row r="130" spans="2:15" ht="19.5" customHeight="1" thickTop="1" x14ac:dyDescent="0.25">
      <c r="H130" s="279"/>
    </row>
    <row r="133" spans="2:15" ht="22.5" customHeight="1" x14ac:dyDescent="0.25">
      <c r="B133" s="6" t="s">
        <v>201</v>
      </c>
      <c r="H133" s="279">
        <f>H116</f>
        <v>190835.8</v>
      </c>
      <c r="O133" s="387">
        <f>O116</f>
        <v>17054671207.799988</v>
      </c>
    </row>
    <row r="134" spans="2:15" ht="22.5" customHeight="1" x14ac:dyDescent="0.25">
      <c r="B134" s="6" t="s">
        <v>202</v>
      </c>
      <c r="H134" s="387">
        <f>H114</f>
        <v>-36742</v>
      </c>
      <c r="O134" s="387">
        <f>O114</f>
        <v>-12689804972</v>
      </c>
    </row>
    <row r="135" spans="2:15" s="28" customFormat="1" ht="22.5" customHeight="1" thickBot="1" x14ac:dyDescent="0.75">
      <c r="B135" s="77" t="s">
        <v>201</v>
      </c>
      <c r="G135" s="151"/>
      <c r="H135" s="396">
        <f>H133-H134</f>
        <v>227577.8</v>
      </c>
      <c r="I135" s="2"/>
      <c r="J135" s="2"/>
      <c r="K135" s="2"/>
      <c r="L135" s="2"/>
      <c r="M135" s="2"/>
      <c r="N135" s="2"/>
      <c r="O135" s="396">
        <f>O133-O134</f>
        <v>29744476179.799988</v>
      </c>
    </row>
    <row r="136" spans="2:15" ht="20.25" thickTop="1" x14ac:dyDescent="0.25"/>
  </sheetData>
  <autoFilter ref="A5:O47" xr:uid="{2677F53A-618D-4F2A-ACD6-49F1DBDD5742}"/>
  <mergeCells count="20">
    <mergeCell ref="J128:N128"/>
    <mergeCell ref="J91:N91"/>
    <mergeCell ref="J98:N98"/>
    <mergeCell ref="J113:N113"/>
    <mergeCell ref="J124:N124"/>
    <mergeCell ref="J125:N125"/>
    <mergeCell ref="J127:N127"/>
    <mergeCell ref="J96:N96"/>
    <mergeCell ref="J95:N95"/>
    <mergeCell ref="J111:N111"/>
    <mergeCell ref="J112:N112"/>
    <mergeCell ref="J97:N97"/>
    <mergeCell ref="J126:N126"/>
    <mergeCell ref="J56:O70"/>
    <mergeCell ref="J78:N78"/>
    <mergeCell ref="J88:N88"/>
    <mergeCell ref="J110:N110"/>
    <mergeCell ref="J123:N123"/>
    <mergeCell ref="J89:N89"/>
    <mergeCell ref="J90:N90"/>
  </mergeCells>
  <printOptions horizontalCentered="1"/>
  <pageMargins left="0.23622047244094491" right="0.23622047244094491" top="0.74803149606299213" bottom="0.35433070866141736" header="0.31496062992125984" footer="0.31496062992125984"/>
  <pageSetup paperSize="9" scale="27" orientation="portrait" r:id="rId1"/>
  <headerFooter>
    <oddFooter>&amp;Cصفحه &amp;P از &amp;N</oddFooter>
  </headerFooter>
  <rowBreaks count="1" manualBreakCount="1">
    <brk id="53" max="14" man="1"/>
  </rowBreaks>
  <ignoredErrors>
    <ignoredError sqref="H8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7E483-850B-403C-A391-0F315E7A2AF9}">
  <dimension ref="A2:L43"/>
  <sheetViews>
    <sheetView rightToLeft="1" topLeftCell="A20" workbookViewId="0">
      <selection activeCell="J43" sqref="J43"/>
    </sheetView>
  </sheetViews>
  <sheetFormatPr defaultRowHeight="15" x14ac:dyDescent="0.25"/>
  <cols>
    <col min="1" max="1" width="3" style="123" bestFit="1" customWidth="1"/>
    <col min="2" max="2" width="4.85546875" style="123" bestFit="1" customWidth="1"/>
    <col min="3" max="3" width="1.7109375" style="123" bestFit="1" customWidth="1"/>
    <col min="4" max="4" width="15.42578125" style="123" bestFit="1" customWidth="1"/>
    <col min="5" max="5" width="50.5703125" style="123" bestFit="1" customWidth="1"/>
    <col min="6" max="6" width="3.85546875" style="123" bestFit="1" customWidth="1"/>
    <col min="7" max="7" width="2" style="123" bestFit="1" customWidth="1"/>
    <col min="8" max="9" width="1.7109375" style="123" bestFit="1" customWidth="1"/>
    <col min="10" max="12" width="9.140625" style="124"/>
    <col min="13" max="16384" width="9.140625" style="123"/>
  </cols>
  <sheetData>
    <row r="2" spans="1:11" x14ac:dyDescent="0.25">
      <c r="A2" s="123">
        <v>1</v>
      </c>
      <c r="B2" s="123" t="s">
        <v>1</v>
      </c>
      <c r="C2" s="123" t="s">
        <v>0</v>
      </c>
      <c r="D2" s="123" t="s">
        <v>39</v>
      </c>
      <c r="E2" s="123" t="s">
        <v>80</v>
      </c>
      <c r="F2" s="123" t="s">
        <v>2</v>
      </c>
      <c r="G2" s="123">
        <v>1</v>
      </c>
      <c r="H2" s="123" t="s">
        <v>0</v>
      </c>
      <c r="I2" s="123" t="s">
        <v>0</v>
      </c>
      <c r="J2" s="124">
        <v>2200</v>
      </c>
      <c r="K2" s="124">
        <f t="shared" ref="K2:K43" si="0">G2*J2</f>
        <v>2200</v>
      </c>
    </row>
    <row r="3" spans="1:11" x14ac:dyDescent="0.25">
      <c r="A3" s="123">
        <v>8</v>
      </c>
      <c r="B3" s="123" t="s">
        <v>1</v>
      </c>
      <c r="C3" s="123" t="s">
        <v>0</v>
      </c>
      <c r="D3" s="123" t="s">
        <v>40</v>
      </c>
      <c r="E3" s="123" t="s">
        <v>81</v>
      </c>
      <c r="F3" s="123" t="s">
        <v>2</v>
      </c>
      <c r="G3" s="123">
        <v>1</v>
      </c>
      <c r="H3" s="123" t="s">
        <v>0</v>
      </c>
      <c r="I3" s="123" t="s">
        <v>0</v>
      </c>
      <c r="J3" s="124">
        <v>1750</v>
      </c>
      <c r="K3" s="124">
        <f t="shared" si="0"/>
        <v>1750</v>
      </c>
    </row>
    <row r="4" spans="1:11" x14ac:dyDescent="0.25">
      <c r="A4" s="123">
        <v>2</v>
      </c>
      <c r="B4" s="123" t="s">
        <v>1</v>
      </c>
      <c r="C4" s="123" t="s">
        <v>0</v>
      </c>
      <c r="D4" s="123" t="s">
        <v>41</v>
      </c>
      <c r="E4" s="123" t="s">
        <v>82</v>
      </c>
      <c r="F4" s="123" t="s">
        <v>2</v>
      </c>
      <c r="G4" s="123">
        <v>1</v>
      </c>
      <c r="H4" s="123" t="s">
        <v>0</v>
      </c>
      <c r="I4" s="123" t="s">
        <v>0</v>
      </c>
      <c r="J4" s="124">
        <v>2200</v>
      </c>
      <c r="K4" s="124">
        <f t="shared" si="0"/>
        <v>2200</v>
      </c>
    </row>
    <row r="5" spans="1:11" x14ac:dyDescent="0.25">
      <c r="A5" s="123">
        <v>9</v>
      </c>
      <c r="B5" s="123" t="s">
        <v>1</v>
      </c>
      <c r="C5" s="123" t="s">
        <v>0</v>
      </c>
      <c r="D5" s="123" t="s">
        <v>42</v>
      </c>
      <c r="E5" s="123" t="s">
        <v>83</v>
      </c>
      <c r="F5" s="123" t="s">
        <v>2</v>
      </c>
      <c r="G5" s="123">
        <v>1</v>
      </c>
      <c r="H5" s="123" t="s">
        <v>0</v>
      </c>
      <c r="I5" s="123" t="s">
        <v>0</v>
      </c>
      <c r="J5" s="124">
        <v>3800</v>
      </c>
      <c r="K5" s="124">
        <f t="shared" si="0"/>
        <v>3800</v>
      </c>
    </row>
    <row r="6" spans="1:11" x14ac:dyDescent="0.25">
      <c r="A6" s="123">
        <v>3</v>
      </c>
      <c r="B6" s="123" t="s">
        <v>1</v>
      </c>
      <c r="C6" s="123" t="s">
        <v>0</v>
      </c>
      <c r="D6" s="123" t="s">
        <v>43</v>
      </c>
      <c r="E6" s="123" t="s">
        <v>84</v>
      </c>
      <c r="F6" s="123" t="s">
        <v>2</v>
      </c>
      <c r="G6" s="123">
        <v>1</v>
      </c>
      <c r="H6" s="123" t="s">
        <v>0</v>
      </c>
      <c r="I6" s="123" t="s">
        <v>0</v>
      </c>
      <c r="J6" s="124">
        <v>2200</v>
      </c>
      <c r="K6" s="124">
        <f t="shared" si="0"/>
        <v>2200</v>
      </c>
    </row>
    <row r="7" spans="1:11" x14ac:dyDescent="0.25">
      <c r="A7" s="123">
        <v>10</v>
      </c>
      <c r="B7" s="123" t="s">
        <v>1</v>
      </c>
      <c r="C7" s="123" t="s">
        <v>0</v>
      </c>
      <c r="D7" s="123" t="s">
        <v>44</v>
      </c>
      <c r="E7" s="123" t="s">
        <v>85</v>
      </c>
      <c r="F7" s="123" t="s">
        <v>2</v>
      </c>
      <c r="G7" s="123">
        <v>2</v>
      </c>
      <c r="H7" s="123" t="s">
        <v>0</v>
      </c>
      <c r="I7" s="123" t="s">
        <v>0</v>
      </c>
      <c r="J7" s="124">
        <v>980</v>
      </c>
      <c r="K7" s="124">
        <f t="shared" si="0"/>
        <v>1960</v>
      </c>
    </row>
    <row r="8" spans="1:11" x14ac:dyDescent="0.25">
      <c r="A8" s="123">
        <v>13</v>
      </c>
      <c r="B8" s="123" t="s">
        <v>1</v>
      </c>
      <c r="C8" s="123" t="s">
        <v>0</v>
      </c>
      <c r="D8" s="123" t="s">
        <v>45</v>
      </c>
      <c r="E8" s="123" t="s">
        <v>86</v>
      </c>
      <c r="F8" s="123" t="s">
        <v>2</v>
      </c>
      <c r="G8" s="123">
        <v>1</v>
      </c>
      <c r="H8" s="123" t="s">
        <v>0</v>
      </c>
      <c r="I8" s="123" t="s">
        <v>0</v>
      </c>
      <c r="J8" s="124">
        <v>9550</v>
      </c>
      <c r="K8" s="124">
        <f t="shared" si="0"/>
        <v>9550</v>
      </c>
    </row>
    <row r="9" spans="1:11" x14ac:dyDescent="0.25">
      <c r="A9" s="123">
        <v>4</v>
      </c>
      <c r="B9" s="123" t="s">
        <v>1</v>
      </c>
      <c r="C9" s="123" t="s">
        <v>0</v>
      </c>
      <c r="D9" s="123" t="s">
        <v>46</v>
      </c>
      <c r="E9" s="123" t="s">
        <v>87</v>
      </c>
      <c r="F9" s="123" t="s">
        <v>2</v>
      </c>
      <c r="G9" s="123">
        <v>1</v>
      </c>
      <c r="H9" s="123" t="s">
        <v>0</v>
      </c>
      <c r="I9" s="123" t="s">
        <v>0</v>
      </c>
      <c r="J9" s="124">
        <v>2200</v>
      </c>
      <c r="K9" s="124">
        <f t="shared" si="0"/>
        <v>2200</v>
      </c>
    </row>
    <row r="10" spans="1:11" x14ac:dyDescent="0.25">
      <c r="A10" s="123">
        <v>11</v>
      </c>
      <c r="B10" s="123" t="s">
        <v>1</v>
      </c>
      <c r="C10" s="123" t="s">
        <v>0</v>
      </c>
      <c r="D10" s="123" t="s">
        <v>47</v>
      </c>
      <c r="E10" s="123" t="s">
        <v>88</v>
      </c>
      <c r="F10" s="123" t="s">
        <v>2</v>
      </c>
      <c r="G10" s="123">
        <v>2</v>
      </c>
      <c r="H10" s="123" t="s">
        <v>0</v>
      </c>
      <c r="I10" s="123" t="s">
        <v>0</v>
      </c>
      <c r="J10" s="124">
        <v>1350</v>
      </c>
      <c r="K10" s="124">
        <f t="shared" si="0"/>
        <v>2700</v>
      </c>
    </row>
    <row r="11" spans="1:11" x14ac:dyDescent="0.25">
      <c r="A11" s="123">
        <v>14</v>
      </c>
      <c r="B11" s="123" t="s">
        <v>1</v>
      </c>
      <c r="C11" s="123" t="s">
        <v>0</v>
      </c>
      <c r="D11" s="123" t="s">
        <v>48</v>
      </c>
      <c r="E11" s="123" t="s">
        <v>89</v>
      </c>
      <c r="F11" s="123" t="s">
        <v>2</v>
      </c>
      <c r="G11" s="123">
        <v>3</v>
      </c>
      <c r="H11" s="123" t="s">
        <v>0</v>
      </c>
      <c r="I11" s="123" t="s">
        <v>0</v>
      </c>
      <c r="J11" s="124">
        <v>9550</v>
      </c>
      <c r="K11" s="124">
        <f t="shared" si="0"/>
        <v>28650</v>
      </c>
    </row>
    <row r="12" spans="1:11" x14ac:dyDescent="0.25">
      <c r="A12" s="123">
        <v>5</v>
      </c>
      <c r="B12" s="123" t="s">
        <v>1</v>
      </c>
      <c r="C12" s="123" t="s">
        <v>0</v>
      </c>
      <c r="D12" s="123" t="s">
        <v>49</v>
      </c>
      <c r="E12" s="123" t="s">
        <v>90</v>
      </c>
      <c r="F12" s="123" t="s">
        <v>2</v>
      </c>
      <c r="G12" s="123">
        <v>1</v>
      </c>
      <c r="H12" s="123" t="s">
        <v>0</v>
      </c>
      <c r="I12" s="123" t="s">
        <v>0</v>
      </c>
      <c r="J12" s="124">
        <v>2200</v>
      </c>
      <c r="K12" s="124">
        <f t="shared" si="0"/>
        <v>2200</v>
      </c>
    </row>
    <row r="13" spans="1:11" x14ac:dyDescent="0.25">
      <c r="A13" s="123">
        <v>12</v>
      </c>
      <c r="B13" s="123" t="s">
        <v>1</v>
      </c>
      <c r="C13" s="123" t="s">
        <v>0</v>
      </c>
      <c r="D13" s="123" t="s">
        <v>50</v>
      </c>
      <c r="E13" s="123" t="s">
        <v>91</v>
      </c>
      <c r="F13" s="123" t="s">
        <v>2</v>
      </c>
      <c r="G13" s="123">
        <v>2</v>
      </c>
      <c r="H13" s="123" t="s">
        <v>0</v>
      </c>
      <c r="I13" s="123" t="s">
        <v>0</v>
      </c>
      <c r="J13" s="124">
        <v>900</v>
      </c>
      <c r="K13" s="124">
        <f t="shared" si="0"/>
        <v>1800</v>
      </c>
    </row>
    <row r="14" spans="1:11" x14ac:dyDescent="0.25">
      <c r="A14" s="123">
        <v>15</v>
      </c>
      <c r="B14" s="123" t="s">
        <v>1</v>
      </c>
      <c r="C14" s="123" t="s">
        <v>0</v>
      </c>
      <c r="D14" s="123" t="s">
        <v>51</v>
      </c>
      <c r="E14" s="123" t="s">
        <v>92</v>
      </c>
      <c r="F14" s="123" t="s">
        <v>2</v>
      </c>
      <c r="G14" s="123">
        <v>1</v>
      </c>
      <c r="H14" s="123" t="s">
        <v>0</v>
      </c>
      <c r="I14" s="123" t="s">
        <v>0</v>
      </c>
      <c r="J14" s="124">
        <v>5900</v>
      </c>
      <c r="K14" s="124">
        <f t="shared" si="0"/>
        <v>5900</v>
      </c>
    </row>
    <row r="15" spans="1:11" x14ac:dyDescent="0.25">
      <c r="A15" s="123">
        <v>6</v>
      </c>
      <c r="B15" s="123" t="s">
        <v>1</v>
      </c>
      <c r="C15" s="123" t="s">
        <v>0</v>
      </c>
      <c r="D15" s="123" t="s">
        <v>52</v>
      </c>
      <c r="E15" s="123" t="s">
        <v>93</v>
      </c>
      <c r="F15" s="123" t="s">
        <v>2</v>
      </c>
      <c r="G15" s="123">
        <v>1</v>
      </c>
      <c r="H15" s="123" t="s">
        <v>0</v>
      </c>
      <c r="I15" s="123" t="s">
        <v>0</v>
      </c>
      <c r="J15" s="124">
        <v>2200</v>
      </c>
      <c r="K15" s="124">
        <f t="shared" si="0"/>
        <v>2200</v>
      </c>
    </row>
    <row r="16" spans="1:11" x14ac:dyDescent="0.25">
      <c r="A16" s="123">
        <v>16</v>
      </c>
      <c r="B16" s="123" t="s">
        <v>1</v>
      </c>
      <c r="C16" s="123" t="s">
        <v>0</v>
      </c>
      <c r="D16" s="123" t="s">
        <v>53</v>
      </c>
      <c r="E16" s="123" t="s">
        <v>94</v>
      </c>
      <c r="F16" s="123" t="s">
        <v>2</v>
      </c>
      <c r="G16" s="123">
        <v>3</v>
      </c>
      <c r="H16" s="123" t="s">
        <v>0</v>
      </c>
      <c r="I16" s="123" t="s">
        <v>0</v>
      </c>
      <c r="J16" s="124">
        <v>9550</v>
      </c>
      <c r="K16" s="124">
        <f t="shared" si="0"/>
        <v>28650</v>
      </c>
    </row>
    <row r="17" spans="1:11" x14ac:dyDescent="0.25">
      <c r="A17" s="123">
        <v>7</v>
      </c>
      <c r="B17" s="123" t="s">
        <v>1</v>
      </c>
      <c r="C17" s="123" t="s">
        <v>0</v>
      </c>
      <c r="D17" s="123" t="s">
        <v>54</v>
      </c>
      <c r="E17" s="123" t="s">
        <v>95</v>
      </c>
      <c r="F17" s="123" t="s">
        <v>2</v>
      </c>
      <c r="G17" s="123">
        <v>1</v>
      </c>
      <c r="H17" s="123" t="s">
        <v>0</v>
      </c>
      <c r="I17" s="123" t="s">
        <v>0</v>
      </c>
      <c r="J17" s="124">
        <v>2200</v>
      </c>
      <c r="K17" s="124">
        <f t="shared" si="0"/>
        <v>2200</v>
      </c>
    </row>
    <row r="18" spans="1:11" x14ac:dyDescent="0.25">
      <c r="A18" s="123">
        <v>17</v>
      </c>
      <c r="B18" s="123" t="s">
        <v>1</v>
      </c>
      <c r="C18" s="123" t="s">
        <v>0</v>
      </c>
      <c r="D18" s="123" t="s">
        <v>55</v>
      </c>
      <c r="E18" s="123" t="s">
        <v>96</v>
      </c>
      <c r="F18" s="123" t="s">
        <v>2</v>
      </c>
      <c r="G18" s="123">
        <v>2</v>
      </c>
      <c r="H18" s="123" t="s">
        <v>0</v>
      </c>
      <c r="I18" s="123" t="s">
        <v>0</v>
      </c>
      <c r="J18" s="124">
        <v>900</v>
      </c>
      <c r="K18" s="124">
        <f t="shared" si="0"/>
        <v>1800</v>
      </c>
    </row>
    <row r="19" spans="1:11" x14ac:dyDescent="0.25">
      <c r="A19" s="123">
        <v>18</v>
      </c>
      <c r="B19" s="123" t="s">
        <v>1</v>
      </c>
      <c r="C19" s="123" t="s">
        <v>0</v>
      </c>
      <c r="D19" s="123" t="s">
        <v>56</v>
      </c>
      <c r="E19" s="123" t="s">
        <v>97</v>
      </c>
      <c r="F19" s="123" t="s">
        <v>2</v>
      </c>
      <c r="G19" s="123">
        <v>1</v>
      </c>
      <c r="H19" s="123" t="s">
        <v>0</v>
      </c>
      <c r="I19" s="123" t="s">
        <v>0</v>
      </c>
      <c r="J19" s="124">
        <v>900</v>
      </c>
      <c r="K19" s="124">
        <f t="shared" si="0"/>
        <v>900</v>
      </c>
    </row>
    <row r="20" spans="1:11" x14ac:dyDescent="0.25">
      <c r="A20" s="123">
        <v>19</v>
      </c>
      <c r="B20" s="123" t="s">
        <v>1</v>
      </c>
      <c r="C20" s="123" t="s">
        <v>0</v>
      </c>
      <c r="D20" s="123" t="s">
        <v>57</v>
      </c>
      <c r="E20" s="123" t="s">
        <v>98</v>
      </c>
      <c r="F20" s="123" t="s">
        <v>2</v>
      </c>
      <c r="G20" s="123">
        <v>1</v>
      </c>
      <c r="H20" s="123" t="s">
        <v>0</v>
      </c>
      <c r="I20" s="123" t="s">
        <v>0</v>
      </c>
      <c r="J20" s="124">
        <v>900</v>
      </c>
      <c r="K20" s="124">
        <f t="shared" si="0"/>
        <v>900</v>
      </c>
    </row>
    <row r="21" spans="1:11" x14ac:dyDescent="0.25">
      <c r="A21" s="123">
        <v>20</v>
      </c>
      <c r="B21" s="123" t="s">
        <v>1</v>
      </c>
      <c r="C21" s="123" t="s">
        <v>0</v>
      </c>
      <c r="D21" s="123" t="s">
        <v>58</v>
      </c>
      <c r="E21" s="123" t="s">
        <v>99</v>
      </c>
      <c r="F21" s="123" t="s">
        <v>2</v>
      </c>
      <c r="G21" s="123">
        <v>1</v>
      </c>
      <c r="H21" s="123" t="s">
        <v>0</v>
      </c>
      <c r="I21" s="123" t="s">
        <v>0</v>
      </c>
      <c r="J21" s="124">
        <v>29350</v>
      </c>
      <c r="K21" s="124">
        <f t="shared" si="0"/>
        <v>29350</v>
      </c>
    </row>
    <row r="22" spans="1:11" x14ac:dyDescent="0.25">
      <c r="A22" s="123">
        <v>21</v>
      </c>
      <c r="B22" s="123" t="s">
        <v>1</v>
      </c>
      <c r="C22" s="123" t="s">
        <v>0</v>
      </c>
      <c r="D22" s="123" t="s">
        <v>59</v>
      </c>
      <c r="E22" s="123" t="s">
        <v>100</v>
      </c>
      <c r="F22" s="123" t="s">
        <v>2</v>
      </c>
      <c r="G22" s="123">
        <v>1</v>
      </c>
      <c r="H22" s="123" t="s">
        <v>0</v>
      </c>
      <c r="I22" s="123" t="s">
        <v>0</v>
      </c>
      <c r="J22" s="124">
        <v>48990</v>
      </c>
      <c r="K22" s="124">
        <f t="shared" si="0"/>
        <v>48990</v>
      </c>
    </row>
    <row r="23" spans="1:11" x14ac:dyDescent="0.25">
      <c r="A23" s="123">
        <v>22</v>
      </c>
      <c r="B23" s="123" t="s">
        <v>1</v>
      </c>
      <c r="C23" s="123" t="s">
        <v>0</v>
      </c>
      <c r="D23" s="123" t="s">
        <v>60</v>
      </c>
      <c r="E23" s="123" t="s">
        <v>101</v>
      </c>
      <c r="F23" s="123" t="s">
        <v>2</v>
      </c>
      <c r="G23" s="123">
        <v>1</v>
      </c>
      <c r="H23" s="123" t="s">
        <v>0</v>
      </c>
      <c r="I23" s="123" t="s">
        <v>0</v>
      </c>
      <c r="J23" s="124">
        <v>18350</v>
      </c>
      <c r="K23" s="124">
        <f t="shared" si="0"/>
        <v>18350</v>
      </c>
    </row>
    <row r="24" spans="1:11" x14ac:dyDescent="0.25">
      <c r="A24" s="123">
        <v>23</v>
      </c>
      <c r="B24" s="123" t="s">
        <v>1</v>
      </c>
      <c r="C24" s="123" t="s">
        <v>0</v>
      </c>
      <c r="D24" s="123" t="s">
        <v>61</v>
      </c>
      <c r="E24" s="123" t="s">
        <v>102</v>
      </c>
      <c r="F24" s="123" t="s">
        <v>2</v>
      </c>
      <c r="G24" s="123">
        <v>1</v>
      </c>
      <c r="H24" s="123" t="s">
        <v>0</v>
      </c>
      <c r="I24" s="123" t="s">
        <v>0</v>
      </c>
      <c r="J24" s="124">
        <v>18350</v>
      </c>
      <c r="K24" s="124">
        <f t="shared" si="0"/>
        <v>18350</v>
      </c>
    </row>
    <row r="25" spans="1:11" x14ac:dyDescent="0.25">
      <c r="A25" s="123">
        <v>24</v>
      </c>
      <c r="B25" s="123" t="s">
        <v>1</v>
      </c>
      <c r="C25" s="123" t="s">
        <v>0</v>
      </c>
      <c r="D25" s="123" t="s">
        <v>62</v>
      </c>
      <c r="E25" s="123" t="s">
        <v>103</v>
      </c>
      <c r="F25" s="123" t="s">
        <v>2</v>
      </c>
      <c r="G25" s="123">
        <v>1</v>
      </c>
      <c r="H25" s="123" t="s">
        <v>0</v>
      </c>
      <c r="I25" s="123" t="s">
        <v>0</v>
      </c>
      <c r="J25" s="124">
        <v>32660</v>
      </c>
      <c r="K25" s="124">
        <f t="shared" si="0"/>
        <v>32660</v>
      </c>
    </row>
    <row r="26" spans="1:11" x14ac:dyDescent="0.25">
      <c r="A26" s="123">
        <v>25</v>
      </c>
      <c r="B26" s="123" t="s">
        <v>1</v>
      </c>
      <c r="C26" s="123" t="s">
        <v>0</v>
      </c>
      <c r="D26" s="123" t="s">
        <v>63</v>
      </c>
      <c r="E26" s="123" t="s">
        <v>104</v>
      </c>
      <c r="F26" s="123" t="s">
        <v>2</v>
      </c>
      <c r="G26" s="123">
        <v>1</v>
      </c>
      <c r="H26" s="123" t="s">
        <v>0</v>
      </c>
      <c r="I26" s="123" t="s">
        <v>0</v>
      </c>
      <c r="J26" s="124">
        <v>32660</v>
      </c>
      <c r="K26" s="124">
        <f t="shared" si="0"/>
        <v>32660</v>
      </c>
    </row>
    <row r="27" spans="1:11" x14ac:dyDescent="0.25">
      <c r="A27" s="123">
        <v>26</v>
      </c>
      <c r="B27" s="123" t="s">
        <v>1</v>
      </c>
      <c r="C27" s="123" t="s">
        <v>0</v>
      </c>
      <c r="D27" s="123" t="s">
        <v>64</v>
      </c>
      <c r="E27" s="123" t="s">
        <v>105</v>
      </c>
      <c r="F27" s="123" t="s">
        <v>2</v>
      </c>
      <c r="G27" s="123">
        <v>1</v>
      </c>
      <c r="H27" s="123" t="s">
        <v>0</v>
      </c>
      <c r="I27" s="123" t="s">
        <v>0</v>
      </c>
      <c r="J27" s="124">
        <v>450</v>
      </c>
      <c r="K27" s="124">
        <f t="shared" si="0"/>
        <v>450</v>
      </c>
    </row>
    <row r="28" spans="1:11" x14ac:dyDescent="0.25">
      <c r="A28" s="123">
        <v>27</v>
      </c>
      <c r="B28" s="123" t="s">
        <v>1</v>
      </c>
      <c r="C28" s="123" t="s">
        <v>0</v>
      </c>
      <c r="D28" s="123" t="s">
        <v>65</v>
      </c>
      <c r="E28" s="123" t="s">
        <v>106</v>
      </c>
      <c r="F28" s="123" t="s">
        <v>2</v>
      </c>
      <c r="G28" s="123">
        <v>1</v>
      </c>
      <c r="H28" s="123" t="s">
        <v>0</v>
      </c>
      <c r="I28" s="123" t="s">
        <v>0</v>
      </c>
      <c r="J28" s="124">
        <v>450</v>
      </c>
      <c r="K28" s="124">
        <f t="shared" si="0"/>
        <v>450</v>
      </c>
    </row>
    <row r="29" spans="1:11" x14ac:dyDescent="0.25">
      <c r="A29" s="123">
        <v>28</v>
      </c>
      <c r="B29" s="123" t="s">
        <v>1</v>
      </c>
      <c r="C29" s="123" t="s">
        <v>0</v>
      </c>
      <c r="D29" s="123" t="s">
        <v>66</v>
      </c>
      <c r="E29" s="123" t="s">
        <v>107</v>
      </c>
      <c r="F29" s="123" t="s">
        <v>2</v>
      </c>
      <c r="G29" s="123">
        <v>1</v>
      </c>
      <c r="H29" s="123" t="s">
        <v>0</v>
      </c>
      <c r="I29" s="123" t="s">
        <v>0</v>
      </c>
      <c r="J29" s="124">
        <v>450</v>
      </c>
      <c r="K29" s="124">
        <f t="shared" si="0"/>
        <v>450</v>
      </c>
    </row>
    <row r="30" spans="1:11" x14ac:dyDescent="0.25">
      <c r="A30" s="123">
        <v>29</v>
      </c>
      <c r="B30" s="123" t="s">
        <v>1</v>
      </c>
      <c r="C30" s="123" t="s">
        <v>0</v>
      </c>
      <c r="D30" s="123" t="s">
        <v>67</v>
      </c>
      <c r="E30" s="123" t="s">
        <v>108</v>
      </c>
      <c r="F30" s="123" t="s">
        <v>2</v>
      </c>
      <c r="G30" s="123">
        <v>1</v>
      </c>
      <c r="H30" s="123" t="s">
        <v>0</v>
      </c>
      <c r="I30" s="123" t="s">
        <v>0</v>
      </c>
      <c r="J30" s="124">
        <v>450</v>
      </c>
      <c r="K30" s="124">
        <f t="shared" si="0"/>
        <v>450</v>
      </c>
    </row>
    <row r="31" spans="1:11" x14ac:dyDescent="0.25">
      <c r="A31" s="123">
        <v>30</v>
      </c>
      <c r="B31" s="123" t="s">
        <v>1</v>
      </c>
      <c r="C31" s="123" t="s">
        <v>0</v>
      </c>
      <c r="D31" s="123" t="s">
        <v>68</v>
      </c>
      <c r="E31" s="123" t="s">
        <v>109</v>
      </c>
      <c r="F31" s="123" t="s">
        <v>2</v>
      </c>
      <c r="G31" s="123">
        <v>1</v>
      </c>
      <c r="H31" s="123" t="s">
        <v>0</v>
      </c>
      <c r="I31" s="123" t="s">
        <v>0</v>
      </c>
      <c r="J31" s="124">
        <v>450</v>
      </c>
      <c r="K31" s="124">
        <f t="shared" si="0"/>
        <v>450</v>
      </c>
    </row>
    <row r="32" spans="1:11" x14ac:dyDescent="0.25">
      <c r="A32" s="123">
        <v>31</v>
      </c>
      <c r="B32" s="123" t="s">
        <v>1</v>
      </c>
      <c r="C32" s="123" t="s">
        <v>0</v>
      </c>
      <c r="D32" s="123" t="s">
        <v>69</v>
      </c>
      <c r="E32" s="123" t="s">
        <v>110</v>
      </c>
      <c r="F32" s="123" t="s">
        <v>2</v>
      </c>
      <c r="G32" s="123">
        <v>1</v>
      </c>
      <c r="H32" s="123" t="s">
        <v>0</v>
      </c>
      <c r="I32" s="123" t="s">
        <v>0</v>
      </c>
      <c r="J32" s="124">
        <v>450</v>
      </c>
      <c r="K32" s="124">
        <f t="shared" si="0"/>
        <v>450</v>
      </c>
    </row>
    <row r="33" spans="1:11" x14ac:dyDescent="0.25">
      <c r="A33" s="123">
        <v>32</v>
      </c>
      <c r="B33" s="123" t="s">
        <v>1</v>
      </c>
      <c r="C33" s="123" t="s">
        <v>0</v>
      </c>
      <c r="D33" s="123" t="s">
        <v>70</v>
      </c>
      <c r="E33" s="123" t="s">
        <v>111</v>
      </c>
      <c r="F33" s="123" t="s">
        <v>2</v>
      </c>
      <c r="G33" s="123">
        <v>1</v>
      </c>
      <c r="H33" s="123" t="s">
        <v>0</v>
      </c>
      <c r="I33" s="123" t="s">
        <v>0</v>
      </c>
      <c r="J33" s="124">
        <v>450</v>
      </c>
      <c r="K33" s="124">
        <f t="shared" si="0"/>
        <v>450</v>
      </c>
    </row>
    <row r="34" spans="1:11" x14ac:dyDescent="0.25">
      <c r="A34" s="123">
        <v>33</v>
      </c>
      <c r="B34" s="123" t="s">
        <v>1</v>
      </c>
      <c r="C34" s="123" t="s">
        <v>0</v>
      </c>
      <c r="D34" s="123" t="s">
        <v>71</v>
      </c>
      <c r="E34" s="123" t="s">
        <v>112</v>
      </c>
      <c r="F34" s="123" t="s">
        <v>2</v>
      </c>
      <c r="G34" s="123">
        <v>1</v>
      </c>
      <c r="H34" s="123" t="s">
        <v>0</v>
      </c>
      <c r="I34" s="123" t="s">
        <v>0</v>
      </c>
      <c r="J34" s="124">
        <v>450</v>
      </c>
      <c r="K34" s="124">
        <f t="shared" si="0"/>
        <v>450</v>
      </c>
    </row>
    <row r="35" spans="1:11" x14ac:dyDescent="0.25">
      <c r="A35" s="123">
        <v>34</v>
      </c>
      <c r="B35" s="123" t="s">
        <v>1</v>
      </c>
      <c r="C35" s="123" t="s">
        <v>0</v>
      </c>
      <c r="D35" s="123" t="s">
        <v>72</v>
      </c>
      <c r="E35" s="123" t="s">
        <v>113</v>
      </c>
      <c r="F35" s="123" t="s">
        <v>2</v>
      </c>
      <c r="G35" s="123">
        <v>1</v>
      </c>
      <c r="H35" s="123" t="s">
        <v>0</v>
      </c>
      <c r="I35" s="123" t="s">
        <v>0</v>
      </c>
      <c r="J35" s="124">
        <v>450</v>
      </c>
      <c r="K35" s="124">
        <f t="shared" si="0"/>
        <v>450</v>
      </c>
    </row>
    <row r="36" spans="1:11" x14ac:dyDescent="0.25">
      <c r="A36" s="123">
        <v>35</v>
      </c>
      <c r="B36" s="123" t="s">
        <v>1</v>
      </c>
      <c r="C36" s="123" t="s">
        <v>0</v>
      </c>
      <c r="D36" s="123" t="s">
        <v>73</v>
      </c>
      <c r="E36" s="123" t="s">
        <v>114</v>
      </c>
      <c r="F36" s="123" t="s">
        <v>2</v>
      </c>
      <c r="G36" s="123">
        <v>1</v>
      </c>
      <c r="H36" s="123" t="s">
        <v>0</v>
      </c>
      <c r="I36" s="123" t="s">
        <v>0</v>
      </c>
      <c r="J36" s="124">
        <v>450</v>
      </c>
      <c r="K36" s="124">
        <f t="shared" si="0"/>
        <v>450</v>
      </c>
    </row>
    <row r="37" spans="1:11" x14ac:dyDescent="0.25">
      <c r="A37" s="123">
        <v>36</v>
      </c>
      <c r="B37" s="123" t="s">
        <v>1</v>
      </c>
      <c r="C37" s="123" t="s">
        <v>0</v>
      </c>
      <c r="D37" s="123" t="s">
        <v>74</v>
      </c>
      <c r="E37" s="123" t="s">
        <v>115</v>
      </c>
      <c r="F37" s="123" t="s">
        <v>2</v>
      </c>
      <c r="G37" s="123">
        <v>1</v>
      </c>
      <c r="H37" s="123" t="s">
        <v>0</v>
      </c>
      <c r="I37" s="123" t="s">
        <v>0</v>
      </c>
      <c r="J37" s="124">
        <v>5500</v>
      </c>
      <c r="K37" s="124">
        <f t="shared" si="0"/>
        <v>5500</v>
      </c>
    </row>
    <row r="38" spans="1:11" x14ac:dyDescent="0.25">
      <c r="A38" s="123">
        <v>39</v>
      </c>
      <c r="B38" s="123" t="s">
        <v>1</v>
      </c>
      <c r="C38" s="123" t="s">
        <v>0</v>
      </c>
      <c r="D38" s="123" t="s">
        <v>75</v>
      </c>
      <c r="E38" s="123" t="s">
        <v>116</v>
      </c>
      <c r="F38" s="123" t="s">
        <v>2</v>
      </c>
      <c r="G38" s="123">
        <v>1</v>
      </c>
      <c r="H38" s="123" t="s">
        <v>0</v>
      </c>
      <c r="I38" s="123" t="s">
        <v>0</v>
      </c>
      <c r="J38" s="124">
        <v>5500</v>
      </c>
      <c r="K38" s="124">
        <f t="shared" si="0"/>
        <v>5500</v>
      </c>
    </row>
    <row r="39" spans="1:11" x14ac:dyDescent="0.25">
      <c r="A39" s="123">
        <v>37</v>
      </c>
      <c r="B39" s="123" t="s">
        <v>1</v>
      </c>
      <c r="C39" s="123" t="s">
        <v>0</v>
      </c>
      <c r="D39" s="123" t="s">
        <v>76</v>
      </c>
      <c r="E39" s="123" t="s">
        <v>117</v>
      </c>
      <c r="F39" s="123" t="s">
        <v>2</v>
      </c>
      <c r="G39" s="123">
        <v>1</v>
      </c>
      <c r="H39" s="123" t="s">
        <v>0</v>
      </c>
      <c r="I39" s="123" t="s">
        <v>0</v>
      </c>
      <c r="J39" s="124">
        <v>11000</v>
      </c>
      <c r="K39" s="124">
        <f t="shared" si="0"/>
        <v>11000</v>
      </c>
    </row>
    <row r="40" spans="1:11" x14ac:dyDescent="0.25">
      <c r="A40" s="123">
        <v>40</v>
      </c>
      <c r="B40" s="123" t="s">
        <v>1</v>
      </c>
      <c r="C40" s="123" t="s">
        <v>0</v>
      </c>
      <c r="D40" s="123" t="s">
        <v>77</v>
      </c>
      <c r="E40" s="123" t="s">
        <v>118</v>
      </c>
      <c r="F40" s="123" t="s">
        <v>2</v>
      </c>
      <c r="G40" s="123">
        <v>1</v>
      </c>
      <c r="H40" s="123" t="s">
        <v>0</v>
      </c>
      <c r="I40" s="123" t="s">
        <v>0</v>
      </c>
      <c r="J40" s="124">
        <v>11000</v>
      </c>
      <c r="K40" s="124">
        <f t="shared" si="0"/>
        <v>11000</v>
      </c>
    </row>
    <row r="41" spans="1:11" x14ac:dyDescent="0.25">
      <c r="A41" s="123">
        <v>38</v>
      </c>
      <c r="B41" s="123" t="s">
        <v>1</v>
      </c>
      <c r="C41" s="123" t="s">
        <v>0</v>
      </c>
      <c r="D41" s="123" t="s">
        <v>78</v>
      </c>
      <c r="E41" s="123" t="s">
        <v>119</v>
      </c>
      <c r="F41" s="123" t="s">
        <v>2</v>
      </c>
      <c r="G41" s="123">
        <v>1</v>
      </c>
      <c r="H41" s="123" t="s">
        <v>0</v>
      </c>
      <c r="I41" s="123" t="s">
        <v>0</v>
      </c>
      <c r="J41" s="124">
        <v>11000</v>
      </c>
      <c r="K41" s="124">
        <f t="shared" si="0"/>
        <v>11000</v>
      </c>
    </row>
    <row r="42" spans="1:11" x14ac:dyDescent="0.25">
      <c r="A42" s="123">
        <v>41</v>
      </c>
      <c r="B42" s="123" t="s">
        <v>1</v>
      </c>
      <c r="C42" s="123" t="s">
        <v>0</v>
      </c>
      <c r="D42" s="123" t="s">
        <v>79</v>
      </c>
      <c r="E42" s="123" t="s">
        <v>120</v>
      </c>
      <c r="F42" s="123" t="s">
        <v>2</v>
      </c>
      <c r="G42" s="123">
        <v>1</v>
      </c>
      <c r="H42" s="123" t="s">
        <v>0</v>
      </c>
      <c r="I42" s="123" t="s">
        <v>0</v>
      </c>
      <c r="J42" s="124">
        <v>11000</v>
      </c>
      <c r="K42" s="124">
        <f t="shared" si="0"/>
        <v>11000</v>
      </c>
    </row>
    <row r="43" spans="1:11" x14ac:dyDescent="0.25">
      <c r="E43" s="123" t="s">
        <v>121</v>
      </c>
      <c r="F43" s="123" t="s">
        <v>2</v>
      </c>
      <c r="G43" s="123">
        <v>1</v>
      </c>
      <c r="H43" s="123" t="s">
        <v>0</v>
      </c>
      <c r="I43" s="123" t="s">
        <v>0</v>
      </c>
      <c r="J43" s="124">
        <v>2200</v>
      </c>
      <c r="K43" s="124">
        <f t="shared" si="0"/>
        <v>2200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52E76-7CD5-42FF-A911-A6A7B2F66F1F}">
  <sheetPr>
    <pageSetUpPr fitToPage="1"/>
  </sheetPr>
  <dimension ref="B1:R113"/>
  <sheetViews>
    <sheetView rightToLeft="1" zoomScale="98" zoomScaleNormal="98" workbookViewId="0">
      <selection activeCell="H89" sqref="H89"/>
    </sheetView>
  </sheetViews>
  <sheetFormatPr defaultColWidth="9.140625" defaultRowHeight="19.5" x14ac:dyDescent="0.25"/>
  <cols>
    <col min="1" max="1" width="2.7109375" style="154" customWidth="1"/>
    <col min="2" max="2" width="5.7109375" style="154" customWidth="1"/>
    <col min="3" max="3" width="12.85546875" style="154" bestFit="1" customWidth="1"/>
    <col min="4" max="4" width="38.42578125" style="154" bestFit="1" customWidth="1"/>
    <col min="5" max="5" width="9.5703125" style="154" bestFit="1" customWidth="1"/>
    <col min="6" max="6" width="0.85546875" style="154" customWidth="1"/>
    <col min="7" max="7" width="9.140625" style="155" bestFit="1" customWidth="1"/>
    <col min="8" max="8" width="14.5703125" style="154" bestFit="1" customWidth="1"/>
    <col min="9" max="10" width="1.7109375" style="154" customWidth="1"/>
    <col min="11" max="11" width="13.42578125" style="154" customWidth="1"/>
    <col min="12" max="12" width="16.7109375" style="154" customWidth="1"/>
    <col min="13" max="13" width="18.5703125" style="154" customWidth="1"/>
    <col min="14" max="16384" width="9.140625" style="154"/>
  </cols>
  <sheetData>
    <row r="1" spans="2:13" s="258" customFormat="1" ht="27.95" customHeight="1" x14ac:dyDescent="0.25">
      <c r="B1" s="261" t="s">
        <v>26</v>
      </c>
      <c r="C1" s="261"/>
      <c r="E1" s="261"/>
      <c r="G1" s="262"/>
      <c r="M1" s="259" t="s">
        <v>27</v>
      </c>
    </row>
    <row r="2" spans="2:13" s="258" customFormat="1" ht="27.95" customHeight="1" x14ac:dyDescent="0.25">
      <c r="B2" s="261" t="s">
        <v>4</v>
      </c>
      <c r="C2" s="261"/>
      <c r="E2" s="261"/>
      <c r="G2" s="262"/>
      <c r="M2" s="259" t="s">
        <v>28</v>
      </c>
    </row>
    <row r="3" spans="2:13" s="258" customFormat="1" ht="27.95" customHeight="1" x14ac:dyDescent="0.25">
      <c r="B3" s="261" t="s">
        <v>25</v>
      </c>
      <c r="C3" s="261"/>
      <c r="E3" s="261"/>
      <c r="G3" s="260"/>
      <c r="M3" s="259" t="s">
        <v>146</v>
      </c>
    </row>
    <row r="4" spans="2:13" ht="6" customHeight="1" x14ac:dyDescent="0.25"/>
    <row r="5" spans="2:13" s="225" customFormat="1" ht="409.5" hidden="1" x14ac:dyDescent="0.25">
      <c r="B5" s="257" t="s">
        <v>5</v>
      </c>
      <c r="C5" s="257" t="s">
        <v>6</v>
      </c>
      <c r="D5" s="257" t="s">
        <v>7</v>
      </c>
      <c r="E5" s="256" t="s">
        <v>8</v>
      </c>
      <c r="F5" s="256" t="s">
        <v>9</v>
      </c>
      <c r="G5" s="256" t="s">
        <v>10</v>
      </c>
      <c r="H5" s="255" t="s">
        <v>11</v>
      </c>
      <c r="I5" s="254"/>
      <c r="J5" s="253" t="s">
        <v>131</v>
      </c>
      <c r="K5" s="253" t="s">
        <v>132</v>
      </c>
      <c r="L5" s="253" t="s">
        <v>133</v>
      </c>
      <c r="M5" s="252" t="s">
        <v>23</v>
      </c>
    </row>
    <row r="6" spans="2:13" s="225" customFormat="1" ht="20.100000000000001" hidden="1" customHeight="1" x14ac:dyDescent="0.25">
      <c r="B6" s="251">
        <v>1</v>
      </c>
      <c r="C6" s="250" t="s">
        <v>39</v>
      </c>
      <c r="D6" s="249" t="s">
        <v>80</v>
      </c>
      <c r="E6" s="248" t="s">
        <v>12</v>
      </c>
      <c r="F6" s="98">
        <v>1</v>
      </c>
      <c r="G6" s="247">
        <v>2200</v>
      </c>
      <c r="H6" s="103">
        <f t="shared" ref="H6:H47" si="0">F6*G6</f>
        <v>2200</v>
      </c>
      <c r="I6" s="227"/>
      <c r="J6" s="112">
        <v>0</v>
      </c>
      <c r="K6" s="112">
        <v>0</v>
      </c>
      <c r="L6" s="246">
        <f t="shared" ref="L6:L47" si="1">(J6+K6)/F6</f>
        <v>0</v>
      </c>
      <c r="M6" s="57">
        <f t="shared" ref="M6:M47" si="2">L6*H6</f>
        <v>0</v>
      </c>
    </row>
    <row r="7" spans="2:13" s="225" customFormat="1" ht="20.100000000000001" hidden="1" customHeight="1" x14ac:dyDescent="0.25">
      <c r="B7" s="238">
        <v>2</v>
      </c>
      <c r="C7" s="241" t="s">
        <v>40</v>
      </c>
      <c r="D7" s="240" t="s">
        <v>81</v>
      </c>
      <c r="E7" s="235" t="s">
        <v>12</v>
      </c>
      <c r="F7" s="99">
        <v>1</v>
      </c>
      <c r="G7" s="239">
        <v>1750</v>
      </c>
      <c r="H7" s="104">
        <f t="shared" si="0"/>
        <v>1750</v>
      </c>
      <c r="I7" s="227"/>
      <c r="J7" s="113">
        <v>0</v>
      </c>
      <c r="K7" s="113">
        <v>0</v>
      </c>
      <c r="L7" s="233">
        <f t="shared" si="1"/>
        <v>0</v>
      </c>
      <c r="M7" s="58">
        <f t="shared" si="2"/>
        <v>0</v>
      </c>
    </row>
    <row r="8" spans="2:13" s="225" customFormat="1" ht="20.100000000000001" hidden="1" customHeight="1" x14ac:dyDescent="0.25">
      <c r="B8" s="238">
        <v>3</v>
      </c>
      <c r="C8" s="241" t="s">
        <v>41</v>
      </c>
      <c r="D8" s="240" t="s">
        <v>82</v>
      </c>
      <c r="E8" s="235" t="s">
        <v>12</v>
      </c>
      <c r="F8" s="99">
        <v>1</v>
      </c>
      <c r="G8" s="239">
        <v>2200</v>
      </c>
      <c r="H8" s="104">
        <f t="shared" si="0"/>
        <v>2200</v>
      </c>
      <c r="I8" s="227"/>
      <c r="J8" s="113">
        <v>0</v>
      </c>
      <c r="K8" s="113">
        <v>0</v>
      </c>
      <c r="L8" s="233">
        <f t="shared" si="1"/>
        <v>0</v>
      </c>
      <c r="M8" s="58">
        <f t="shared" si="2"/>
        <v>0</v>
      </c>
    </row>
    <row r="9" spans="2:13" s="225" customFormat="1" ht="20.100000000000001" hidden="1" customHeight="1" x14ac:dyDescent="0.25">
      <c r="B9" s="238">
        <v>4</v>
      </c>
      <c r="C9" s="241" t="s">
        <v>42</v>
      </c>
      <c r="D9" s="240" t="s">
        <v>83</v>
      </c>
      <c r="E9" s="235" t="s">
        <v>12</v>
      </c>
      <c r="F9" s="99">
        <v>1</v>
      </c>
      <c r="G9" s="239">
        <v>3800</v>
      </c>
      <c r="H9" s="104">
        <f t="shared" si="0"/>
        <v>3800</v>
      </c>
      <c r="I9" s="227"/>
      <c r="J9" s="113">
        <v>0</v>
      </c>
      <c r="K9" s="113">
        <v>0</v>
      </c>
      <c r="L9" s="233">
        <f t="shared" si="1"/>
        <v>0</v>
      </c>
      <c r="M9" s="58">
        <f t="shared" si="2"/>
        <v>0</v>
      </c>
    </row>
    <row r="10" spans="2:13" s="225" customFormat="1" ht="20.100000000000001" hidden="1" customHeight="1" x14ac:dyDescent="0.25">
      <c r="B10" s="238">
        <v>5</v>
      </c>
      <c r="C10" s="241" t="s">
        <v>43</v>
      </c>
      <c r="D10" s="240" t="s">
        <v>84</v>
      </c>
      <c r="E10" s="235" t="s">
        <v>12</v>
      </c>
      <c r="F10" s="99">
        <v>1</v>
      </c>
      <c r="G10" s="239">
        <v>2200</v>
      </c>
      <c r="H10" s="104">
        <f t="shared" si="0"/>
        <v>2200</v>
      </c>
      <c r="I10" s="227"/>
      <c r="J10" s="113">
        <v>0</v>
      </c>
      <c r="K10" s="113">
        <v>0</v>
      </c>
      <c r="L10" s="233">
        <f t="shared" si="1"/>
        <v>0</v>
      </c>
      <c r="M10" s="58">
        <f t="shared" si="2"/>
        <v>0</v>
      </c>
    </row>
    <row r="11" spans="2:13" s="225" customFormat="1" ht="20.100000000000001" hidden="1" customHeight="1" x14ac:dyDescent="0.25">
      <c r="B11" s="238">
        <v>6</v>
      </c>
      <c r="C11" s="241" t="s">
        <v>44</v>
      </c>
      <c r="D11" s="240" t="s">
        <v>85</v>
      </c>
      <c r="E11" s="235" t="s">
        <v>12</v>
      </c>
      <c r="F11" s="99">
        <v>2</v>
      </c>
      <c r="G11" s="239">
        <v>980</v>
      </c>
      <c r="H11" s="104">
        <f t="shared" si="0"/>
        <v>1960</v>
      </c>
      <c r="I11" s="227"/>
      <c r="J11" s="113">
        <v>0</v>
      </c>
      <c r="K11" s="113">
        <v>0</v>
      </c>
      <c r="L11" s="233">
        <f t="shared" si="1"/>
        <v>0</v>
      </c>
      <c r="M11" s="58">
        <f t="shared" si="2"/>
        <v>0</v>
      </c>
    </row>
    <row r="12" spans="2:13" s="225" customFormat="1" ht="20.100000000000001" hidden="1" customHeight="1" x14ac:dyDescent="0.25">
      <c r="B12" s="238">
        <v>7</v>
      </c>
      <c r="C12" s="241" t="s">
        <v>45</v>
      </c>
      <c r="D12" s="240" t="s">
        <v>86</v>
      </c>
      <c r="E12" s="235" t="s">
        <v>12</v>
      </c>
      <c r="F12" s="99">
        <v>1</v>
      </c>
      <c r="G12" s="239">
        <v>9550</v>
      </c>
      <c r="H12" s="104">
        <f t="shared" si="0"/>
        <v>9550</v>
      </c>
      <c r="I12" s="227"/>
      <c r="J12" s="113">
        <v>0</v>
      </c>
      <c r="K12" s="113">
        <v>0</v>
      </c>
      <c r="L12" s="233">
        <f t="shared" si="1"/>
        <v>0</v>
      </c>
      <c r="M12" s="58">
        <f t="shared" si="2"/>
        <v>0</v>
      </c>
    </row>
    <row r="13" spans="2:13" s="225" customFormat="1" ht="20.100000000000001" hidden="1" customHeight="1" x14ac:dyDescent="0.25">
      <c r="B13" s="238">
        <v>8</v>
      </c>
      <c r="C13" s="241" t="s">
        <v>46</v>
      </c>
      <c r="D13" s="240" t="s">
        <v>87</v>
      </c>
      <c r="E13" s="235" t="s">
        <v>12</v>
      </c>
      <c r="F13" s="99">
        <v>1</v>
      </c>
      <c r="G13" s="239">
        <v>2200</v>
      </c>
      <c r="H13" s="104">
        <f t="shared" si="0"/>
        <v>2200</v>
      </c>
      <c r="I13" s="227"/>
      <c r="J13" s="113">
        <v>0</v>
      </c>
      <c r="K13" s="113">
        <v>0</v>
      </c>
      <c r="L13" s="233">
        <f t="shared" si="1"/>
        <v>0</v>
      </c>
      <c r="M13" s="58">
        <f t="shared" si="2"/>
        <v>0</v>
      </c>
    </row>
    <row r="14" spans="2:13" s="225" customFormat="1" ht="20.100000000000001" hidden="1" customHeight="1" x14ac:dyDescent="0.25">
      <c r="B14" s="238">
        <v>9</v>
      </c>
      <c r="C14" s="241" t="s">
        <v>47</v>
      </c>
      <c r="D14" s="240" t="s">
        <v>88</v>
      </c>
      <c r="E14" s="235" t="s">
        <v>12</v>
      </c>
      <c r="F14" s="99">
        <v>2</v>
      </c>
      <c r="G14" s="239">
        <v>1350</v>
      </c>
      <c r="H14" s="104">
        <f t="shared" si="0"/>
        <v>2700</v>
      </c>
      <c r="I14" s="227"/>
      <c r="J14" s="113">
        <v>0</v>
      </c>
      <c r="K14" s="113">
        <v>0</v>
      </c>
      <c r="L14" s="233">
        <f t="shared" si="1"/>
        <v>0</v>
      </c>
      <c r="M14" s="58">
        <f t="shared" si="2"/>
        <v>0</v>
      </c>
    </row>
    <row r="15" spans="2:13" s="225" customFormat="1" ht="20.100000000000001" hidden="1" customHeight="1" x14ac:dyDescent="0.25">
      <c r="B15" s="238">
        <v>10</v>
      </c>
      <c r="C15" s="241" t="s">
        <v>48</v>
      </c>
      <c r="D15" s="240" t="s">
        <v>89</v>
      </c>
      <c r="E15" s="235" t="s">
        <v>12</v>
      </c>
      <c r="F15" s="99">
        <v>3</v>
      </c>
      <c r="G15" s="239">
        <v>9550</v>
      </c>
      <c r="H15" s="104">
        <f t="shared" si="0"/>
        <v>28650</v>
      </c>
      <c r="I15" s="227"/>
      <c r="J15" s="113">
        <v>0</v>
      </c>
      <c r="K15" s="113">
        <v>0</v>
      </c>
      <c r="L15" s="233">
        <f t="shared" si="1"/>
        <v>0</v>
      </c>
      <c r="M15" s="58">
        <f t="shared" si="2"/>
        <v>0</v>
      </c>
    </row>
    <row r="16" spans="2:13" s="225" customFormat="1" ht="20.100000000000001" hidden="1" customHeight="1" x14ac:dyDescent="0.25">
      <c r="B16" s="238">
        <v>11</v>
      </c>
      <c r="C16" s="241" t="s">
        <v>49</v>
      </c>
      <c r="D16" s="240" t="s">
        <v>90</v>
      </c>
      <c r="E16" s="235" t="s">
        <v>12</v>
      </c>
      <c r="F16" s="99">
        <v>1</v>
      </c>
      <c r="G16" s="239">
        <v>2200</v>
      </c>
      <c r="H16" s="104">
        <f t="shared" si="0"/>
        <v>2200</v>
      </c>
      <c r="I16" s="227"/>
      <c r="J16" s="113">
        <v>0</v>
      </c>
      <c r="K16" s="113">
        <v>0</v>
      </c>
      <c r="L16" s="233">
        <f t="shared" si="1"/>
        <v>0</v>
      </c>
      <c r="M16" s="58">
        <f t="shared" si="2"/>
        <v>0</v>
      </c>
    </row>
    <row r="17" spans="2:13" s="225" customFormat="1" ht="20.100000000000001" hidden="1" customHeight="1" x14ac:dyDescent="0.25">
      <c r="B17" s="238">
        <v>12</v>
      </c>
      <c r="C17" s="241" t="s">
        <v>50</v>
      </c>
      <c r="D17" s="245" t="s">
        <v>91</v>
      </c>
      <c r="E17" s="235" t="s">
        <v>12</v>
      </c>
      <c r="F17" s="99">
        <v>2</v>
      </c>
      <c r="G17" s="239">
        <v>900</v>
      </c>
      <c r="H17" s="104">
        <f t="shared" si="0"/>
        <v>1800</v>
      </c>
      <c r="I17" s="227"/>
      <c r="J17" s="113">
        <v>0</v>
      </c>
      <c r="K17" s="113">
        <v>2</v>
      </c>
      <c r="L17" s="233">
        <f t="shared" si="1"/>
        <v>1</v>
      </c>
      <c r="M17" s="58">
        <f t="shared" si="2"/>
        <v>1800</v>
      </c>
    </row>
    <row r="18" spans="2:13" s="225" customFormat="1" ht="20.100000000000001" hidden="1" customHeight="1" x14ac:dyDescent="0.25">
      <c r="B18" s="238">
        <v>13</v>
      </c>
      <c r="C18" s="241" t="s">
        <v>51</v>
      </c>
      <c r="D18" s="245" t="s">
        <v>92</v>
      </c>
      <c r="E18" s="235" t="s">
        <v>12</v>
      </c>
      <c r="F18" s="99">
        <v>1</v>
      </c>
      <c r="G18" s="239">
        <v>5900</v>
      </c>
      <c r="H18" s="104">
        <f t="shared" si="0"/>
        <v>5900</v>
      </c>
      <c r="I18" s="227"/>
      <c r="J18" s="113">
        <v>0</v>
      </c>
      <c r="K18" s="113">
        <v>0</v>
      </c>
      <c r="L18" s="233">
        <f t="shared" si="1"/>
        <v>0</v>
      </c>
      <c r="M18" s="58">
        <f t="shared" si="2"/>
        <v>0</v>
      </c>
    </row>
    <row r="19" spans="2:13" s="225" customFormat="1" ht="20.100000000000001" hidden="1" customHeight="1" x14ac:dyDescent="0.25">
      <c r="B19" s="238">
        <v>14</v>
      </c>
      <c r="C19" s="241" t="s">
        <v>52</v>
      </c>
      <c r="D19" s="245" t="s">
        <v>93</v>
      </c>
      <c r="E19" s="235" t="s">
        <v>12</v>
      </c>
      <c r="F19" s="99">
        <v>1</v>
      </c>
      <c r="G19" s="239">
        <v>2200</v>
      </c>
      <c r="H19" s="104">
        <f t="shared" si="0"/>
        <v>2200</v>
      </c>
      <c r="I19" s="227"/>
      <c r="J19" s="113">
        <v>0</v>
      </c>
      <c r="K19" s="113">
        <v>0</v>
      </c>
      <c r="L19" s="233">
        <f t="shared" si="1"/>
        <v>0</v>
      </c>
      <c r="M19" s="58">
        <f t="shared" si="2"/>
        <v>0</v>
      </c>
    </row>
    <row r="20" spans="2:13" s="225" customFormat="1" ht="20.100000000000001" hidden="1" customHeight="1" x14ac:dyDescent="0.25">
      <c r="B20" s="238">
        <v>15</v>
      </c>
      <c r="C20" s="241" t="s">
        <v>53</v>
      </c>
      <c r="D20" s="245" t="s">
        <v>94</v>
      </c>
      <c r="E20" s="235" t="s">
        <v>12</v>
      </c>
      <c r="F20" s="99">
        <v>3</v>
      </c>
      <c r="G20" s="239">
        <v>9550</v>
      </c>
      <c r="H20" s="104">
        <f t="shared" si="0"/>
        <v>28650</v>
      </c>
      <c r="I20" s="227"/>
      <c r="J20" s="113">
        <v>0</v>
      </c>
      <c r="K20" s="113">
        <v>0</v>
      </c>
      <c r="L20" s="233">
        <f t="shared" si="1"/>
        <v>0</v>
      </c>
      <c r="M20" s="58">
        <f t="shared" si="2"/>
        <v>0</v>
      </c>
    </row>
    <row r="21" spans="2:13" s="225" customFormat="1" ht="20.100000000000001" hidden="1" customHeight="1" x14ac:dyDescent="0.25">
      <c r="B21" s="238">
        <v>16</v>
      </c>
      <c r="C21" s="241" t="s">
        <v>54</v>
      </c>
      <c r="D21" s="245" t="s">
        <v>95</v>
      </c>
      <c r="E21" s="235" t="s">
        <v>12</v>
      </c>
      <c r="F21" s="99">
        <v>1</v>
      </c>
      <c r="G21" s="239">
        <v>2200</v>
      </c>
      <c r="H21" s="104">
        <f t="shared" si="0"/>
        <v>2200</v>
      </c>
      <c r="I21" s="227"/>
      <c r="J21" s="113">
        <v>0</v>
      </c>
      <c r="K21" s="113">
        <v>0</v>
      </c>
      <c r="L21" s="233">
        <f t="shared" si="1"/>
        <v>0</v>
      </c>
      <c r="M21" s="58">
        <f t="shared" si="2"/>
        <v>0</v>
      </c>
    </row>
    <row r="22" spans="2:13" s="225" customFormat="1" ht="20.100000000000001" hidden="1" customHeight="1" x14ac:dyDescent="0.25">
      <c r="B22" s="238">
        <v>17</v>
      </c>
      <c r="C22" s="241" t="s">
        <v>55</v>
      </c>
      <c r="D22" s="240" t="s">
        <v>96</v>
      </c>
      <c r="E22" s="235" t="s">
        <v>12</v>
      </c>
      <c r="F22" s="99">
        <v>2</v>
      </c>
      <c r="G22" s="239">
        <v>900</v>
      </c>
      <c r="H22" s="104">
        <f t="shared" si="0"/>
        <v>1800</v>
      </c>
      <c r="I22" s="227"/>
      <c r="J22" s="113">
        <v>0</v>
      </c>
      <c r="K22" s="113">
        <v>2</v>
      </c>
      <c r="L22" s="233">
        <f t="shared" si="1"/>
        <v>1</v>
      </c>
      <c r="M22" s="58">
        <f t="shared" si="2"/>
        <v>1800</v>
      </c>
    </row>
    <row r="23" spans="2:13" s="225" customFormat="1" ht="20.100000000000001" hidden="1" customHeight="1" x14ac:dyDescent="0.25">
      <c r="B23" s="238">
        <v>18</v>
      </c>
      <c r="C23" s="241" t="s">
        <v>56</v>
      </c>
      <c r="D23" s="240" t="s">
        <v>97</v>
      </c>
      <c r="E23" s="235" t="s">
        <v>12</v>
      </c>
      <c r="F23" s="99">
        <f>1+1</f>
        <v>2</v>
      </c>
      <c r="G23" s="239">
        <v>900</v>
      </c>
      <c r="H23" s="104">
        <f t="shared" si="0"/>
        <v>1800</v>
      </c>
      <c r="I23" s="227"/>
      <c r="J23" s="113">
        <v>0</v>
      </c>
      <c r="K23" s="113">
        <v>2</v>
      </c>
      <c r="L23" s="233">
        <f t="shared" si="1"/>
        <v>1</v>
      </c>
      <c r="M23" s="58">
        <f t="shared" si="2"/>
        <v>1800</v>
      </c>
    </row>
    <row r="24" spans="2:13" s="225" customFormat="1" ht="19.5" hidden="1" customHeight="1" x14ac:dyDescent="0.25">
      <c r="B24" s="238">
        <v>19</v>
      </c>
      <c r="C24" s="241" t="s">
        <v>57</v>
      </c>
      <c r="D24" s="240" t="s">
        <v>98</v>
      </c>
      <c r="E24" s="235" t="s">
        <v>12</v>
      </c>
      <c r="F24" s="100">
        <f>1+1</f>
        <v>2</v>
      </c>
      <c r="G24" s="239">
        <v>900</v>
      </c>
      <c r="H24" s="104">
        <f t="shared" si="0"/>
        <v>1800</v>
      </c>
      <c r="I24" s="227"/>
      <c r="J24" s="113">
        <v>0</v>
      </c>
      <c r="K24" s="113">
        <v>2</v>
      </c>
      <c r="L24" s="233">
        <f t="shared" si="1"/>
        <v>1</v>
      </c>
      <c r="M24" s="58">
        <f t="shared" si="2"/>
        <v>1800</v>
      </c>
    </row>
    <row r="25" spans="2:13" s="225" customFormat="1" ht="20.100000000000001" hidden="1" customHeight="1" x14ac:dyDescent="0.25">
      <c r="B25" s="238">
        <v>20</v>
      </c>
      <c r="C25" s="241" t="s">
        <v>58</v>
      </c>
      <c r="D25" s="240" t="s">
        <v>99</v>
      </c>
      <c r="E25" s="235" t="s">
        <v>12</v>
      </c>
      <c r="F25" s="99">
        <v>1</v>
      </c>
      <c r="G25" s="239">
        <v>29350</v>
      </c>
      <c r="H25" s="104">
        <f t="shared" si="0"/>
        <v>29350</v>
      </c>
      <c r="I25" s="227"/>
      <c r="J25" s="113">
        <v>0</v>
      </c>
      <c r="K25" s="113">
        <v>1</v>
      </c>
      <c r="L25" s="233">
        <f t="shared" si="1"/>
        <v>1</v>
      </c>
      <c r="M25" s="58">
        <f t="shared" si="2"/>
        <v>29350</v>
      </c>
    </row>
    <row r="26" spans="2:13" s="225" customFormat="1" ht="20.100000000000001" hidden="1" customHeight="1" x14ac:dyDescent="0.25">
      <c r="B26" s="238">
        <v>21</v>
      </c>
      <c r="C26" s="241" t="s">
        <v>59</v>
      </c>
      <c r="D26" s="240" t="s">
        <v>100</v>
      </c>
      <c r="E26" s="235" t="s">
        <v>12</v>
      </c>
      <c r="F26" s="99">
        <v>1</v>
      </c>
      <c r="G26" s="239">
        <v>48990</v>
      </c>
      <c r="H26" s="104">
        <f t="shared" si="0"/>
        <v>48990</v>
      </c>
      <c r="I26" s="227"/>
      <c r="J26" s="113">
        <v>0</v>
      </c>
      <c r="K26" s="113">
        <v>1</v>
      </c>
      <c r="L26" s="233">
        <f t="shared" si="1"/>
        <v>1</v>
      </c>
      <c r="M26" s="58">
        <f t="shared" si="2"/>
        <v>48990</v>
      </c>
    </row>
    <row r="27" spans="2:13" s="225" customFormat="1" ht="20.100000000000001" hidden="1" customHeight="1" x14ac:dyDescent="0.25">
      <c r="B27" s="238">
        <v>22</v>
      </c>
      <c r="C27" s="241" t="s">
        <v>60</v>
      </c>
      <c r="D27" s="240" t="s">
        <v>101</v>
      </c>
      <c r="E27" s="235" t="s">
        <v>12</v>
      </c>
      <c r="F27" s="99">
        <v>1</v>
      </c>
      <c r="G27" s="239">
        <v>18350</v>
      </c>
      <c r="H27" s="104">
        <f t="shared" si="0"/>
        <v>18350</v>
      </c>
      <c r="I27" s="227"/>
      <c r="J27" s="113">
        <v>0</v>
      </c>
      <c r="K27" s="113">
        <v>0</v>
      </c>
      <c r="L27" s="233">
        <f t="shared" si="1"/>
        <v>0</v>
      </c>
      <c r="M27" s="58">
        <f t="shared" si="2"/>
        <v>0</v>
      </c>
    </row>
    <row r="28" spans="2:13" s="225" customFormat="1" ht="20.100000000000001" hidden="1" customHeight="1" x14ac:dyDescent="0.25">
      <c r="B28" s="238">
        <v>23</v>
      </c>
      <c r="C28" s="241" t="s">
        <v>61</v>
      </c>
      <c r="D28" s="240" t="s">
        <v>102</v>
      </c>
      <c r="E28" s="235" t="s">
        <v>12</v>
      </c>
      <c r="F28" s="99">
        <v>1</v>
      </c>
      <c r="G28" s="239">
        <v>18350</v>
      </c>
      <c r="H28" s="104">
        <f t="shared" si="0"/>
        <v>18350</v>
      </c>
      <c r="I28" s="227"/>
      <c r="J28" s="113">
        <v>0</v>
      </c>
      <c r="K28" s="113">
        <v>0</v>
      </c>
      <c r="L28" s="233">
        <f t="shared" si="1"/>
        <v>0</v>
      </c>
      <c r="M28" s="58">
        <f t="shared" si="2"/>
        <v>0</v>
      </c>
    </row>
    <row r="29" spans="2:13" s="225" customFormat="1" ht="24" hidden="1" x14ac:dyDescent="0.25">
      <c r="B29" s="238">
        <v>24</v>
      </c>
      <c r="C29" s="244" t="s">
        <v>62</v>
      </c>
      <c r="D29" s="243" t="s">
        <v>103</v>
      </c>
      <c r="E29" s="235" t="s">
        <v>12</v>
      </c>
      <c r="F29" s="101">
        <v>1</v>
      </c>
      <c r="G29" s="242">
        <v>32660</v>
      </c>
      <c r="H29" s="104">
        <f t="shared" si="0"/>
        <v>32660</v>
      </c>
      <c r="I29" s="227"/>
      <c r="J29" s="113">
        <v>1</v>
      </c>
      <c r="K29" s="113">
        <v>0</v>
      </c>
      <c r="L29" s="233">
        <f t="shared" si="1"/>
        <v>1</v>
      </c>
      <c r="M29" s="58">
        <f t="shared" si="2"/>
        <v>32660</v>
      </c>
    </row>
    <row r="30" spans="2:13" s="225" customFormat="1" ht="20.100000000000001" hidden="1" customHeight="1" x14ac:dyDescent="0.25">
      <c r="B30" s="238">
        <v>25</v>
      </c>
      <c r="C30" s="241" t="s">
        <v>63</v>
      </c>
      <c r="D30" s="240" t="s">
        <v>104</v>
      </c>
      <c r="E30" s="235" t="s">
        <v>12</v>
      </c>
      <c r="F30" s="99">
        <v>1</v>
      </c>
      <c r="G30" s="239">
        <v>32660</v>
      </c>
      <c r="H30" s="104">
        <f t="shared" si="0"/>
        <v>32660</v>
      </c>
      <c r="I30" s="227"/>
      <c r="J30" s="113">
        <v>1</v>
      </c>
      <c r="K30" s="113">
        <v>0</v>
      </c>
      <c r="L30" s="233">
        <f t="shared" si="1"/>
        <v>1</v>
      </c>
      <c r="M30" s="58">
        <f t="shared" si="2"/>
        <v>32660</v>
      </c>
    </row>
    <row r="31" spans="2:13" s="225" customFormat="1" ht="20.100000000000001" hidden="1" customHeight="1" x14ac:dyDescent="0.25">
      <c r="B31" s="238">
        <v>26</v>
      </c>
      <c r="C31" s="241" t="s">
        <v>64</v>
      </c>
      <c r="D31" s="240" t="s">
        <v>105</v>
      </c>
      <c r="E31" s="235" t="s">
        <v>12</v>
      </c>
      <c r="F31" s="99">
        <v>1</v>
      </c>
      <c r="G31" s="239">
        <v>450</v>
      </c>
      <c r="H31" s="104">
        <f t="shared" si="0"/>
        <v>450</v>
      </c>
      <c r="I31" s="227"/>
      <c r="J31" s="113">
        <v>0</v>
      </c>
      <c r="K31" s="113">
        <v>1</v>
      </c>
      <c r="L31" s="233">
        <f t="shared" si="1"/>
        <v>1</v>
      </c>
      <c r="M31" s="58">
        <f t="shared" si="2"/>
        <v>450</v>
      </c>
    </row>
    <row r="32" spans="2:13" s="225" customFormat="1" ht="24" hidden="1" x14ac:dyDescent="0.25">
      <c r="B32" s="238">
        <v>27</v>
      </c>
      <c r="C32" s="241" t="s">
        <v>65</v>
      </c>
      <c r="D32" s="240" t="s">
        <v>106</v>
      </c>
      <c r="E32" s="235" t="s">
        <v>12</v>
      </c>
      <c r="F32" s="99">
        <v>1</v>
      </c>
      <c r="G32" s="239">
        <v>450</v>
      </c>
      <c r="H32" s="104">
        <f t="shared" si="0"/>
        <v>450</v>
      </c>
      <c r="I32" s="227"/>
      <c r="J32" s="113">
        <v>0</v>
      </c>
      <c r="K32" s="113">
        <v>1</v>
      </c>
      <c r="L32" s="233">
        <f t="shared" si="1"/>
        <v>1</v>
      </c>
      <c r="M32" s="58">
        <f t="shared" si="2"/>
        <v>450</v>
      </c>
    </row>
    <row r="33" spans="2:13" s="225" customFormat="1" ht="24" hidden="1" x14ac:dyDescent="0.25">
      <c r="B33" s="238">
        <v>28</v>
      </c>
      <c r="C33" s="241" t="s">
        <v>66</v>
      </c>
      <c r="D33" s="240" t="s">
        <v>107</v>
      </c>
      <c r="E33" s="235" t="s">
        <v>12</v>
      </c>
      <c r="F33" s="99">
        <v>1</v>
      </c>
      <c r="G33" s="239">
        <v>450</v>
      </c>
      <c r="H33" s="104">
        <f t="shared" si="0"/>
        <v>450</v>
      </c>
      <c r="I33" s="227"/>
      <c r="J33" s="113">
        <v>0</v>
      </c>
      <c r="K33" s="113">
        <v>1</v>
      </c>
      <c r="L33" s="233">
        <f t="shared" si="1"/>
        <v>1</v>
      </c>
      <c r="M33" s="58">
        <f t="shared" si="2"/>
        <v>450</v>
      </c>
    </row>
    <row r="34" spans="2:13" s="225" customFormat="1" ht="20.100000000000001" hidden="1" customHeight="1" x14ac:dyDescent="0.25">
      <c r="B34" s="238">
        <v>29</v>
      </c>
      <c r="C34" s="241" t="s">
        <v>67</v>
      </c>
      <c r="D34" s="240" t="s">
        <v>108</v>
      </c>
      <c r="E34" s="235" t="s">
        <v>12</v>
      </c>
      <c r="F34" s="99">
        <v>1</v>
      </c>
      <c r="G34" s="239">
        <v>450</v>
      </c>
      <c r="H34" s="104">
        <f t="shared" si="0"/>
        <v>450</v>
      </c>
      <c r="I34" s="227"/>
      <c r="J34" s="113">
        <v>0</v>
      </c>
      <c r="K34" s="113">
        <v>1</v>
      </c>
      <c r="L34" s="233">
        <f t="shared" si="1"/>
        <v>1</v>
      </c>
      <c r="M34" s="58">
        <f t="shared" si="2"/>
        <v>450</v>
      </c>
    </row>
    <row r="35" spans="2:13" s="225" customFormat="1" ht="24" hidden="1" x14ac:dyDescent="0.25">
      <c r="B35" s="238">
        <v>30</v>
      </c>
      <c r="C35" s="241" t="s">
        <v>68</v>
      </c>
      <c r="D35" s="240" t="s">
        <v>109</v>
      </c>
      <c r="E35" s="235" t="s">
        <v>12</v>
      </c>
      <c r="F35" s="100">
        <v>1</v>
      </c>
      <c r="G35" s="239">
        <v>450</v>
      </c>
      <c r="H35" s="104">
        <f t="shared" si="0"/>
        <v>450</v>
      </c>
      <c r="I35" s="227"/>
      <c r="J35" s="113">
        <v>0</v>
      </c>
      <c r="K35" s="113">
        <v>1</v>
      </c>
      <c r="L35" s="233">
        <f t="shared" si="1"/>
        <v>1</v>
      </c>
      <c r="M35" s="58">
        <f t="shared" si="2"/>
        <v>450</v>
      </c>
    </row>
    <row r="36" spans="2:13" s="225" customFormat="1" ht="20.100000000000001" hidden="1" customHeight="1" x14ac:dyDescent="0.25">
      <c r="B36" s="238">
        <v>31</v>
      </c>
      <c r="C36" s="241" t="s">
        <v>69</v>
      </c>
      <c r="D36" s="240" t="s">
        <v>110</v>
      </c>
      <c r="E36" s="235" t="s">
        <v>12</v>
      </c>
      <c r="F36" s="99">
        <v>1</v>
      </c>
      <c r="G36" s="239">
        <v>450</v>
      </c>
      <c r="H36" s="104">
        <f t="shared" si="0"/>
        <v>450</v>
      </c>
      <c r="I36" s="227"/>
      <c r="J36" s="113">
        <v>0</v>
      </c>
      <c r="K36" s="113">
        <v>1</v>
      </c>
      <c r="L36" s="233">
        <f t="shared" si="1"/>
        <v>1</v>
      </c>
      <c r="M36" s="58">
        <f t="shared" si="2"/>
        <v>450</v>
      </c>
    </row>
    <row r="37" spans="2:13" s="225" customFormat="1" ht="24" hidden="1" x14ac:dyDescent="0.25">
      <c r="B37" s="238">
        <v>32</v>
      </c>
      <c r="C37" s="241" t="s">
        <v>70</v>
      </c>
      <c r="D37" s="240" t="s">
        <v>111</v>
      </c>
      <c r="E37" s="235" t="s">
        <v>12</v>
      </c>
      <c r="F37" s="99">
        <v>1</v>
      </c>
      <c r="G37" s="239">
        <v>450</v>
      </c>
      <c r="H37" s="104">
        <f t="shared" si="0"/>
        <v>450</v>
      </c>
      <c r="I37" s="227"/>
      <c r="J37" s="113">
        <v>0</v>
      </c>
      <c r="K37" s="113">
        <v>1</v>
      </c>
      <c r="L37" s="233">
        <f t="shared" si="1"/>
        <v>1</v>
      </c>
      <c r="M37" s="58">
        <f t="shared" si="2"/>
        <v>450</v>
      </c>
    </row>
    <row r="38" spans="2:13" s="225" customFormat="1" ht="20.100000000000001" hidden="1" customHeight="1" x14ac:dyDescent="0.25">
      <c r="B38" s="238">
        <v>33</v>
      </c>
      <c r="C38" s="241" t="s">
        <v>71</v>
      </c>
      <c r="D38" s="240" t="s">
        <v>112</v>
      </c>
      <c r="E38" s="235" t="s">
        <v>12</v>
      </c>
      <c r="F38" s="99">
        <v>1</v>
      </c>
      <c r="G38" s="239">
        <v>450</v>
      </c>
      <c r="H38" s="104">
        <f t="shared" si="0"/>
        <v>450</v>
      </c>
      <c r="I38" s="227"/>
      <c r="J38" s="113">
        <v>0</v>
      </c>
      <c r="K38" s="113">
        <v>1</v>
      </c>
      <c r="L38" s="233">
        <f t="shared" si="1"/>
        <v>1</v>
      </c>
      <c r="M38" s="58">
        <f t="shared" si="2"/>
        <v>450</v>
      </c>
    </row>
    <row r="39" spans="2:13" s="225" customFormat="1" ht="20.100000000000001" hidden="1" customHeight="1" x14ac:dyDescent="0.25">
      <c r="B39" s="238">
        <v>34</v>
      </c>
      <c r="C39" s="241" t="s">
        <v>72</v>
      </c>
      <c r="D39" s="240" t="s">
        <v>113</v>
      </c>
      <c r="E39" s="235" t="s">
        <v>12</v>
      </c>
      <c r="F39" s="99">
        <v>1</v>
      </c>
      <c r="G39" s="239">
        <v>450</v>
      </c>
      <c r="H39" s="104">
        <f t="shared" si="0"/>
        <v>450</v>
      </c>
      <c r="I39" s="227"/>
      <c r="J39" s="113">
        <v>0</v>
      </c>
      <c r="K39" s="113">
        <v>1</v>
      </c>
      <c r="L39" s="233">
        <f t="shared" si="1"/>
        <v>1</v>
      </c>
      <c r="M39" s="58">
        <f t="shared" si="2"/>
        <v>450</v>
      </c>
    </row>
    <row r="40" spans="2:13" s="225" customFormat="1" ht="20.100000000000001" hidden="1" customHeight="1" x14ac:dyDescent="0.25">
      <c r="B40" s="238">
        <v>35</v>
      </c>
      <c r="C40" s="241" t="s">
        <v>73</v>
      </c>
      <c r="D40" s="240" t="s">
        <v>114</v>
      </c>
      <c r="E40" s="235" t="s">
        <v>12</v>
      </c>
      <c r="F40" s="99">
        <v>1</v>
      </c>
      <c r="G40" s="239">
        <v>450</v>
      </c>
      <c r="H40" s="104">
        <f t="shared" si="0"/>
        <v>450</v>
      </c>
      <c r="I40" s="227"/>
      <c r="J40" s="113">
        <v>0</v>
      </c>
      <c r="K40" s="113">
        <v>1</v>
      </c>
      <c r="L40" s="233">
        <f t="shared" si="1"/>
        <v>1</v>
      </c>
      <c r="M40" s="58">
        <f t="shared" si="2"/>
        <v>450</v>
      </c>
    </row>
    <row r="41" spans="2:13" s="225" customFormat="1" ht="20.100000000000001" hidden="1" customHeight="1" x14ac:dyDescent="0.25">
      <c r="B41" s="238">
        <v>36</v>
      </c>
      <c r="C41" s="241" t="s">
        <v>74</v>
      </c>
      <c r="D41" s="240" t="s">
        <v>115</v>
      </c>
      <c r="E41" s="235" t="s">
        <v>12</v>
      </c>
      <c r="F41" s="100">
        <v>1</v>
      </c>
      <c r="G41" s="239">
        <v>5500</v>
      </c>
      <c r="H41" s="104">
        <f t="shared" si="0"/>
        <v>5500</v>
      </c>
      <c r="I41" s="227"/>
      <c r="J41" s="113">
        <v>1</v>
      </c>
      <c r="K41" s="113">
        <v>0</v>
      </c>
      <c r="L41" s="233">
        <f t="shared" si="1"/>
        <v>1</v>
      </c>
      <c r="M41" s="58">
        <f t="shared" si="2"/>
        <v>5500</v>
      </c>
    </row>
    <row r="42" spans="2:13" s="225" customFormat="1" ht="20.100000000000001" hidden="1" customHeight="1" x14ac:dyDescent="0.25">
      <c r="B42" s="238">
        <v>37</v>
      </c>
      <c r="C42" s="241" t="s">
        <v>75</v>
      </c>
      <c r="D42" s="240" t="s">
        <v>116</v>
      </c>
      <c r="E42" s="235" t="s">
        <v>12</v>
      </c>
      <c r="F42" s="99">
        <v>1</v>
      </c>
      <c r="G42" s="239">
        <v>5500</v>
      </c>
      <c r="H42" s="104">
        <f t="shared" si="0"/>
        <v>5500</v>
      </c>
      <c r="I42" s="227"/>
      <c r="J42" s="113">
        <v>1</v>
      </c>
      <c r="K42" s="113">
        <v>0</v>
      </c>
      <c r="L42" s="233">
        <f t="shared" si="1"/>
        <v>1</v>
      </c>
      <c r="M42" s="58">
        <f t="shared" si="2"/>
        <v>5500</v>
      </c>
    </row>
    <row r="43" spans="2:13" s="225" customFormat="1" ht="20.100000000000001" hidden="1" customHeight="1" x14ac:dyDescent="0.25">
      <c r="B43" s="238">
        <v>38</v>
      </c>
      <c r="C43" s="241" t="s">
        <v>76</v>
      </c>
      <c r="D43" s="240" t="s">
        <v>117</v>
      </c>
      <c r="E43" s="235" t="s">
        <v>12</v>
      </c>
      <c r="F43" s="99">
        <f>1+1</f>
        <v>2</v>
      </c>
      <c r="G43" s="239">
        <v>11000</v>
      </c>
      <c r="H43" s="104">
        <f t="shared" si="0"/>
        <v>22000</v>
      </c>
      <c r="I43" s="227"/>
      <c r="J43" s="113">
        <v>1</v>
      </c>
      <c r="K43" s="113">
        <v>1</v>
      </c>
      <c r="L43" s="233">
        <f t="shared" si="1"/>
        <v>1</v>
      </c>
      <c r="M43" s="58">
        <f t="shared" si="2"/>
        <v>22000</v>
      </c>
    </row>
    <row r="44" spans="2:13" s="225" customFormat="1" ht="20.100000000000001" hidden="1" customHeight="1" x14ac:dyDescent="0.25">
      <c r="B44" s="238">
        <v>39</v>
      </c>
      <c r="C44" s="241" t="s">
        <v>77</v>
      </c>
      <c r="D44" s="240" t="s">
        <v>118</v>
      </c>
      <c r="E44" s="235" t="s">
        <v>12</v>
      </c>
      <c r="F44" s="100">
        <v>1</v>
      </c>
      <c r="G44" s="239">
        <v>11000</v>
      </c>
      <c r="H44" s="104">
        <f t="shared" si="0"/>
        <v>11000</v>
      </c>
      <c r="I44" s="227"/>
      <c r="J44" s="113">
        <v>1</v>
      </c>
      <c r="K44" s="113">
        <v>0</v>
      </c>
      <c r="L44" s="233">
        <f t="shared" si="1"/>
        <v>1</v>
      </c>
      <c r="M44" s="58">
        <f t="shared" si="2"/>
        <v>11000</v>
      </c>
    </row>
    <row r="45" spans="2:13" s="225" customFormat="1" ht="20.100000000000001" hidden="1" customHeight="1" x14ac:dyDescent="0.25">
      <c r="B45" s="238">
        <v>40</v>
      </c>
      <c r="C45" s="241" t="s">
        <v>78</v>
      </c>
      <c r="D45" s="240" t="s">
        <v>119</v>
      </c>
      <c r="E45" s="235" t="s">
        <v>12</v>
      </c>
      <c r="F45" s="99">
        <f>1+1</f>
        <v>2</v>
      </c>
      <c r="G45" s="239">
        <v>11000</v>
      </c>
      <c r="H45" s="104">
        <f t="shared" si="0"/>
        <v>22000</v>
      </c>
      <c r="I45" s="227"/>
      <c r="J45" s="113">
        <v>1</v>
      </c>
      <c r="K45" s="113">
        <v>1</v>
      </c>
      <c r="L45" s="233">
        <f t="shared" si="1"/>
        <v>1</v>
      </c>
      <c r="M45" s="58">
        <f t="shared" si="2"/>
        <v>22000</v>
      </c>
    </row>
    <row r="46" spans="2:13" s="225" customFormat="1" ht="20.100000000000001" hidden="1" customHeight="1" x14ac:dyDescent="0.25">
      <c r="B46" s="238">
        <v>41</v>
      </c>
      <c r="C46" s="237" t="s">
        <v>79</v>
      </c>
      <c r="D46" s="236" t="s">
        <v>120</v>
      </c>
      <c r="E46" s="235" t="s">
        <v>12</v>
      </c>
      <c r="F46" s="102">
        <v>1</v>
      </c>
      <c r="G46" s="234">
        <v>11000</v>
      </c>
      <c r="H46" s="104">
        <f t="shared" si="0"/>
        <v>11000</v>
      </c>
      <c r="I46" s="227"/>
      <c r="J46" s="113">
        <v>1</v>
      </c>
      <c r="K46" s="113">
        <v>0</v>
      </c>
      <c r="L46" s="233">
        <f t="shared" si="1"/>
        <v>1</v>
      </c>
      <c r="M46" s="58">
        <f t="shared" si="2"/>
        <v>11000</v>
      </c>
    </row>
    <row r="47" spans="2:13" s="225" customFormat="1" ht="20.100000000000001" hidden="1" customHeight="1" x14ac:dyDescent="0.25">
      <c r="B47" s="232">
        <v>42</v>
      </c>
      <c r="C47" s="231"/>
      <c r="D47" s="230" t="s">
        <v>121</v>
      </c>
      <c r="E47" s="229" t="s">
        <v>12</v>
      </c>
      <c r="F47" s="106">
        <v>1</v>
      </c>
      <c r="G47" s="228">
        <v>2200</v>
      </c>
      <c r="H47" s="108">
        <f t="shared" si="0"/>
        <v>2200</v>
      </c>
      <c r="I47" s="227"/>
      <c r="J47" s="114">
        <v>0</v>
      </c>
      <c r="K47" s="114">
        <v>0</v>
      </c>
      <c r="L47" s="226">
        <f t="shared" si="1"/>
        <v>0</v>
      </c>
      <c r="M47" s="64">
        <f t="shared" si="2"/>
        <v>0</v>
      </c>
    </row>
    <row r="48" spans="2:13" ht="5.0999999999999996" hidden="1" customHeight="1" x14ac:dyDescent="0.25">
      <c r="D48" s="212"/>
      <c r="E48" s="212"/>
      <c r="F48" s="212"/>
      <c r="G48" s="224"/>
      <c r="H48" s="223"/>
      <c r="I48" s="222"/>
      <c r="J48" s="221"/>
      <c r="K48" s="221"/>
      <c r="L48" s="221"/>
      <c r="M48" s="220"/>
    </row>
    <row r="49" spans="2:18" s="215" customFormat="1" ht="24" hidden="1" thickBot="1" x14ac:dyDescent="0.3">
      <c r="D49" s="219"/>
      <c r="E49" s="219"/>
      <c r="F49" s="219"/>
      <c r="G49" s="218"/>
      <c r="H49" s="56">
        <f>SUBTOTAL(9,H6:H47)</f>
        <v>369620</v>
      </c>
      <c r="I49" s="217"/>
      <c r="J49" s="216"/>
      <c r="K49" s="216"/>
      <c r="L49" s="216"/>
      <c r="M49" s="56">
        <f>SUBTOTAL(9,M6:M47)</f>
        <v>232360</v>
      </c>
    </row>
    <row r="50" spans="2:18" s="215" customFormat="1" ht="23.25" hidden="1" x14ac:dyDescent="0.25">
      <c r="D50" s="219"/>
      <c r="E50" s="219"/>
      <c r="F50" s="219"/>
      <c r="G50" s="218"/>
      <c r="H50" s="129"/>
      <c r="I50" s="217"/>
      <c r="J50" s="216"/>
      <c r="K50" s="216"/>
      <c r="L50" s="216"/>
      <c r="M50" s="129"/>
    </row>
    <row r="51" spans="2:18" s="215" customFormat="1" ht="23.25" hidden="1" x14ac:dyDescent="0.25">
      <c r="D51" s="219"/>
      <c r="E51" s="219"/>
      <c r="F51" s="219"/>
      <c r="G51" s="218"/>
      <c r="H51" s="129"/>
      <c r="I51" s="217"/>
      <c r="J51" s="216"/>
      <c r="K51" s="216"/>
      <c r="L51" s="216"/>
      <c r="M51" s="129"/>
    </row>
    <row r="52" spans="2:18" s="215" customFormat="1" ht="23.25" hidden="1" x14ac:dyDescent="0.25">
      <c r="D52" s="219"/>
      <c r="E52" s="219"/>
      <c r="F52" s="219"/>
      <c r="G52" s="218"/>
      <c r="H52" s="129"/>
      <c r="I52" s="217"/>
      <c r="J52" s="216"/>
      <c r="K52" s="216"/>
      <c r="L52" s="216"/>
      <c r="M52" s="129"/>
    </row>
    <row r="53" spans="2:18" s="215" customFormat="1" ht="23.25" hidden="1" x14ac:dyDescent="0.25">
      <c r="D53" s="219"/>
      <c r="E53" s="219"/>
      <c r="F53" s="219"/>
      <c r="G53" s="218"/>
      <c r="H53" s="129"/>
      <c r="I53" s="217"/>
      <c r="J53" s="216"/>
      <c r="K53" s="216"/>
      <c r="L53" s="216"/>
      <c r="M53" s="129"/>
    </row>
    <row r="54" spans="2:18" s="215" customFormat="1" ht="23.25" hidden="1" x14ac:dyDescent="0.25">
      <c r="D54" s="219"/>
      <c r="E54" s="219"/>
      <c r="F54" s="219"/>
      <c r="G54" s="218"/>
      <c r="H54" s="129"/>
      <c r="I54" s="217"/>
      <c r="J54" s="216"/>
      <c r="K54" s="216"/>
      <c r="L54" s="216"/>
      <c r="M54" s="129"/>
    </row>
    <row r="55" spans="2:18" s="215" customFormat="1" ht="23.25" hidden="1" x14ac:dyDescent="0.25">
      <c r="D55" s="219"/>
      <c r="E55" s="219"/>
      <c r="F55" s="219"/>
      <c r="G55" s="218"/>
      <c r="H55" s="129"/>
      <c r="I55" s="217"/>
      <c r="J55" s="216"/>
      <c r="K55" s="216"/>
      <c r="L55" s="216"/>
      <c r="M55" s="129"/>
    </row>
    <row r="56" spans="2:18" s="215" customFormat="1" ht="23.25" hidden="1" x14ac:dyDescent="0.25">
      <c r="D56" s="219"/>
      <c r="E56" s="219"/>
      <c r="F56" s="219"/>
      <c r="G56" s="218"/>
      <c r="H56" s="129"/>
      <c r="I56" s="217"/>
      <c r="J56" s="216"/>
      <c r="K56" s="216"/>
      <c r="L56" s="216"/>
      <c r="M56" s="129"/>
    </row>
    <row r="57" spans="2:18" ht="20.100000000000001" hidden="1" customHeight="1" x14ac:dyDescent="0.25">
      <c r="D57" s="212"/>
      <c r="E57" s="212"/>
      <c r="F57" s="214"/>
      <c r="G57" s="213"/>
      <c r="H57" s="212"/>
      <c r="I57" s="212"/>
      <c r="J57" s="212"/>
      <c r="K57" s="212"/>
      <c r="L57" s="212"/>
      <c r="M57" s="212"/>
    </row>
    <row r="58" spans="2:18" ht="33.75" hidden="1" x14ac:dyDescent="0.25">
      <c r="B58" s="210" t="s">
        <v>13</v>
      </c>
      <c r="C58" s="210"/>
      <c r="D58" s="195"/>
      <c r="E58" s="210"/>
      <c r="F58" s="195"/>
      <c r="G58" s="195"/>
      <c r="H58" s="211" t="s">
        <v>14</v>
      </c>
      <c r="I58" s="209"/>
      <c r="J58" s="210" t="s">
        <v>15</v>
      </c>
      <c r="K58" s="210"/>
      <c r="L58" s="210"/>
      <c r="M58" s="195"/>
    </row>
    <row r="59" spans="2:18" ht="6" hidden="1" customHeight="1" x14ac:dyDescent="0.25">
      <c r="G59" s="154"/>
      <c r="H59" s="155"/>
      <c r="I59" s="209"/>
    </row>
    <row r="60" spans="2:18" s="204" customFormat="1" ht="21.95" hidden="1" customHeight="1" x14ac:dyDescent="0.6">
      <c r="B60" s="204" t="s">
        <v>129</v>
      </c>
      <c r="H60" s="130">
        <f>'[1]مرحله اول'!H53</f>
        <v>120320</v>
      </c>
      <c r="I60" s="208"/>
      <c r="J60" s="198" t="s">
        <v>123</v>
      </c>
      <c r="K60" s="198"/>
      <c r="L60" s="198"/>
      <c r="M60" s="198"/>
    </row>
    <row r="61" spans="2:18" s="204" customFormat="1" ht="21.95" hidden="1" customHeight="1" x14ac:dyDescent="0.6">
      <c r="B61" s="204" t="s">
        <v>136</v>
      </c>
      <c r="H61" s="126">
        <f>'[1]مرحله دوم'!H82</f>
        <v>112040</v>
      </c>
      <c r="I61" s="208"/>
      <c r="J61" s="198"/>
      <c r="K61" s="198"/>
      <c r="L61" s="198"/>
      <c r="M61" s="198"/>
    </row>
    <row r="62" spans="2:18" ht="21.95" hidden="1" customHeight="1" x14ac:dyDescent="0.7">
      <c r="B62" s="201" t="s">
        <v>20</v>
      </c>
      <c r="C62" s="201"/>
      <c r="D62" s="200"/>
      <c r="E62" s="201"/>
      <c r="F62" s="200"/>
      <c r="G62" s="200"/>
      <c r="H62" s="61">
        <f>SUM(H60:H61)</f>
        <v>232360</v>
      </c>
      <c r="I62" s="207"/>
      <c r="J62" s="198"/>
      <c r="K62" s="198"/>
      <c r="L62" s="198"/>
      <c r="M62" s="198"/>
      <c r="O62" s="154">
        <v>12942.176023170003</v>
      </c>
      <c r="Q62" s="154">
        <v>12942.18</v>
      </c>
      <c r="R62" s="154">
        <v>3.9768299975548897E-3</v>
      </c>
    </row>
    <row r="63" spans="2:18" ht="21.95" hidden="1" customHeight="1" x14ac:dyDescent="0.6">
      <c r="B63" s="206" t="s">
        <v>16</v>
      </c>
      <c r="C63" s="204"/>
      <c r="D63" s="204"/>
      <c r="E63" s="204"/>
      <c r="F63" s="204"/>
      <c r="G63" s="205"/>
      <c r="H63" s="67">
        <f>H62*9%</f>
        <v>20912.399999999998</v>
      </c>
      <c r="J63" s="198"/>
      <c r="K63" s="198"/>
      <c r="L63" s="198"/>
      <c r="M63" s="198"/>
    </row>
    <row r="64" spans="2:18" ht="21.95" hidden="1" customHeight="1" x14ac:dyDescent="0.6">
      <c r="B64" s="206" t="s">
        <v>137</v>
      </c>
      <c r="C64" s="204"/>
      <c r="D64" s="204"/>
      <c r="E64" s="204"/>
      <c r="F64" s="204"/>
      <c r="G64" s="205"/>
      <c r="H64" s="131">
        <f>SUM(H62:H63)</f>
        <v>253272.4</v>
      </c>
      <c r="J64" s="198"/>
      <c r="K64" s="198"/>
      <c r="L64" s="198"/>
      <c r="M64" s="198"/>
    </row>
    <row r="65" spans="2:13" ht="21.95" hidden="1" customHeight="1" x14ac:dyDescent="0.6">
      <c r="B65" s="206"/>
      <c r="C65" s="204"/>
      <c r="D65" s="204"/>
      <c r="E65" s="204"/>
      <c r="F65" s="204"/>
      <c r="G65" s="205"/>
      <c r="H65" s="62"/>
      <c r="J65" s="198"/>
      <c r="K65" s="198"/>
      <c r="L65" s="198"/>
      <c r="M65" s="198"/>
    </row>
    <row r="66" spans="2:13" ht="21.95" hidden="1" customHeight="1" x14ac:dyDescent="0.25">
      <c r="B66" s="200" t="s">
        <v>17</v>
      </c>
      <c r="C66" s="200"/>
      <c r="D66" s="204"/>
      <c r="E66" s="204"/>
      <c r="F66" s="204"/>
      <c r="G66" s="205"/>
      <c r="H66" s="62"/>
      <c r="J66" s="198"/>
      <c r="K66" s="198"/>
      <c r="L66" s="198"/>
      <c r="M66" s="198"/>
    </row>
    <row r="67" spans="2:13" ht="21.95" hidden="1" customHeight="1" x14ac:dyDescent="0.25">
      <c r="B67" s="204" t="s">
        <v>122</v>
      </c>
      <c r="C67" s="204"/>
      <c r="D67" s="204"/>
      <c r="E67" s="204"/>
      <c r="F67" s="204"/>
      <c r="G67" s="205"/>
      <c r="H67" s="67">
        <f>H61*50%</f>
        <v>56020</v>
      </c>
      <c r="J67" s="198"/>
      <c r="K67" s="198"/>
      <c r="L67" s="198"/>
      <c r="M67" s="198"/>
    </row>
    <row r="68" spans="2:13" ht="21.95" hidden="1" customHeight="1" x14ac:dyDescent="0.25">
      <c r="B68" s="204"/>
      <c r="C68" s="204"/>
      <c r="D68" s="204"/>
      <c r="E68" s="204"/>
      <c r="F68" s="204"/>
      <c r="G68" s="205"/>
      <c r="H68" s="132"/>
      <c r="J68" s="198"/>
      <c r="K68" s="198"/>
      <c r="L68" s="198"/>
      <c r="M68" s="198"/>
    </row>
    <row r="69" spans="2:13" ht="21.95" hidden="1" customHeight="1" x14ac:dyDescent="0.7">
      <c r="B69" s="201" t="s">
        <v>18</v>
      </c>
      <c r="C69" s="201"/>
      <c r="D69" s="200"/>
      <c r="E69" s="201"/>
      <c r="F69" s="200"/>
      <c r="G69" s="200"/>
      <c r="H69" s="61">
        <f>SUM(H67:H67)</f>
        <v>56020</v>
      </c>
      <c r="J69" s="198"/>
      <c r="K69" s="198"/>
      <c r="L69" s="198"/>
      <c r="M69" s="198"/>
    </row>
    <row r="70" spans="2:13" ht="21.95" hidden="1" customHeight="1" x14ac:dyDescent="0.25">
      <c r="B70" s="204"/>
      <c r="C70" s="204"/>
      <c r="D70" s="204"/>
      <c r="E70" s="204"/>
      <c r="F70" s="204"/>
      <c r="G70" s="203"/>
      <c r="H70" s="62"/>
      <c r="I70" s="202"/>
      <c r="J70" s="198"/>
      <c r="K70" s="198"/>
      <c r="L70" s="198"/>
      <c r="M70" s="198"/>
    </row>
    <row r="71" spans="2:13" ht="21.95" hidden="1" customHeight="1" thickBot="1" x14ac:dyDescent="0.75">
      <c r="B71" s="201" t="s">
        <v>19</v>
      </c>
      <c r="C71" s="201"/>
      <c r="D71" s="200"/>
      <c r="E71" s="201"/>
      <c r="F71" s="200"/>
      <c r="G71" s="200"/>
      <c r="H71" s="63">
        <f>H62-H69</f>
        <v>176340</v>
      </c>
      <c r="J71" s="198"/>
      <c r="K71" s="198"/>
      <c r="L71" s="198"/>
      <c r="M71" s="198"/>
    </row>
    <row r="72" spans="2:13" ht="21.95" hidden="1" customHeight="1" thickTop="1" x14ac:dyDescent="0.25">
      <c r="J72" s="198"/>
      <c r="K72" s="198"/>
      <c r="L72" s="198"/>
      <c r="M72" s="198"/>
    </row>
    <row r="73" spans="2:13" ht="21.95" hidden="1" customHeight="1" x14ac:dyDescent="0.25">
      <c r="H73" s="199"/>
      <c r="J73" s="198"/>
      <c r="K73" s="198"/>
      <c r="L73" s="198"/>
      <c r="M73" s="198"/>
    </row>
    <row r="74" spans="2:13" ht="21.95" hidden="1" customHeight="1" x14ac:dyDescent="0.25">
      <c r="H74" s="199"/>
      <c r="J74" s="198"/>
      <c r="K74" s="198"/>
      <c r="L74" s="198"/>
      <c r="M74" s="198"/>
    </row>
    <row r="75" spans="2:13" ht="19.5" hidden="1" customHeight="1" x14ac:dyDescent="0.25">
      <c r="J75" s="198"/>
      <c r="K75" s="198"/>
      <c r="L75" s="198"/>
      <c r="M75" s="198"/>
    </row>
    <row r="76" spans="2:13" ht="19.5" hidden="1" customHeight="1" x14ac:dyDescent="0.25">
      <c r="J76" s="198"/>
      <c r="K76" s="198"/>
      <c r="L76" s="198"/>
      <c r="M76" s="198"/>
    </row>
    <row r="77" spans="2:13" ht="19.5" hidden="1" customHeight="1" x14ac:dyDescent="0.25">
      <c r="J77" s="198"/>
      <c r="K77" s="198"/>
      <c r="L77" s="198"/>
      <c r="M77" s="198"/>
    </row>
    <row r="78" spans="2:13" ht="19.5" hidden="1" customHeight="1" x14ac:dyDescent="0.25">
      <c r="J78" s="198"/>
      <c r="K78" s="198"/>
      <c r="L78" s="198"/>
      <c r="M78" s="198"/>
    </row>
    <row r="79" spans="2:13" ht="19.5" hidden="1" customHeight="1" x14ac:dyDescent="0.25">
      <c r="J79" s="198"/>
      <c r="K79" s="198"/>
      <c r="L79" s="198"/>
      <c r="M79" s="198"/>
    </row>
    <row r="80" spans="2:13" ht="19.5" hidden="1" customHeight="1" x14ac:dyDescent="0.25">
      <c r="J80" s="198"/>
      <c r="K80" s="198"/>
      <c r="L80" s="198"/>
      <c r="M80" s="198"/>
    </row>
    <row r="81" spans="2:17" ht="19.5" hidden="1" customHeight="1" x14ac:dyDescent="0.25">
      <c r="J81" s="198"/>
      <c r="K81" s="198"/>
      <c r="L81" s="198"/>
      <c r="M81" s="198"/>
    </row>
    <row r="82" spans="2:17" ht="29.25" x14ac:dyDescent="0.25">
      <c r="B82" s="197" t="s">
        <v>126</v>
      </c>
      <c r="C82" s="195"/>
      <c r="D82" s="195"/>
      <c r="E82" s="195"/>
      <c r="F82" s="195"/>
      <c r="G82" s="196"/>
      <c r="H82" s="195"/>
      <c r="I82" s="195"/>
      <c r="J82" s="194"/>
      <c r="K82" s="194"/>
      <c r="L82" s="194"/>
      <c r="M82" s="194"/>
    </row>
    <row r="83" spans="2:17" ht="43.5" customHeight="1" x14ac:dyDescent="0.25">
      <c r="H83" s="193" t="s">
        <v>29</v>
      </c>
      <c r="I83" s="192"/>
      <c r="J83" s="303" t="s">
        <v>30</v>
      </c>
      <c r="K83" s="303"/>
      <c r="L83" s="303"/>
      <c r="M83" s="191" t="s">
        <v>31</v>
      </c>
    </row>
    <row r="84" spans="2:17" ht="21.75" x14ac:dyDescent="0.6">
      <c r="B84" s="174" t="s">
        <v>20</v>
      </c>
      <c r="H84" s="178">
        <f>H62</f>
        <v>232360</v>
      </c>
      <c r="I84" s="174"/>
      <c r="J84" s="175"/>
      <c r="K84" s="175"/>
      <c r="L84" s="174"/>
      <c r="M84" s="175">
        <f>M86/109%</f>
        <v>67943072234.128433</v>
      </c>
    </row>
    <row r="85" spans="2:17" ht="21.75" x14ac:dyDescent="0.6">
      <c r="B85" s="174" t="s">
        <v>32</v>
      </c>
      <c r="H85" s="190">
        <f>(H84*9%)</f>
        <v>20912.399999999998</v>
      </c>
      <c r="I85" s="174"/>
      <c r="J85" s="175"/>
      <c r="K85" s="175"/>
      <c r="L85" s="174"/>
      <c r="M85" s="184">
        <f>M84*9%</f>
        <v>6114876501.071559</v>
      </c>
    </row>
    <row r="86" spans="2:17" ht="24" x14ac:dyDescent="0.7">
      <c r="B86" s="169" t="s">
        <v>33</v>
      </c>
      <c r="H86" s="182">
        <f>SUM(H84:H85)</f>
        <v>253272.4</v>
      </c>
      <c r="I86" s="169"/>
      <c r="J86" s="189"/>
      <c r="K86" s="189"/>
      <c r="L86" s="169"/>
      <c r="M86" s="179">
        <f>M97+M92</f>
        <v>74057948735.199997</v>
      </c>
    </row>
    <row r="87" spans="2:17" ht="21.75" x14ac:dyDescent="0.6">
      <c r="B87" s="174"/>
      <c r="H87" s="178"/>
      <c r="I87" s="174"/>
      <c r="J87" s="175"/>
      <c r="K87" s="175"/>
      <c r="L87" s="174"/>
      <c r="M87" s="175"/>
    </row>
    <row r="88" spans="2:17" ht="24" x14ac:dyDescent="0.7">
      <c r="B88" s="169" t="s">
        <v>17</v>
      </c>
      <c r="H88" s="178"/>
      <c r="I88" s="174"/>
      <c r="J88" s="175"/>
      <c r="K88" s="175"/>
      <c r="L88" s="174"/>
      <c r="M88" s="175"/>
    </row>
    <row r="89" spans="2:17" ht="21.75" x14ac:dyDescent="0.6">
      <c r="B89" s="174" t="s">
        <v>37</v>
      </c>
      <c r="H89" s="188">
        <f>H84*50%</f>
        <v>116180</v>
      </c>
      <c r="I89" s="185"/>
      <c r="J89" s="302">
        <f>J113</f>
        <v>269881</v>
      </c>
      <c r="K89" s="302"/>
      <c r="L89" s="302"/>
      <c r="M89" s="187">
        <f>H89*J89</f>
        <v>31354774580</v>
      </c>
    </row>
    <row r="90" spans="2:17" ht="21.75" x14ac:dyDescent="0.6">
      <c r="B90" s="174" t="s">
        <v>157</v>
      </c>
      <c r="H90" s="188">
        <f>H60*10%</f>
        <v>12032</v>
      </c>
      <c r="I90" s="185"/>
      <c r="J90" s="302">
        <v>299379</v>
      </c>
      <c r="K90" s="302"/>
      <c r="L90" s="302"/>
      <c r="M90" s="187">
        <f>H90*J90</f>
        <v>3602128128</v>
      </c>
      <c r="Q90" s="183"/>
    </row>
    <row r="91" spans="2:17" ht="21.75" x14ac:dyDescent="0.6">
      <c r="B91" s="174" t="s">
        <v>156</v>
      </c>
      <c r="H91" s="186">
        <f>H61*10%</f>
        <v>11204</v>
      </c>
      <c r="I91" s="185"/>
      <c r="J91" s="302">
        <v>324500</v>
      </c>
      <c r="K91" s="302"/>
      <c r="L91" s="302"/>
      <c r="M91" s="184">
        <f>H91*J91</f>
        <v>3635698000</v>
      </c>
      <c r="Q91" s="183"/>
    </row>
    <row r="92" spans="2:17" ht="24" x14ac:dyDescent="0.7">
      <c r="B92" s="169"/>
      <c r="H92" s="182">
        <f>SUM(H89:H91)</f>
        <v>139416</v>
      </c>
      <c r="I92" s="169"/>
      <c r="J92" s="181"/>
      <c r="K92" s="181"/>
      <c r="L92" s="180"/>
      <c r="M92" s="179">
        <f>SUM(M89:M91)</f>
        <v>38592600708</v>
      </c>
    </row>
    <row r="93" spans="2:17" ht="21.75" x14ac:dyDescent="0.6">
      <c r="B93" s="174"/>
      <c r="H93" s="178"/>
      <c r="I93" s="174"/>
      <c r="J93" s="177"/>
      <c r="K93" s="177"/>
      <c r="L93" s="176"/>
      <c r="M93" s="175"/>
    </row>
    <row r="94" spans="2:17" ht="24" x14ac:dyDescent="0.7">
      <c r="B94" s="169" t="s">
        <v>155</v>
      </c>
      <c r="H94" s="170"/>
      <c r="I94" s="169"/>
      <c r="J94" s="302"/>
      <c r="K94" s="302"/>
      <c r="L94" s="302"/>
      <c r="M94" s="167"/>
    </row>
    <row r="95" spans="2:17" ht="24" x14ac:dyDescent="0.7">
      <c r="B95" s="174" t="s">
        <v>154</v>
      </c>
      <c r="H95" s="170">
        <f>'[1]مرحله اول'!H82</f>
        <v>58956.799999999988</v>
      </c>
      <c r="I95" s="169"/>
      <c r="J95" s="302">
        <v>299379</v>
      </c>
      <c r="K95" s="302"/>
      <c r="L95" s="302"/>
      <c r="M95" s="167">
        <f>H95*J95</f>
        <v>17650427827.199997</v>
      </c>
    </row>
    <row r="96" spans="2:17" ht="24" x14ac:dyDescent="0.7">
      <c r="B96" s="174" t="s">
        <v>153</v>
      </c>
      <c r="H96" s="173">
        <f>'[1]مرحله دوم'!H91</f>
        <v>54899.600000000006</v>
      </c>
      <c r="I96" s="169"/>
      <c r="J96" s="302">
        <v>324500</v>
      </c>
      <c r="K96" s="302"/>
      <c r="L96" s="302"/>
      <c r="M96" s="172">
        <f>H96*J96</f>
        <v>17814920200</v>
      </c>
    </row>
    <row r="97" spans="2:13" ht="24" x14ac:dyDescent="0.7">
      <c r="B97" s="169" t="s">
        <v>152</v>
      </c>
      <c r="H97" s="170">
        <f>SUM(H95:H96)</f>
        <v>113856.4</v>
      </c>
      <c r="I97" s="169"/>
      <c r="J97" s="168"/>
      <c r="K97" s="168"/>
      <c r="L97" s="168"/>
      <c r="M97" s="167">
        <f>SUM(M95:M96)</f>
        <v>35465348027.199997</v>
      </c>
    </row>
    <row r="98" spans="2:13" ht="24" x14ac:dyDescent="0.7">
      <c r="B98" s="169"/>
      <c r="H98" s="170"/>
      <c r="I98" s="169"/>
      <c r="J98" s="168"/>
      <c r="K98" s="168"/>
      <c r="L98" s="168"/>
      <c r="M98" s="167"/>
    </row>
    <row r="99" spans="2:13" ht="24" x14ac:dyDescent="0.7">
      <c r="B99" s="169" t="s">
        <v>139</v>
      </c>
      <c r="H99" s="170"/>
      <c r="I99" s="169"/>
      <c r="J99" s="168"/>
      <c r="K99" s="168"/>
      <c r="L99" s="168"/>
      <c r="M99" s="167"/>
    </row>
    <row r="100" spans="2:13" ht="24" x14ac:dyDescent="0.7">
      <c r="B100" s="169" t="s">
        <v>140</v>
      </c>
      <c r="H100" s="170"/>
      <c r="I100" s="169"/>
      <c r="J100" s="168"/>
      <c r="K100" s="168"/>
      <c r="L100" s="168"/>
      <c r="M100" s="167">
        <v>18000000000</v>
      </c>
    </row>
    <row r="101" spans="2:13" ht="24" x14ac:dyDescent="0.7">
      <c r="B101" s="169" t="s">
        <v>141</v>
      </c>
      <c r="H101" s="170"/>
      <c r="I101" s="169"/>
      <c r="J101" s="168"/>
      <c r="K101" s="168"/>
      <c r="L101" s="168"/>
      <c r="M101" s="172">
        <v>15000000000</v>
      </c>
    </row>
    <row r="102" spans="2:13" ht="24" x14ac:dyDescent="0.7">
      <c r="B102" s="169" t="s">
        <v>142</v>
      </c>
      <c r="H102" s="170"/>
      <c r="I102" s="169"/>
      <c r="J102" s="168"/>
      <c r="K102" s="168"/>
      <c r="L102" s="168"/>
      <c r="M102" s="167">
        <f>SUM(M100:M101)</f>
        <v>33000000000</v>
      </c>
    </row>
    <row r="103" spans="2:13" ht="24" x14ac:dyDescent="0.7">
      <c r="B103" s="169"/>
      <c r="H103" s="170"/>
      <c r="I103" s="169"/>
      <c r="J103" s="168"/>
      <c r="K103" s="168"/>
      <c r="L103" s="168"/>
      <c r="M103" s="172"/>
    </row>
    <row r="104" spans="2:13" ht="24.75" thickBot="1" x14ac:dyDescent="0.75">
      <c r="B104" s="169" t="s">
        <v>143</v>
      </c>
      <c r="H104" s="170"/>
      <c r="I104" s="169"/>
      <c r="J104" s="168"/>
      <c r="K104" s="168"/>
      <c r="L104" s="168"/>
      <c r="M104" s="171">
        <f>M97-M102</f>
        <v>2465348027.1999969</v>
      </c>
    </row>
    <row r="105" spans="2:13" ht="24.75" thickTop="1" x14ac:dyDescent="0.7">
      <c r="B105" s="169"/>
      <c r="H105" s="170"/>
      <c r="I105" s="169"/>
      <c r="J105" s="168"/>
      <c r="K105" s="168"/>
      <c r="L105" s="168"/>
      <c r="M105" s="167"/>
    </row>
    <row r="107" spans="2:13" ht="23.25" x14ac:dyDescent="0.7">
      <c r="B107" s="164" t="s">
        <v>34</v>
      </c>
      <c r="C107" s="164"/>
      <c r="D107" s="164"/>
      <c r="E107" s="164"/>
      <c r="F107" s="164"/>
      <c r="G107" s="166"/>
      <c r="H107" s="166"/>
      <c r="I107" s="164"/>
      <c r="J107" s="165"/>
      <c r="K107" s="165"/>
      <c r="L107" s="164"/>
      <c r="M107" s="164"/>
    </row>
    <row r="108" spans="2:13" ht="21" x14ac:dyDescent="0.25">
      <c r="B108" s="162" t="s">
        <v>151</v>
      </c>
      <c r="C108" s="163"/>
      <c r="D108" s="163"/>
      <c r="E108" s="163"/>
      <c r="F108" s="163"/>
      <c r="G108" s="163"/>
      <c r="H108" s="163"/>
      <c r="I108" s="163"/>
      <c r="J108" s="163"/>
      <c r="K108" s="163"/>
      <c r="L108" s="163"/>
      <c r="M108" s="163"/>
    </row>
    <row r="109" spans="2:13" ht="21" x14ac:dyDescent="0.25">
      <c r="B109" s="162" t="s">
        <v>145</v>
      </c>
      <c r="C109" s="163"/>
      <c r="D109" s="163"/>
      <c r="E109" s="163"/>
      <c r="F109" s="163"/>
      <c r="G109" s="163"/>
      <c r="H109" s="163"/>
      <c r="I109" s="163"/>
      <c r="J109" s="163"/>
      <c r="K109" s="163"/>
      <c r="L109" s="163"/>
      <c r="M109" s="163"/>
    </row>
    <row r="110" spans="2:13" ht="19.5" customHeight="1" x14ac:dyDescent="0.25">
      <c r="B110" s="162" t="s">
        <v>144</v>
      </c>
      <c r="C110" s="161"/>
      <c r="D110" s="161"/>
      <c r="E110" s="161"/>
      <c r="F110" s="161"/>
      <c r="G110" s="161"/>
      <c r="H110" s="161"/>
      <c r="I110" s="161"/>
      <c r="J110" s="161"/>
      <c r="K110" s="161"/>
      <c r="L110" s="161"/>
      <c r="M110" s="161"/>
    </row>
    <row r="111" spans="2:13" ht="19.5" customHeight="1" x14ac:dyDescent="0.25">
      <c r="B111" s="161"/>
      <c r="C111" s="161"/>
      <c r="D111" s="161"/>
      <c r="E111" s="161"/>
      <c r="F111" s="161"/>
      <c r="G111" s="161"/>
      <c r="H111" s="161"/>
      <c r="I111" s="161"/>
      <c r="J111" s="161"/>
      <c r="K111" s="161"/>
      <c r="L111" s="161"/>
      <c r="M111" s="161"/>
    </row>
    <row r="112" spans="2:13" ht="21" x14ac:dyDescent="0.6">
      <c r="B112" s="160"/>
      <c r="C112" s="160"/>
      <c r="D112" s="160"/>
      <c r="E112" s="160"/>
      <c r="F112" s="160"/>
      <c r="G112" s="160" t="s">
        <v>35</v>
      </c>
      <c r="H112" s="160" t="s">
        <v>36</v>
      </c>
      <c r="I112" s="160"/>
      <c r="J112" s="304" t="s">
        <v>3</v>
      </c>
      <c r="K112" s="304"/>
      <c r="L112" s="304"/>
      <c r="M112" s="160" t="s">
        <v>31</v>
      </c>
    </row>
    <row r="113" spans="2:13" ht="21" x14ac:dyDescent="0.6">
      <c r="B113" s="157" t="s">
        <v>128</v>
      </c>
      <c r="C113" s="157"/>
      <c r="D113" s="157"/>
      <c r="E113" s="157"/>
      <c r="F113" s="157"/>
      <c r="G113" s="159" t="s">
        <v>38</v>
      </c>
      <c r="H113" s="158">
        <f>345820*50%</f>
        <v>172910</v>
      </c>
      <c r="I113" s="157"/>
      <c r="J113" s="301">
        <v>269881</v>
      </c>
      <c r="K113" s="301"/>
      <c r="L113" s="301"/>
      <c r="M113" s="156">
        <f>H113*J113</f>
        <v>46665123710</v>
      </c>
    </row>
  </sheetData>
  <autoFilter ref="A5:M47" xr:uid="{2677F53A-618D-4F2A-ACD6-49F1DBDD5742}"/>
  <mergeCells count="9">
    <mergeCell ref="J113:L113"/>
    <mergeCell ref="J91:L91"/>
    <mergeCell ref="J95:L95"/>
    <mergeCell ref="J96:L96"/>
    <mergeCell ref="J83:L83"/>
    <mergeCell ref="J89:L89"/>
    <mergeCell ref="J90:L90"/>
    <mergeCell ref="J94:L94"/>
    <mergeCell ref="J112:L112"/>
  </mergeCells>
  <printOptions horizontalCentered="1"/>
  <pageMargins left="0.7" right="0.7" top="0.75" bottom="0.75" header="0.3" footer="0.3"/>
  <pageSetup scale="61" fitToHeight="0" orientation="portrait" r:id="rId1"/>
  <headerFooter>
    <oddFooter>&amp;Cصفحه &amp;P از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مرحله اول</vt:lpstr>
      <vt:lpstr>مرحله دوم</vt:lpstr>
      <vt:lpstr>مرحله سوم</vt:lpstr>
      <vt:lpstr>مرحله چهارم</vt:lpstr>
      <vt:lpstr>کل</vt:lpstr>
      <vt:lpstr>ریز آیتم ها</vt:lpstr>
      <vt:lpstr>تسویه دو مرحله اول</vt:lpstr>
      <vt:lpstr>'تسویه دو مرحله اول'!Print_Area</vt:lpstr>
      <vt:lpstr>کل!Print_Area</vt:lpstr>
      <vt:lpstr>'مرحله اول'!Print_Area</vt:lpstr>
      <vt:lpstr>'مرحله چهارم'!Print_Area</vt:lpstr>
      <vt:lpstr>'مرحله دوم'!Print_Area</vt:lpstr>
      <vt:lpstr>'مرحله سوم'!Print_Area</vt:lpstr>
      <vt:lpstr>'تسویه دو مرحله اول'!Print_Titles</vt:lpstr>
      <vt:lpstr>کل!Print_Titles</vt:lpstr>
      <vt:lpstr>'مرحله اول'!Print_Titles</vt:lpstr>
      <vt:lpstr>'مرحله چهارم'!Print_Titles</vt:lpstr>
      <vt:lpstr>'مرحله دوم'!Print_Titles</vt:lpstr>
      <vt:lpstr>'مرحله سوم'!Print_Titles</vt:lpstr>
    </vt:vector>
  </TitlesOfParts>
  <Manager/>
  <Company>Arad Solution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Packing List Items</dc:title>
  <dc:subject/>
  <dc:creator>PMIS</dc:creator>
  <cp:keywords>PMIS,Arad Solution,Export</cp:keywords>
  <dc:description/>
  <cp:lastModifiedBy>Imaghian AmirAbbas</cp:lastModifiedBy>
  <cp:lastPrinted>2023-03-16T20:57:48Z</cp:lastPrinted>
  <dcterms:created xsi:type="dcterms:W3CDTF">2022-09-18T14:57:28Z</dcterms:created>
  <dcterms:modified xsi:type="dcterms:W3CDTF">2023-03-16T20:59:35Z</dcterms:modified>
  <cp:category/>
</cp:coreProperties>
</file>