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6130"/>
  <workbookPr codeName="ThisWorkbook"/>
  <mc:AlternateContent xmlns:mc="http://schemas.openxmlformats.org/markup-compatibility/2006">
    <mc:Choice Requires="x15">
      <x15ac:absPath xmlns:x15ac="http://schemas.microsoft.com/office/spreadsheetml/2010/11/ac" url="\\fp\Finance\Adish Refinery\Adish Group\OLD Personal\Hosseini\تامین کنندگان و پیمانکاران\پترو انرژی خلیج فارس\"/>
    </mc:Choice>
  </mc:AlternateContent>
  <xr:revisionPtr revIDLastSave="0" documentId="13_ncr:1_{B93048FD-DCA5-49A0-965B-187E448F9F94}" xr6:coauthVersionLast="47" xr6:coauthVersionMax="47" xr10:uidLastSave="{00000000-0000-0000-0000-000000000000}"/>
  <bookViews>
    <workbookView xWindow="-120" yWindow="-120" windowWidth="29040" windowHeight="15840" activeTab="3" xr2:uid="{00000000-000D-0000-FFFF-FFFF00000000}"/>
  </bookViews>
  <sheets>
    <sheet name="مرحله اول" sheetId="4" r:id="rId1"/>
    <sheet name="مرحله دوم" sheetId="7" r:id="rId2"/>
    <sheet name="ریز آیتم ها" sheetId="6" r:id="rId3"/>
    <sheet name="تسویه دو مرحله اول" sheetId="10" r:id="rId4"/>
  </sheets>
  <externalReferences>
    <externalReference r:id="rId5"/>
  </externalReferences>
  <definedNames>
    <definedName name="_xlnm._FilterDatabase" localSheetId="3" hidden="1">'تسویه دو مرحله اول'!$A$5:$M$47</definedName>
    <definedName name="_xlnm._FilterDatabase" localSheetId="0" hidden="1">'مرحله اول'!$A$5:$L$47</definedName>
    <definedName name="_xlnm._FilterDatabase" localSheetId="1" hidden="1">'مرحله دوم'!$A$5:$M$47</definedName>
    <definedName name="_xlnm.Print_Area" localSheetId="3">'تسویه دو مرحله اول'!$A$1:$M$106</definedName>
    <definedName name="_xlnm.Print_Area" localSheetId="0">'مرحله اول'!$A$1:$L$92</definedName>
    <definedName name="_xlnm.Print_Area" localSheetId="1">'مرحله دوم'!$A$1:$M$101</definedName>
    <definedName name="_xlnm.Print_Titles" localSheetId="3">'تسویه دو مرحله اول'!$1:$3</definedName>
    <definedName name="_xlnm.Print_Titles" localSheetId="0">'مرحله اول'!$1:$3</definedName>
    <definedName name="_xlnm.Print_Titles" localSheetId="1">'مرحله دوم'!$1:$3</definedName>
  </definedNames>
  <calcPr calcId="191029" forceFullCalc="1"/>
</workbook>
</file>

<file path=xl/calcChain.xml><?xml version="1.0" encoding="utf-8"?>
<calcChain xmlns="http://schemas.openxmlformats.org/spreadsheetml/2006/main">
  <c r="M90" i="10" l="1"/>
  <c r="H6" i="10"/>
  <c r="L6" i="10"/>
  <c r="H7" i="10"/>
  <c r="L7" i="10"/>
  <c r="H8" i="10"/>
  <c r="L8" i="10"/>
  <c r="H9" i="10"/>
  <c r="L9" i="10"/>
  <c r="H10" i="10"/>
  <c r="L10" i="10"/>
  <c r="H11" i="10"/>
  <c r="L11" i="10"/>
  <c r="H12" i="10"/>
  <c r="L12" i="10"/>
  <c r="H13" i="10"/>
  <c r="L13" i="10"/>
  <c r="H14" i="10"/>
  <c r="L14" i="10"/>
  <c r="H15" i="10"/>
  <c r="L15" i="10"/>
  <c r="H16" i="10"/>
  <c r="L16" i="10"/>
  <c r="H17" i="10"/>
  <c r="L17" i="10"/>
  <c r="H18" i="10"/>
  <c r="L18" i="10"/>
  <c r="H19" i="10"/>
  <c r="L19" i="10"/>
  <c r="H20" i="10"/>
  <c r="L20" i="10"/>
  <c r="H21" i="10"/>
  <c r="L21" i="10"/>
  <c r="H22" i="10"/>
  <c r="L22" i="10"/>
  <c r="F23" i="10"/>
  <c r="H23" i="10" s="1"/>
  <c r="F24" i="10"/>
  <c r="H24" i="10" s="1"/>
  <c r="H25" i="10"/>
  <c r="L25" i="10"/>
  <c r="H26" i="10"/>
  <c r="L26" i="10"/>
  <c r="H27" i="10"/>
  <c r="L27" i="10"/>
  <c r="H28" i="10"/>
  <c r="L28" i="10"/>
  <c r="H29" i="10"/>
  <c r="L29" i="10"/>
  <c r="H30" i="10"/>
  <c r="L30" i="10"/>
  <c r="H31" i="10"/>
  <c r="L31" i="10"/>
  <c r="H32" i="10"/>
  <c r="L32" i="10"/>
  <c r="H33" i="10"/>
  <c r="L33" i="10"/>
  <c r="H34" i="10"/>
  <c r="L34" i="10"/>
  <c r="H35" i="10"/>
  <c r="L35" i="10"/>
  <c r="H36" i="10"/>
  <c r="L36" i="10"/>
  <c r="H37" i="10"/>
  <c r="L37" i="10"/>
  <c r="H38" i="10"/>
  <c r="L38" i="10"/>
  <c r="H39" i="10"/>
  <c r="L39" i="10"/>
  <c r="H40" i="10"/>
  <c r="L40" i="10"/>
  <c r="H41" i="10"/>
  <c r="L41" i="10"/>
  <c r="H42" i="10"/>
  <c r="L42" i="10"/>
  <c r="F43" i="10"/>
  <c r="H43" i="10" s="1"/>
  <c r="H44" i="10"/>
  <c r="L44" i="10"/>
  <c r="F45" i="10"/>
  <c r="L45" i="10" s="1"/>
  <c r="H46" i="10"/>
  <c r="L46" i="10"/>
  <c r="H47" i="10"/>
  <c r="L47" i="10"/>
  <c r="J77" i="10"/>
  <c r="H105" i="10"/>
  <c r="M105" i="10" s="1"/>
  <c r="H79" i="4"/>
  <c r="L79" i="4" s="1"/>
  <c r="M99" i="7"/>
  <c r="L90" i="4"/>
  <c r="L8" i="7"/>
  <c r="L9" i="7"/>
  <c r="L10" i="7"/>
  <c r="L11" i="7"/>
  <c r="L12" i="7"/>
  <c r="L13" i="7"/>
  <c r="L14" i="7"/>
  <c r="L15" i="7"/>
  <c r="L16" i="7"/>
  <c r="L17" i="7"/>
  <c r="L18" i="7"/>
  <c r="L19" i="7"/>
  <c r="L20" i="7"/>
  <c r="L21" i="7"/>
  <c r="L22" i="7"/>
  <c r="L25" i="7"/>
  <c r="L26" i="7"/>
  <c r="L27" i="7"/>
  <c r="L28" i="7"/>
  <c r="L29" i="7"/>
  <c r="L30" i="7"/>
  <c r="L31" i="7"/>
  <c r="L32" i="7"/>
  <c r="L33" i="7"/>
  <c r="L34" i="7"/>
  <c r="L35" i="7"/>
  <c r="L36" i="7"/>
  <c r="L37" i="7"/>
  <c r="L38" i="7"/>
  <c r="L39" i="7"/>
  <c r="L40" i="7"/>
  <c r="L41" i="7"/>
  <c r="L42" i="7"/>
  <c r="L44" i="7"/>
  <c r="L46" i="7"/>
  <c r="L47" i="7"/>
  <c r="L7" i="7"/>
  <c r="L6" i="7"/>
  <c r="F24" i="7"/>
  <c r="L24" i="7" s="1"/>
  <c r="F23" i="7"/>
  <c r="H23" i="7" s="1"/>
  <c r="F45" i="7"/>
  <c r="H45" i="7" s="1"/>
  <c r="F43" i="7"/>
  <c r="L43" i="7" s="1"/>
  <c r="H98" i="7"/>
  <c r="M98" i="7" s="1"/>
  <c r="J87" i="7"/>
  <c r="H47" i="7"/>
  <c r="H46" i="7"/>
  <c r="H44" i="7"/>
  <c r="H42" i="7"/>
  <c r="H41" i="7"/>
  <c r="H40" i="7"/>
  <c r="H39" i="7"/>
  <c r="H38" i="7"/>
  <c r="H37" i="7"/>
  <c r="H36" i="7"/>
  <c r="H35" i="7"/>
  <c r="H34" i="7"/>
  <c r="H33" i="7"/>
  <c r="H32" i="7"/>
  <c r="H31" i="7"/>
  <c r="H30" i="7"/>
  <c r="H29" i="7"/>
  <c r="H28" i="7"/>
  <c r="H27" i="7"/>
  <c r="H26" i="7"/>
  <c r="H25" i="7"/>
  <c r="H22" i="7"/>
  <c r="H21" i="7"/>
  <c r="H20" i="7"/>
  <c r="H19" i="7"/>
  <c r="H18" i="7"/>
  <c r="H17" i="7"/>
  <c r="H16" i="7"/>
  <c r="H15" i="7"/>
  <c r="H14" i="7"/>
  <c r="H13" i="7"/>
  <c r="H12" i="7"/>
  <c r="H11" i="7"/>
  <c r="H10" i="7"/>
  <c r="H9" i="7"/>
  <c r="H8" i="7"/>
  <c r="H7" i="7"/>
  <c r="H6" i="7"/>
  <c r="K2" i="6"/>
  <c r="K3" i="6"/>
  <c r="K4" i="6"/>
  <c r="K5" i="6"/>
  <c r="K6" i="6"/>
  <c r="K7" i="6"/>
  <c r="K8" i="6"/>
  <c r="K9" i="6"/>
  <c r="K10" i="6"/>
  <c r="K11" i="6"/>
  <c r="K12" i="6"/>
  <c r="K13" i="6"/>
  <c r="K14" i="6"/>
  <c r="K15" i="6"/>
  <c r="K16" i="6"/>
  <c r="K17" i="6"/>
  <c r="K18" i="6"/>
  <c r="K19" i="6"/>
  <c r="K20" i="6"/>
  <c r="K21" i="6"/>
  <c r="K22" i="6"/>
  <c r="K23" i="6"/>
  <c r="K24" i="6"/>
  <c r="K25" i="6"/>
  <c r="K26" i="6"/>
  <c r="K27" i="6"/>
  <c r="K28" i="6"/>
  <c r="K29" i="6"/>
  <c r="K30" i="6"/>
  <c r="K31" i="6"/>
  <c r="K32" i="6"/>
  <c r="K33" i="6"/>
  <c r="K34" i="6"/>
  <c r="K35" i="6"/>
  <c r="K36" i="6"/>
  <c r="K37" i="6"/>
  <c r="K38" i="6"/>
  <c r="K39" i="6"/>
  <c r="K40" i="6"/>
  <c r="K41" i="6"/>
  <c r="K42" i="6"/>
  <c r="K43" i="6"/>
  <c r="H74" i="4"/>
  <c r="H75" i="4" s="1"/>
  <c r="J78" i="4"/>
  <c r="H89" i="4"/>
  <c r="L89" i="4" s="1"/>
  <c r="H78"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7" i="4"/>
  <c r="L6"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7" i="4"/>
  <c r="K6" i="4"/>
  <c r="M17" i="10" l="1"/>
  <c r="M13" i="10"/>
  <c r="M39" i="10"/>
  <c r="M27" i="10"/>
  <c r="M22" i="10"/>
  <c r="M20" i="10"/>
  <c r="M18" i="10"/>
  <c r="M47" i="10"/>
  <c r="M35" i="10"/>
  <c r="M33" i="10"/>
  <c r="M46" i="10"/>
  <c r="M44" i="10"/>
  <c r="M38" i="10"/>
  <c r="M36" i="10"/>
  <c r="M34" i="10"/>
  <c r="M32" i="10"/>
  <c r="M30" i="10"/>
  <c r="M28" i="10"/>
  <c r="M9" i="10"/>
  <c r="M7" i="10"/>
  <c r="L43" i="10"/>
  <c r="M21" i="10"/>
  <c r="M12" i="10"/>
  <c r="M8" i="10"/>
  <c r="M6" i="10"/>
  <c r="M31" i="10"/>
  <c r="M42" i="10"/>
  <c r="M40" i="10"/>
  <c r="M37" i="10"/>
  <c r="M26" i="10"/>
  <c r="M16" i="10"/>
  <c r="M14" i="10"/>
  <c r="M11" i="10"/>
  <c r="H45" i="10"/>
  <c r="M45" i="10" s="1"/>
  <c r="M10" i="10"/>
  <c r="M29" i="10"/>
  <c r="M19" i="10"/>
  <c r="M41" i="10"/>
  <c r="M25" i="10"/>
  <c r="M15" i="10"/>
  <c r="M43" i="10"/>
  <c r="H49" i="10"/>
  <c r="H91" i="10" s="1"/>
  <c r="L24" i="10"/>
  <c r="M24" i="10" s="1"/>
  <c r="L23" i="10"/>
  <c r="M23" i="10" s="1"/>
  <c r="H80" i="4"/>
  <c r="M47" i="7"/>
  <c r="M11" i="7"/>
  <c r="M28" i="7"/>
  <c r="M32" i="7"/>
  <c r="M36" i="7"/>
  <c r="M40" i="7"/>
  <c r="M41" i="7"/>
  <c r="M37" i="7"/>
  <c r="M33" i="7"/>
  <c r="M29" i="7"/>
  <c r="M25" i="7"/>
  <c r="M19" i="7"/>
  <c r="M15" i="7"/>
  <c r="M44" i="7"/>
  <c r="M21" i="7"/>
  <c r="M17" i="7"/>
  <c r="M13" i="7"/>
  <c r="M9" i="7"/>
  <c r="M31" i="7"/>
  <c r="M35" i="7"/>
  <c r="M42" i="7"/>
  <c r="M34" i="7"/>
  <c r="M26" i="7"/>
  <c r="M20" i="7"/>
  <c r="M12" i="7"/>
  <c r="M46" i="7"/>
  <c r="M22" i="7"/>
  <c r="M18" i="7"/>
  <c r="M14" i="7"/>
  <c r="M10" i="7"/>
  <c r="M27" i="7"/>
  <c r="M39" i="7"/>
  <c r="M38" i="7"/>
  <c r="M30" i="7"/>
  <c r="M16" i="7"/>
  <c r="M8" i="7"/>
  <c r="M7" i="7"/>
  <c r="M6" i="7"/>
  <c r="L23" i="7"/>
  <c r="M23" i="7" s="1"/>
  <c r="L45" i="7"/>
  <c r="M45" i="7" s="1"/>
  <c r="H24" i="7"/>
  <c r="M24" i="7" s="1"/>
  <c r="H43" i="7"/>
  <c r="M43" i="7" s="1"/>
  <c r="L78" i="4"/>
  <c r="L80" i="4" s="1"/>
  <c r="M49" i="10" l="1"/>
  <c r="H82" i="4"/>
  <c r="L82" i="4" s="1"/>
  <c r="M49" i="7"/>
  <c r="H60" i="7" s="1"/>
  <c r="H49" i="7"/>
  <c r="L91" i="4" l="1"/>
  <c r="L75" i="4"/>
  <c r="L73" i="4" s="1"/>
  <c r="L74" i="4" s="1"/>
  <c r="H47" i="4"/>
  <c r="H46" i="4"/>
  <c r="H45" i="4"/>
  <c r="H44" i="4"/>
  <c r="H43" i="4"/>
  <c r="H42" i="4"/>
  <c r="H41" i="4"/>
  <c r="H40" i="4"/>
  <c r="H39" i="4"/>
  <c r="H38" i="4"/>
  <c r="H37" i="4"/>
  <c r="H36" i="4"/>
  <c r="H35" i="4"/>
  <c r="H34" i="4"/>
  <c r="H33" i="4"/>
  <c r="H32" i="4"/>
  <c r="H31" i="4"/>
  <c r="H30" i="4"/>
  <c r="H29" i="4"/>
  <c r="H28" i="4"/>
  <c r="H27" i="4"/>
  <c r="H26" i="4"/>
  <c r="H25" i="4"/>
  <c r="H24" i="4"/>
  <c r="H23" i="4"/>
  <c r="H22" i="4"/>
  <c r="H21" i="4"/>
  <c r="H20" i="4"/>
  <c r="H19" i="4"/>
  <c r="H18" i="4"/>
  <c r="H17" i="4"/>
  <c r="H16" i="4"/>
  <c r="H15" i="4"/>
  <c r="H14" i="4"/>
  <c r="H13" i="4"/>
  <c r="H12" i="4"/>
  <c r="H11" i="4"/>
  <c r="H10" i="4"/>
  <c r="H9" i="4"/>
  <c r="H8" i="4"/>
  <c r="H7" i="4"/>
  <c r="H6" i="4"/>
  <c r="L49" i="4" l="1"/>
  <c r="H49" i="4"/>
  <c r="H53" i="4" l="1"/>
  <c r="H61" i="7" l="1"/>
  <c r="H62" i="7" s="1"/>
  <c r="H54" i="4"/>
  <c r="H55" i="4" s="1"/>
  <c r="H58" i="4"/>
  <c r="H67" i="7" l="1"/>
  <c r="H68" i="7" s="1"/>
  <c r="H82" i="7"/>
  <c r="H63" i="7"/>
  <c r="H59" i="4"/>
  <c r="H88" i="7" l="1"/>
  <c r="M88" i="7" s="1"/>
  <c r="H87" i="7"/>
  <c r="H83" i="7"/>
  <c r="H84" i="7" s="1"/>
  <c r="H64" i="7"/>
  <c r="H70" i="7" s="1"/>
  <c r="H61" i="4"/>
  <c r="H89" i="7" l="1"/>
  <c r="H91" i="7" s="1"/>
  <c r="M91" i="7" s="1"/>
  <c r="M100" i="7" s="1"/>
  <c r="M87" i="7"/>
  <c r="M89" i="7" s="1"/>
  <c r="M84" i="7" l="1"/>
  <c r="M82" i="7" l="1"/>
  <c r="M83" i="7" s="1"/>
  <c r="M81" i="10" l="1"/>
  <c r="H57" i="10" l="1"/>
  <c r="H92" i="10" s="1"/>
  <c r="M92" i="10" l="1"/>
  <c r="H58" i="10"/>
  <c r="H93" i="10" s="1"/>
  <c r="H94" i="10" s="1"/>
  <c r="H59" i="10" l="1"/>
  <c r="H64" i="10" l="1"/>
  <c r="H66" i="10" s="1"/>
  <c r="H60" i="10"/>
  <c r="H61" i="10" s="1"/>
  <c r="M93" i="10"/>
  <c r="M94" i="10" s="1"/>
  <c r="H72" i="10"/>
  <c r="H68" i="10" l="1"/>
  <c r="H73" i="10"/>
  <c r="H74" i="10" s="1"/>
  <c r="H77" i="10"/>
  <c r="H78" i="10" s="1"/>
  <c r="M82" i="10"/>
  <c r="H83" i="10"/>
  <c r="M83" i="10" l="1"/>
  <c r="M96" i="10" s="1"/>
  <c r="M77" i="10"/>
  <c r="M78" i="10" s="1"/>
  <c r="M74" i="10" l="1"/>
  <c r="M72" i="10" l="1"/>
  <c r="M73" i="10" s="1"/>
</calcChain>
</file>

<file path=xl/sharedStrings.xml><?xml version="1.0" encoding="utf-8"?>
<sst xmlns="http://schemas.openxmlformats.org/spreadsheetml/2006/main" count="838" uniqueCount="160">
  <si>
    <t>-</t>
  </si>
  <si>
    <t>Bulk</t>
  </si>
  <si>
    <t>Set</t>
  </si>
  <si>
    <t>نرخ تسعیر</t>
  </si>
  <si>
    <t>خریدار: شرکت پالایشگاه میعانات گازی آدیش جنوبی</t>
  </si>
  <si>
    <t>ردیف</t>
  </si>
  <si>
    <t>کد کالا</t>
  </si>
  <si>
    <t>شرح کالا</t>
  </si>
  <si>
    <t>واحد</t>
  </si>
  <si>
    <t>مقدار</t>
  </si>
  <si>
    <t>بهای واحد
(یورو)</t>
  </si>
  <si>
    <t>مبلغ قرارداد
(یورو)</t>
  </si>
  <si>
    <t>ست</t>
  </si>
  <si>
    <t>خلاصه محاسبات پرداخت صورت حساب:</t>
  </si>
  <si>
    <t>(یورو)</t>
  </si>
  <si>
    <t>توضیحات:</t>
  </si>
  <si>
    <t>مالیات و عوارض بر ارزش افزوده (9%)</t>
  </si>
  <si>
    <t>کسور:</t>
  </si>
  <si>
    <t>جمع کسور</t>
  </si>
  <si>
    <t>خالص قابل پرداخت</t>
  </si>
  <si>
    <t>جمع کالای دریافتی</t>
  </si>
  <si>
    <t>مقادیر
رسید شده</t>
  </si>
  <si>
    <t>درصد کالای
دریافتی</t>
  </si>
  <si>
    <t>مبلغ کالای دریافتی
(یورو)</t>
  </si>
  <si>
    <t>جمع صورتحسابهای مرحله دوم</t>
  </si>
  <si>
    <t>فروشنده: شرکت پترو انرژی خلیج فارس</t>
  </si>
  <si>
    <t>خلاصه مالی خرید تجهیزات مخزن</t>
  </si>
  <si>
    <t>شماره قرارداد: ADSH-P-PO-GE-089</t>
  </si>
  <si>
    <t>تاریخ قرارداد: 1401/02/20</t>
  </si>
  <si>
    <t>یورو</t>
  </si>
  <si>
    <t>نرخ تسعیر
(ریال)</t>
  </si>
  <si>
    <t>معادل ریالی</t>
  </si>
  <si>
    <t>مالیات و عوارض بر ارزش افزوده</t>
  </si>
  <si>
    <t>جمع صورتحساب</t>
  </si>
  <si>
    <t>توضیحات در خصوص نرخ های تسعیر:</t>
  </si>
  <si>
    <t>تاریخ</t>
  </si>
  <si>
    <t>مبلغ ارزی</t>
  </si>
  <si>
    <t>پیش پرداخت (50%)</t>
  </si>
  <si>
    <t>1401/03/03</t>
  </si>
  <si>
    <t>TK-520-02-EV</t>
  </si>
  <si>
    <t>TK-520-02-PRV</t>
  </si>
  <si>
    <t>TK-520-03-EV</t>
  </si>
  <si>
    <t>TK-520-03-PRV</t>
  </si>
  <si>
    <t>TK-520-04-EV</t>
  </si>
  <si>
    <t>TK-520-04-RPRV</t>
  </si>
  <si>
    <t>TK-520-04-FA</t>
  </si>
  <si>
    <t>TK-520-05-EV</t>
  </si>
  <si>
    <t>TK-520-05-RPRV</t>
  </si>
  <si>
    <t>TK-520-05-FA</t>
  </si>
  <si>
    <t>TK-520-07-EV</t>
  </si>
  <si>
    <t>TK-520-07-RPRV</t>
  </si>
  <si>
    <t>TK-520-07-FA</t>
  </si>
  <si>
    <t>TK-520-10-EV</t>
  </si>
  <si>
    <t>TK-520-10-FA</t>
  </si>
  <si>
    <t>TK-520-12-EV</t>
  </si>
  <si>
    <t>TK-520-13-RV</t>
  </si>
  <si>
    <t>TK-520-15A-RV</t>
  </si>
  <si>
    <t>TK-520-15B-RV</t>
  </si>
  <si>
    <t>TK-520-04-SS</t>
  </si>
  <si>
    <t>TK-520-05-SS</t>
  </si>
  <si>
    <t>TK-520-07-SS</t>
  </si>
  <si>
    <t>TK-520-13-SSS</t>
  </si>
  <si>
    <t>TK-520-15A-SSS</t>
  </si>
  <si>
    <t>TK-520-15B-SSS</t>
  </si>
  <si>
    <t>TK-520-02-GHC</t>
  </si>
  <si>
    <t>TK-520-03-GHC</t>
  </si>
  <si>
    <t>TK-520-04-GHC</t>
  </si>
  <si>
    <t>TK-520-05-GHC</t>
  </si>
  <si>
    <t>TK-520-07-GHC</t>
  </si>
  <si>
    <t>TK-520-10-GHC</t>
  </si>
  <si>
    <t>TK-520-12-GHC</t>
  </si>
  <si>
    <t>TK-520-13-GHC</t>
  </si>
  <si>
    <t>TK-520-15A-GHC</t>
  </si>
  <si>
    <t>TK-520-15B-GHC</t>
  </si>
  <si>
    <t>TK-520-13-RDS</t>
  </si>
  <si>
    <t>TK-520-13-RGA</t>
  </si>
  <si>
    <t>TK-520-15A-RDS</t>
  </si>
  <si>
    <t>TK-520-15A-RGA</t>
  </si>
  <si>
    <t>TK-520-15B-RDS</t>
  </si>
  <si>
    <t>TK-520-15B-RGA</t>
  </si>
  <si>
    <t>Emergency Vent of TK-520-02</t>
  </si>
  <si>
    <t>Pressure Vacuum Relief Valve of TK-520-02</t>
  </si>
  <si>
    <t>Emergency Vent of TK-520-03</t>
  </si>
  <si>
    <t>Pressure Vacuum Relief Valve of TK-520-03</t>
  </si>
  <si>
    <t>Emergency Vent of TK-520-04</t>
  </si>
  <si>
    <t>Rim vent pressure relief valve of TK-520-04</t>
  </si>
  <si>
    <t>Flame Arrester of TK-520-04</t>
  </si>
  <si>
    <t>Emergency Vent of TK-520-05</t>
  </si>
  <si>
    <t>Rim vent pressure relief valve of TK-520-05</t>
  </si>
  <si>
    <t>Flame Arrester of TK-520-05</t>
  </si>
  <si>
    <t>Emergency Vent of TK-520-07</t>
  </si>
  <si>
    <t>Rim vent pressure relief valve of TK-520-07</t>
  </si>
  <si>
    <t>Flame Arrester of TK-520-07</t>
  </si>
  <si>
    <t>Emergency Vent of TK-520-10</t>
  </si>
  <si>
    <t>Flame Arrester of TK-520-10</t>
  </si>
  <si>
    <t>Emergency Vent of TK-520-12</t>
  </si>
  <si>
    <t>Floating Roof Rim Vent of TK-520-13</t>
  </si>
  <si>
    <t>Floating Roof Rim Vent of TK-520-15A</t>
  </si>
  <si>
    <t>Floating Roof Rim Vent of TK-520-15B</t>
  </si>
  <si>
    <t>Floating roof sealing system of TK-520-04</t>
  </si>
  <si>
    <t>Floating roof sealing system of TK-520-05</t>
  </si>
  <si>
    <t>Floating roof sealing system of TK-520-07</t>
  </si>
  <si>
    <t>Floating roof sealing system with shaunt of TK-520-13</t>
  </si>
  <si>
    <t>Floating roof sealing system with shaunt of TK-520-15A</t>
  </si>
  <si>
    <t>Floating roof sealing system with shaunt of TK-520-15B</t>
  </si>
  <si>
    <t>Gauge Hatch Cover of TK-520-02</t>
  </si>
  <si>
    <t>Gauge Hatch Cover of TK-520-03</t>
  </si>
  <si>
    <t>Gauge Hatch Cover of TK-520-04</t>
  </si>
  <si>
    <t>Gauge Hatch Cover of TK-520-05</t>
  </si>
  <si>
    <t>Gauge Hatch Cover of TK-520-07</t>
  </si>
  <si>
    <t>Gauge Hatch Cover of TK-520-10</t>
  </si>
  <si>
    <t>Gauge Hatch Cover of TK-520-12</t>
  </si>
  <si>
    <t>Gauge Hatch Cover of TK-520-13</t>
  </si>
  <si>
    <t>Gauge Hatch Cover of TK-520-15A</t>
  </si>
  <si>
    <t>Gauge Hatch Cover of TK-520-15B</t>
  </si>
  <si>
    <t>Roof drain System of TK-520-13</t>
  </si>
  <si>
    <t>Retractable Grounding Assembly of TK-520-13</t>
  </si>
  <si>
    <t>Roof drain System of TK-520-15A</t>
  </si>
  <si>
    <t>Retractable Grounding Assembly of TK-520-15A</t>
  </si>
  <si>
    <t>Roof drain System of TK-520-15B</t>
  </si>
  <si>
    <t>Retractable Grounding Assembly of TK-520-15B</t>
  </si>
  <si>
    <t>Emergency Vent (Not Included in MRQ)</t>
  </si>
  <si>
    <t>استهلاک پیش پرداخت (50%)</t>
  </si>
  <si>
    <r>
      <t xml:space="preserve">صورتحساب مرحله اول: </t>
    </r>
    <r>
      <rPr>
        <sz val="11"/>
        <color theme="1"/>
        <rFont val="Calibri"/>
        <family val="2"/>
        <scheme val="minor"/>
      </rPr>
      <t>MRS-GPE-089-001</t>
    </r>
    <r>
      <rPr>
        <sz val="13"/>
        <color theme="1"/>
        <rFont val="B Lotus"/>
        <charset val="178"/>
      </rPr>
      <t xml:space="preserve"> 
تاریخ انعقاد قرارداد: 1401/02/20
تاریخ شروع قرارداد برابر با تاریخ ابلاغ قرارداد: 1401/03/03
تاریخ پیش پرداخت: 1401/03/03
مدت قرارداد: 10 هفته پس از شروع قرارداد 
تاریخ تحویل محموله اول: 1401/07/25
با توجه به توضیحات فوق سررسید تاریخ تحویل مطابق با مفاد قرارداد نیمه مردادماه 1401 بوده است لذا فروشنده محموله اول را با بیش از 70 روز تاخیر تحویل سایت داده است و مشمول جریمه تاخیر می باشد لکن پیشنهاد می گردد با توجه به اینکه اقلام بصورت کامل تحویل سایت نشده است، جهت جلوگیری از اختلافات احتمالی، محاسبه و اعمال جریمه تاخیر (پس از استعلام تاخیر غیرمجاز فروشنده از واحد برنامه ریزی) در تسویه محموله های نهایی مد نظر مدیریت قرار گیرد.</t>
    </r>
  </si>
  <si>
    <t>1- محاسبه مبلغ خالص قابل پرداخت با نرخ تسعیر فروش اسکناس در سامانه سنا در تاریخ تحویل محموله اول به سایت (1401/07/25) انجام شده است.</t>
  </si>
  <si>
    <t>2- در محاسبه نرخ تسعیر جهت استهلاک پیش پرداخت، عینا از نرخ تسعیر پیش پرداخت استفاده شده است. پیش پرداخت به شرح ذیل پرداخت شده است:</t>
  </si>
  <si>
    <t>محاسبات تبدیل نرخ جهت صدور صورتحساب ریالی و پرداخت:</t>
  </si>
  <si>
    <t>تاریخ تهیه گزارش: 1401/08/23</t>
  </si>
  <si>
    <t>پیش پرداخت معادل 50 درصد از قرارداد به ارزش کل 345.820 یورو</t>
  </si>
  <si>
    <t>کالای دریافتی طی مرحله اول</t>
  </si>
  <si>
    <t>کالای دریافتی طی مرحله جاری</t>
  </si>
  <si>
    <t>مقادیر
صورتحساب اول</t>
  </si>
  <si>
    <t>مقادیر
صورتحساب دوم</t>
  </si>
  <si>
    <t>درصد کالای دریافتی
طبق صورتحساب</t>
  </si>
  <si>
    <t>تاریخ تهیه گزارش: 1401/09/27</t>
  </si>
  <si>
    <t>1- محاسبه مبلغ خالص قابل پرداخت به دلیل تاخیر فروشنده در ارسال با نرخ تسعیر فروش اسکناس در سامانه سنا در تاریخ تحویل محموله اول به سایت (1401/07/25) انجام شده است.</t>
  </si>
  <si>
    <t>کالای دریافتی طی مرحله دوم</t>
  </si>
  <si>
    <t>جمع صورتحسابهای ارزی طی دو مرحله</t>
  </si>
  <si>
    <t>جریمه تاخیر (10% از مجموع کالای دریافتی)</t>
  </si>
  <si>
    <t>کسر می شود: پرداختهای قبلی</t>
  </si>
  <si>
    <t>علی الحساب مرحله اول</t>
  </si>
  <si>
    <t>علی الحساب مرحله دوم</t>
  </si>
  <si>
    <t>جمع علی الحسابهای پرداختی</t>
  </si>
  <si>
    <t>باقیمانده قابل پرداخت بابت اقلام ارسالی طی مراحل اول و دوم</t>
  </si>
  <si>
    <t>3- در محاسبه نرخ تسعیر جهت استهلاک پیش پرداخت، عینا از نرخ تسعیر پیش پرداخت استفاده شده است. پیش پرداخت به شرح ذیل پرداخت شده است:</t>
  </si>
  <si>
    <t xml:space="preserve">2- به دلیل تاخیر بیش از 70 روز فروشنده در ارسال اقلام، مطابق با ماده 9 قرارداد جمعا 10 درصد از مبلغ اقلام ارسال شده به عنوان جریمه تاخیر لحاظ شده است. </t>
  </si>
  <si>
    <t>تاریخ تهیه گزارش: 1401/10/14</t>
  </si>
  <si>
    <t>1401/08/30</t>
  </si>
  <si>
    <t>تفاوت نرخ تسویه حساب مطابق شرایط قرارداد (مبنا نرخ روز پرداخت)</t>
  </si>
  <si>
    <t>1401/10/05</t>
  </si>
  <si>
    <t>خالص قابل پرداخت بر مبنای نرخ روز پرداخت</t>
  </si>
  <si>
    <t>1- محاسبه مبلغ خالص قابل پرداخت با نرخ تسعیر فروش اسکناس در سامانه سنا در روزهای پرداخت مرحله اول (1401/08/30) و مرحله دوم (1401/10/05) انجام شده است.</t>
  </si>
  <si>
    <t>جمع خالص قابل پرداخت</t>
  </si>
  <si>
    <t>مرحله دوم</t>
  </si>
  <si>
    <t>مرحله اول</t>
  </si>
  <si>
    <t>خالص قابل پرداخت بابت:</t>
  </si>
  <si>
    <t>جریمه تاخیر (10% از مجموع کالای دریافتی مرحله دوم)</t>
  </si>
  <si>
    <t>جریمه تاخیر (10% از مجموع کالای دریافتی مرحله اول)</t>
  </si>
  <si>
    <t xml:space="preserve">علی الحساب مرحله دوم </t>
  </si>
  <si>
    <t xml:space="preserve">جمع جرائم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</si>
</sst>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_(* #,##0_);_(* \(#,##0\);_(* &quot;-&quot;??_);_(@_)"/>
    <numFmt numFmtId="166" formatCode="_(* #,##0.0000000_);_(* \(#,##0.0000000\);_(* &quot;-&quot;??_);_(@_)"/>
    <numFmt numFmtId="167" formatCode="_ * #,##0.00_)_ر_ي_ا_ل_ ;_ * \(#,##0.00\)_ر_ي_ا_ل_ ;_ * &quot;-&quot;??_)_ر_ي_ا_ل_ ;_ @_ "/>
  </numFmts>
  <fonts count="19"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1"/>
      <color rgb="FF000000"/>
      <name val="Calibri"/>
      <family val="2"/>
    </font>
    <font>
      <b/>
      <sz val="18"/>
      <color theme="1"/>
      <name val="B Lotus"/>
      <charset val="178"/>
    </font>
    <font>
      <b/>
      <sz val="14"/>
      <color theme="1"/>
      <name val="B Lotus"/>
      <charset val="178"/>
    </font>
    <font>
      <sz val="11"/>
      <color theme="1"/>
      <name val="B Lotus"/>
      <charset val="178"/>
    </font>
    <font>
      <b/>
      <sz val="13"/>
      <color theme="1"/>
      <name val="B Lotus"/>
      <charset val="178"/>
    </font>
    <font>
      <sz val="13"/>
      <color theme="1"/>
      <name val="B Lotus"/>
      <charset val="178"/>
    </font>
    <font>
      <sz val="9"/>
      <color theme="1"/>
      <name val="Calibri"/>
      <family val="2"/>
      <scheme val="minor"/>
    </font>
    <font>
      <sz val="12"/>
      <color theme="1"/>
      <name val="B Lotus"/>
      <charset val="178"/>
    </font>
    <font>
      <b/>
      <sz val="11"/>
      <color theme="1"/>
      <name val="B Lotus"/>
      <charset val="178"/>
    </font>
    <font>
      <b/>
      <sz val="12"/>
      <color theme="1"/>
      <name val="B Lotus"/>
      <charset val="178"/>
    </font>
    <font>
      <sz val="14"/>
      <color theme="1"/>
      <name val="B Lotus"/>
      <charset val="178"/>
    </font>
    <font>
      <sz val="8"/>
      <color theme="1"/>
      <name val="Calibri"/>
      <family val="2"/>
      <scheme val="minor"/>
    </font>
    <font>
      <sz val="13"/>
      <color theme="1"/>
      <name val="Calibri"/>
      <family val="2"/>
    </font>
    <font>
      <b/>
      <sz val="16"/>
      <color theme="1"/>
      <name val="B Lotus"/>
      <charset val="178"/>
    </font>
  </fonts>
  <fills count="3">
    <fill>
      <patternFill patternType="none"/>
    </fill>
    <fill>
      <patternFill patternType="gray125"/>
    </fill>
    <fill>
      <patternFill patternType="solid">
        <fgColor theme="4" tint="0.79998168889431442"/>
        <bgColor indexed="64"/>
      </patternFill>
    </fill>
  </fills>
  <borders count="30">
    <border>
      <left/>
      <right/>
      <top/>
      <bottom/>
      <diagonal/>
    </border>
    <border>
      <left/>
      <right/>
      <top/>
      <bottom style="thin">
        <color auto="1"/>
      </bottom>
      <diagonal/>
    </border>
    <border>
      <left style="thin">
        <color auto="1"/>
      </left>
      <right style="hair">
        <color auto="1"/>
      </right>
      <top style="thin">
        <color auto="1"/>
      </top>
      <bottom style="thin">
        <color indexed="64"/>
      </bottom>
      <diagonal/>
    </border>
    <border>
      <left style="hair">
        <color auto="1"/>
      </left>
      <right style="hair">
        <color auto="1"/>
      </right>
      <top style="thin">
        <color auto="1"/>
      </top>
      <bottom style="thin">
        <color indexed="64"/>
      </bottom>
      <diagonal/>
    </border>
    <border>
      <left style="hair">
        <color auto="1"/>
      </left>
      <right style="thin">
        <color auto="1"/>
      </right>
      <top style="thin">
        <color auto="1"/>
      </top>
      <bottom style="thin">
        <color indexed="64"/>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style="hair">
        <color auto="1"/>
      </bottom>
      <diagonal/>
    </border>
    <border>
      <left style="thin">
        <color auto="1"/>
      </left>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hair">
        <color auto="1"/>
      </top>
      <bottom style="thin">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top/>
      <bottom style="double">
        <color indexed="64"/>
      </bottom>
      <diagonal/>
    </border>
    <border>
      <left style="thin">
        <color auto="1"/>
      </left>
      <right/>
      <top style="hair">
        <color auto="1"/>
      </top>
      <bottom/>
      <diagonal/>
    </border>
    <border>
      <left style="thin">
        <color auto="1"/>
      </left>
      <right style="hair">
        <color auto="1"/>
      </right>
      <top style="hair">
        <color auto="1"/>
      </top>
      <bottom/>
      <diagonal/>
    </border>
    <border>
      <left style="hair">
        <color auto="1"/>
      </left>
      <right style="hair">
        <color auto="1"/>
      </right>
      <top style="hair">
        <color auto="1"/>
      </top>
      <bottom/>
      <diagonal/>
    </border>
    <border>
      <left style="thin">
        <color auto="1"/>
      </left>
      <right/>
      <top/>
      <bottom style="hair">
        <color auto="1"/>
      </bottom>
      <diagonal/>
    </border>
    <border>
      <left style="thin">
        <color auto="1"/>
      </left>
      <right style="hair">
        <color auto="1"/>
      </right>
      <top/>
      <bottom style="hair">
        <color auto="1"/>
      </bottom>
      <diagonal/>
    </border>
    <border>
      <left style="hair">
        <color auto="1"/>
      </left>
      <right style="hair">
        <color auto="1"/>
      </right>
      <top/>
      <bottom style="hair">
        <color auto="1"/>
      </bottom>
      <diagonal/>
    </border>
    <border>
      <left/>
      <right/>
      <top style="thin">
        <color auto="1"/>
      </top>
      <bottom style="double">
        <color indexed="64"/>
      </bottom>
      <diagonal/>
    </border>
  </borders>
  <cellStyleXfs count="14">
    <xf numFmtId="0" fontId="0" fillId="0" borderId="0"/>
    <xf numFmtId="164" fontId="4" fillId="0" borderId="0" applyFont="0" applyFill="0" applyBorder="0" applyAlignment="0" applyProtection="0"/>
    <xf numFmtId="9" fontId="5" fillId="0" borderId="0" applyFont="0" applyFill="0" applyBorder="0" applyAlignment="0" applyProtection="0"/>
    <xf numFmtId="0" fontId="3" fillId="0" borderId="0"/>
    <xf numFmtId="9" fontId="3" fillId="0" borderId="0" applyFont="0" applyFill="0" applyBorder="0" applyAlignment="0" applyProtection="0"/>
    <xf numFmtId="164" fontId="3" fillId="0" borderId="0" applyFont="0" applyFill="0" applyBorder="0" applyAlignment="0" applyProtection="0"/>
    <xf numFmtId="0" fontId="2" fillId="0" borderId="0"/>
    <xf numFmtId="164" fontId="2"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9" fontId="4" fillId="0" borderId="0" applyFont="0" applyFill="0" applyBorder="0" applyAlignment="0" applyProtection="0"/>
  </cellStyleXfs>
  <cellXfs count="296">
    <xf numFmtId="0" fontId="0" fillId="0" borderId="0" xfId="0"/>
    <xf numFmtId="0" fontId="6" fillId="0" borderId="0" xfId="3" applyFont="1" applyAlignment="1">
      <alignment vertical="center"/>
    </xf>
    <xf numFmtId="0" fontId="7" fillId="0" borderId="0" xfId="3" applyFont="1" applyAlignment="1">
      <alignment vertical="center"/>
    </xf>
    <xf numFmtId="10" fontId="7" fillId="0" borderId="0" xfId="4" applyNumberFormat="1" applyFont="1" applyAlignment="1">
      <alignment vertical="center"/>
    </xf>
    <xf numFmtId="0" fontId="7" fillId="0" borderId="0" xfId="3" applyFont="1" applyAlignment="1">
      <alignment horizontal="left" vertical="center"/>
    </xf>
    <xf numFmtId="0" fontId="6" fillId="0" borderId="1" xfId="3" applyFont="1" applyBorder="1" applyAlignment="1">
      <alignment vertical="center"/>
    </xf>
    <xf numFmtId="0" fontId="8" fillId="0" borderId="0" xfId="3" applyFont="1" applyAlignment="1">
      <alignment vertical="center"/>
    </xf>
    <xf numFmtId="10" fontId="8" fillId="0" borderId="0" xfId="4" applyNumberFormat="1" applyFont="1" applyAlignment="1">
      <alignment vertical="center"/>
    </xf>
    <xf numFmtId="0" fontId="9" fillId="2" borderId="2"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4" xfId="3" applyFont="1" applyFill="1" applyBorder="1" applyAlignment="1">
      <alignment horizontal="center" vertical="center" wrapText="1"/>
    </xf>
    <xf numFmtId="0" fontId="9" fillId="0" borderId="5" xfId="3" applyFont="1" applyBorder="1" applyAlignment="1">
      <alignment horizontal="center" vertical="center" wrapText="1"/>
    </xf>
    <xf numFmtId="10" fontId="9" fillId="2" borderId="6" xfId="4" applyNumberFormat="1" applyFont="1" applyFill="1" applyBorder="1" applyAlignment="1">
      <alignment horizontal="center" vertical="center" wrapText="1"/>
    </xf>
    <xf numFmtId="0" fontId="9" fillId="2" borderId="6" xfId="3" applyFont="1" applyFill="1" applyBorder="1" applyAlignment="1">
      <alignment horizontal="center" vertical="center" wrapText="1"/>
    </xf>
    <xf numFmtId="0" fontId="9" fillId="0" borderId="0" xfId="3" applyFont="1" applyAlignment="1">
      <alignment horizontal="center" vertical="center" wrapText="1"/>
    </xf>
    <xf numFmtId="0" fontId="10" fillId="0" borderId="7" xfId="3" applyFont="1" applyBorder="1" applyAlignment="1">
      <alignment horizontal="center" vertical="center" wrapText="1"/>
    </xf>
    <xf numFmtId="0" fontId="10" fillId="0" borderId="10" xfId="3" applyFont="1" applyBorder="1" applyAlignment="1">
      <alignment horizontal="center" vertical="center" wrapText="1"/>
    </xf>
    <xf numFmtId="38" fontId="9" fillId="0" borderId="5" xfId="5" applyNumberFormat="1" applyFont="1" applyFill="1" applyBorder="1" applyAlignment="1">
      <alignment horizontal="center" vertical="center" wrapText="1"/>
    </xf>
    <xf numFmtId="0" fontId="10" fillId="0" borderId="12" xfId="3" applyFont="1" applyBorder="1" applyAlignment="1">
      <alignment horizontal="center" vertical="center" wrapText="1"/>
    </xf>
    <xf numFmtId="0" fontId="10" fillId="0" borderId="15" xfId="3" applyFont="1" applyBorder="1" applyAlignment="1">
      <alignment horizontal="center" vertical="center" wrapText="1"/>
    </xf>
    <xf numFmtId="0" fontId="10" fillId="0" borderId="17" xfId="3" applyFont="1" applyBorder="1" applyAlignment="1">
      <alignment horizontal="center" vertical="center" wrapText="1"/>
    </xf>
    <xf numFmtId="0" fontId="10" fillId="0" borderId="20" xfId="3" applyFont="1" applyBorder="1" applyAlignment="1">
      <alignment horizontal="center" vertical="center" wrapText="1"/>
    </xf>
    <xf numFmtId="0" fontId="12" fillId="0" borderId="0" xfId="3" applyFont="1" applyAlignment="1">
      <alignment vertical="center"/>
    </xf>
    <xf numFmtId="38" fontId="12" fillId="0" borderId="0" xfId="3" applyNumberFormat="1" applyFont="1" applyAlignment="1">
      <alignment vertical="center"/>
    </xf>
    <xf numFmtId="38" fontId="12" fillId="0" borderId="0" xfId="5" applyNumberFormat="1" applyFont="1" applyAlignment="1">
      <alignment horizontal="left" vertical="center" readingOrder="1"/>
    </xf>
    <xf numFmtId="38" fontId="12" fillId="0" borderId="0" xfId="4" applyNumberFormat="1" applyFont="1" applyBorder="1" applyAlignment="1">
      <alignment vertical="center"/>
    </xf>
    <xf numFmtId="38" fontId="12" fillId="0" borderId="0" xfId="5" applyNumberFormat="1" applyFont="1" applyBorder="1" applyAlignment="1">
      <alignment vertical="center"/>
    </xf>
    <xf numFmtId="38" fontId="12" fillId="0" borderId="0" xfId="5" applyNumberFormat="1" applyFont="1" applyBorder="1" applyAlignment="1">
      <alignment horizontal="left" vertical="center" readingOrder="1"/>
    </xf>
    <xf numFmtId="0" fontId="13" fillId="0" borderId="0" xfId="3" applyFont="1" applyAlignment="1">
      <alignment vertical="center"/>
    </xf>
    <xf numFmtId="0" fontId="14" fillId="0" borderId="0" xfId="3" applyFont="1" applyAlignment="1">
      <alignment vertical="center"/>
    </xf>
    <xf numFmtId="38" fontId="14" fillId="0" borderId="0" xfId="3" applyNumberFormat="1" applyFont="1" applyAlignment="1">
      <alignment vertical="center"/>
    </xf>
    <xf numFmtId="38" fontId="14" fillId="0" borderId="0" xfId="5" applyNumberFormat="1" applyFont="1" applyBorder="1" applyAlignment="1">
      <alignment horizontal="center" vertical="center"/>
    </xf>
    <xf numFmtId="38" fontId="14" fillId="0" borderId="0" xfId="5" applyNumberFormat="1" applyFont="1" applyBorder="1" applyAlignment="1">
      <alignment horizontal="center" vertical="center" readingOrder="1"/>
    </xf>
    <xf numFmtId="165" fontId="12" fillId="0" borderId="0" xfId="5" applyNumberFormat="1" applyFont="1" applyBorder="1" applyAlignment="1">
      <alignment vertical="center"/>
    </xf>
    <xf numFmtId="10" fontId="12" fillId="0" borderId="0" xfId="4" applyNumberFormat="1" applyFont="1" applyBorder="1" applyAlignment="1">
      <alignment vertical="center"/>
    </xf>
    <xf numFmtId="0" fontId="8" fillId="0" borderId="1" xfId="3" applyFont="1" applyBorder="1" applyAlignment="1">
      <alignment vertical="center"/>
    </xf>
    <xf numFmtId="10" fontId="8" fillId="0" borderId="0" xfId="4" applyNumberFormat="1" applyFont="1" applyBorder="1" applyAlignment="1">
      <alignment vertical="center"/>
    </xf>
    <xf numFmtId="0" fontId="10" fillId="0" borderId="0" xfId="3" applyFont="1" applyAlignment="1">
      <alignment vertical="center"/>
    </xf>
    <xf numFmtId="165" fontId="10" fillId="0" borderId="0" xfId="5" applyNumberFormat="1" applyFont="1" applyBorder="1"/>
    <xf numFmtId="0" fontId="9" fillId="0" borderId="0" xfId="3" applyFont="1" applyAlignment="1">
      <alignment vertical="center"/>
    </xf>
    <xf numFmtId="0" fontId="10" fillId="0" borderId="0" xfId="3" applyFont="1"/>
    <xf numFmtId="165" fontId="15" fillId="0" borderId="0" xfId="5" applyNumberFormat="1" applyFont="1" applyBorder="1"/>
    <xf numFmtId="0" fontId="9" fillId="0" borderId="0" xfId="3" applyFont="1"/>
    <xf numFmtId="10" fontId="10" fillId="0" borderId="0" xfId="4" applyNumberFormat="1" applyFont="1" applyAlignment="1">
      <alignment vertical="center"/>
    </xf>
    <xf numFmtId="0" fontId="15" fillId="0" borderId="0" xfId="3" applyFont="1" applyAlignment="1">
      <alignment vertical="center"/>
    </xf>
    <xf numFmtId="10" fontId="10" fillId="0" borderId="0" xfId="4" applyNumberFormat="1" applyFont="1" applyBorder="1" applyAlignment="1">
      <alignment horizontal="left" vertical="center"/>
    </xf>
    <xf numFmtId="165" fontId="8" fillId="0" borderId="0" xfId="3" applyNumberFormat="1" applyFont="1" applyAlignment="1">
      <alignment vertical="center"/>
    </xf>
    <xf numFmtId="0" fontId="11" fillId="0" borderId="8" xfId="3" applyFont="1" applyBorder="1" applyAlignment="1">
      <alignment horizontal="center" vertical="center" wrapText="1"/>
    </xf>
    <xf numFmtId="0" fontId="11" fillId="0" borderId="13" xfId="3" applyFont="1" applyBorder="1" applyAlignment="1">
      <alignment horizontal="center" vertical="center" wrapText="1"/>
    </xf>
    <xf numFmtId="0" fontId="11" fillId="0" borderId="26" xfId="3" applyFont="1" applyBorder="1" applyAlignment="1">
      <alignment horizontal="center" vertical="center" wrapText="1"/>
    </xf>
    <xf numFmtId="0" fontId="11" fillId="0" borderId="23" xfId="3" applyFont="1" applyBorder="1" applyAlignment="1">
      <alignment horizontal="center" vertical="center" wrapText="1"/>
    </xf>
    <xf numFmtId="0" fontId="16" fillId="0" borderId="9" xfId="3" applyFont="1" applyBorder="1" applyAlignment="1">
      <alignment horizontal="left" vertical="center" wrapText="1"/>
    </xf>
    <xf numFmtId="0" fontId="16" fillId="0" borderId="14" xfId="3" applyFont="1" applyBorder="1" applyAlignment="1">
      <alignment horizontal="left" vertical="center" wrapText="1"/>
    </xf>
    <xf numFmtId="0" fontId="16" fillId="0" borderId="14" xfId="3" applyFont="1" applyBorder="1" applyAlignment="1">
      <alignment horizontal="left" vertical="center"/>
    </xf>
    <xf numFmtId="0" fontId="16" fillId="0" borderId="27" xfId="3" applyFont="1" applyBorder="1" applyAlignment="1">
      <alignment horizontal="left" vertical="center" wrapText="1"/>
    </xf>
    <xf numFmtId="0" fontId="16" fillId="0" borderId="24" xfId="3" applyFont="1" applyBorder="1" applyAlignment="1">
      <alignment horizontal="left" vertical="center" wrapText="1"/>
    </xf>
    <xf numFmtId="164" fontId="14" fillId="0" borderId="22" xfId="1" applyFont="1" applyBorder="1" applyAlignment="1">
      <alignment horizontal="center" vertical="center" readingOrder="1"/>
    </xf>
    <xf numFmtId="164" fontId="10" fillId="0" borderId="7" xfId="1" applyFont="1" applyFill="1" applyBorder="1" applyAlignment="1">
      <alignment horizontal="center" vertical="center" wrapText="1" readingOrder="1"/>
    </xf>
    <xf numFmtId="164" fontId="10" fillId="0" borderId="12" xfId="1" applyFont="1" applyFill="1" applyBorder="1" applyAlignment="1">
      <alignment horizontal="center" vertical="center" wrapText="1" readingOrder="1"/>
    </xf>
    <xf numFmtId="164" fontId="10" fillId="0" borderId="0" xfId="1" applyFont="1" applyAlignment="1">
      <alignment horizontal="left" vertical="center" readingOrder="1"/>
    </xf>
    <xf numFmtId="164" fontId="10" fillId="0" borderId="1" xfId="1" applyFont="1" applyBorder="1"/>
    <xf numFmtId="164" fontId="9" fillId="0" borderId="0" xfId="1" applyFont="1"/>
    <xf numFmtId="164" fontId="10" fillId="0" borderId="0" xfId="1" applyFont="1" applyAlignment="1">
      <alignment vertical="center"/>
    </xf>
    <xf numFmtId="164" fontId="9" fillId="0" borderId="22" xfId="1" applyFont="1" applyBorder="1"/>
    <xf numFmtId="164" fontId="10" fillId="0" borderId="17" xfId="1" applyFont="1" applyFill="1" applyBorder="1" applyAlignment="1">
      <alignment horizontal="center" vertical="center" wrapText="1" readingOrder="1"/>
    </xf>
    <xf numFmtId="0" fontId="11" fillId="0" borderId="18" xfId="3" applyFont="1" applyBorder="1" applyAlignment="1">
      <alignment horizontal="center" vertical="center" wrapText="1"/>
    </xf>
    <xf numFmtId="10" fontId="7" fillId="0" borderId="0" xfId="4" applyNumberFormat="1" applyFont="1" applyBorder="1" applyAlignment="1">
      <alignment vertical="center"/>
    </xf>
    <xf numFmtId="164" fontId="10" fillId="0" borderId="1" xfId="1" applyFont="1" applyBorder="1" applyAlignment="1">
      <alignment vertical="center"/>
    </xf>
    <xf numFmtId="10" fontId="10" fillId="0" borderId="1" xfId="4" applyNumberFormat="1" applyFont="1" applyBorder="1" applyAlignment="1">
      <alignment horizontal="center" vertical="center"/>
    </xf>
    <xf numFmtId="0" fontId="10" fillId="0" borderId="0" xfId="6" applyFont="1" applyAlignment="1">
      <alignment horizontal="center" vertical="center"/>
    </xf>
    <xf numFmtId="164" fontId="10" fillId="0" borderId="1" xfId="7" applyFont="1" applyFill="1" applyBorder="1" applyAlignment="1">
      <alignment horizontal="center" vertical="center"/>
    </xf>
    <xf numFmtId="165" fontId="10" fillId="0" borderId="1" xfId="7" applyNumberFormat="1" applyFont="1" applyFill="1" applyBorder="1" applyAlignment="1">
      <alignment horizontal="center" vertical="center"/>
    </xf>
    <xf numFmtId="0" fontId="10" fillId="0" borderId="0" xfId="6" applyFont="1"/>
    <xf numFmtId="164" fontId="10" fillId="0" borderId="0" xfId="7" applyFont="1" applyFill="1"/>
    <xf numFmtId="165" fontId="10" fillId="0" borderId="0" xfId="7" applyNumberFormat="1" applyFont="1" applyFill="1"/>
    <xf numFmtId="164" fontId="10" fillId="0" borderId="1" xfId="6" applyNumberFormat="1" applyFont="1" applyBorder="1"/>
    <xf numFmtId="165" fontId="10" fillId="0" borderId="1" xfId="7" applyNumberFormat="1" applyFont="1" applyFill="1" applyBorder="1"/>
    <xf numFmtId="0" fontId="9" fillId="0" borderId="0" xfId="6" applyFont="1"/>
    <xf numFmtId="164" fontId="9" fillId="0" borderId="0" xfId="7" applyFont="1" applyFill="1"/>
    <xf numFmtId="166" fontId="9" fillId="0" borderId="0" xfId="7" applyNumberFormat="1" applyFont="1" applyFill="1"/>
    <xf numFmtId="165" fontId="9" fillId="0" borderId="0" xfId="7" applyNumberFormat="1" applyFont="1" applyFill="1"/>
    <xf numFmtId="164" fontId="10" fillId="0" borderId="1" xfId="7" applyFont="1" applyFill="1" applyBorder="1"/>
    <xf numFmtId="0" fontId="17" fillId="0" borderId="0" xfId="6" applyFont="1" applyAlignment="1">
      <alignment horizontal="right" vertical="top"/>
    </xf>
    <xf numFmtId="164" fontId="9" fillId="0" borderId="22" xfId="7" applyFont="1" applyFill="1" applyBorder="1"/>
    <xf numFmtId="165" fontId="9" fillId="0" borderId="22" xfId="7" applyNumberFormat="1" applyFont="1" applyFill="1" applyBorder="1"/>
    <xf numFmtId="0" fontId="14" fillId="0" borderId="0" xfId="6" applyFont="1"/>
    <xf numFmtId="164" fontId="14" fillId="0" borderId="0" xfId="7" applyFont="1" applyFill="1"/>
    <xf numFmtId="165" fontId="14" fillId="0" borderId="0" xfId="7" applyNumberFormat="1" applyFont="1" applyFill="1"/>
    <xf numFmtId="49" fontId="12" fillId="0" borderId="0" xfId="6" applyNumberFormat="1" applyFont="1" applyAlignment="1">
      <alignment horizontal="right" vertical="top" readingOrder="2"/>
    </xf>
    <xf numFmtId="0" fontId="12" fillId="0" borderId="0" xfId="6" applyFont="1" applyAlignment="1">
      <alignment vertical="top" wrapText="1"/>
    </xf>
    <xf numFmtId="0" fontId="12" fillId="0" borderId="0" xfId="6" applyFont="1"/>
    <xf numFmtId="0" fontId="12" fillId="0" borderId="0" xfId="6" applyFont="1" applyAlignment="1">
      <alignment horizontal="center"/>
    </xf>
    <xf numFmtId="0" fontId="12" fillId="0" borderId="0" xfId="6" applyFont="1" applyAlignment="1">
      <alignment horizontal="center" vertical="center"/>
    </xf>
    <xf numFmtId="165" fontId="12" fillId="0" borderId="0" xfId="7" applyNumberFormat="1" applyFont="1" applyAlignment="1">
      <alignment horizontal="center" vertical="center"/>
    </xf>
    <xf numFmtId="38" fontId="10" fillId="0" borderId="10" xfId="5" applyNumberFormat="1" applyFont="1" applyFill="1" applyBorder="1" applyAlignment="1">
      <alignment horizontal="center" vertical="center" wrapText="1" readingOrder="2"/>
    </xf>
    <xf numFmtId="38" fontId="10" fillId="0" borderId="15" xfId="5" applyNumberFormat="1" applyFont="1" applyFill="1" applyBorder="1" applyAlignment="1">
      <alignment horizontal="center" vertical="center" wrapText="1" readingOrder="2"/>
    </xf>
    <xf numFmtId="38" fontId="10" fillId="0" borderId="28" xfId="5" applyNumberFormat="1" applyFont="1" applyFill="1" applyBorder="1" applyAlignment="1">
      <alignment horizontal="center" vertical="center" wrapText="1" readingOrder="2"/>
    </xf>
    <xf numFmtId="38" fontId="10" fillId="0" borderId="25" xfId="5" applyNumberFormat="1" applyFont="1" applyFill="1" applyBorder="1" applyAlignment="1">
      <alignment horizontal="center" vertical="center" wrapText="1" readingOrder="2"/>
    </xf>
    <xf numFmtId="38" fontId="10" fillId="0" borderId="10" xfId="1" applyNumberFormat="1" applyFont="1" applyBorder="1" applyAlignment="1">
      <alignment horizontal="center" vertical="center" wrapText="1"/>
    </xf>
    <xf numFmtId="38" fontId="10" fillId="0" borderId="15" xfId="1" applyNumberFormat="1" applyFont="1" applyBorder="1" applyAlignment="1">
      <alignment horizontal="center" vertical="center" wrapText="1"/>
    </xf>
    <xf numFmtId="38" fontId="10" fillId="0" borderId="15" xfId="1" applyNumberFormat="1" applyFont="1" applyFill="1" applyBorder="1" applyAlignment="1">
      <alignment horizontal="center" vertical="center" wrapText="1"/>
    </xf>
    <xf numFmtId="38" fontId="10" fillId="0" borderId="28" xfId="1" applyNumberFormat="1" applyFont="1" applyBorder="1" applyAlignment="1">
      <alignment horizontal="center" vertical="center" wrapText="1"/>
    </xf>
    <xf numFmtId="38" fontId="10" fillId="0" borderId="25" xfId="1" applyNumberFormat="1" applyFont="1" applyBorder="1" applyAlignment="1">
      <alignment horizontal="center" vertical="center" wrapText="1"/>
    </xf>
    <xf numFmtId="165" fontId="10" fillId="0" borderId="11" xfId="1" applyNumberFormat="1" applyFont="1" applyFill="1" applyBorder="1" applyAlignment="1">
      <alignment horizontal="center" vertical="center" wrapText="1" readingOrder="1"/>
    </xf>
    <xf numFmtId="165" fontId="10" fillId="0" borderId="16" xfId="1" applyNumberFormat="1" applyFont="1" applyFill="1" applyBorder="1" applyAlignment="1">
      <alignment horizontal="center" vertical="center" wrapText="1" readingOrder="1"/>
    </xf>
    <xf numFmtId="0" fontId="16" fillId="0" borderId="19" xfId="3" applyFont="1" applyBorder="1" applyAlignment="1">
      <alignment horizontal="left" vertical="center" wrapText="1"/>
    </xf>
    <xf numFmtId="38" fontId="10" fillId="0" borderId="20" xfId="1" applyNumberFormat="1" applyFont="1" applyFill="1" applyBorder="1" applyAlignment="1">
      <alignment horizontal="center" vertical="center" wrapText="1"/>
    </xf>
    <xf numFmtId="38" fontId="10" fillId="0" borderId="20" xfId="5" applyNumberFormat="1" applyFont="1" applyFill="1" applyBorder="1" applyAlignment="1">
      <alignment horizontal="center" vertical="center" wrapText="1" readingOrder="2"/>
    </xf>
    <xf numFmtId="165" fontId="10" fillId="0" borderId="21" xfId="1" applyNumberFormat="1" applyFont="1" applyFill="1" applyBorder="1" applyAlignment="1">
      <alignment horizontal="center" vertical="center" wrapText="1" readingOrder="1"/>
    </xf>
    <xf numFmtId="9" fontId="10" fillId="0" borderId="7" xfId="2" applyFont="1" applyFill="1" applyBorder="1" applyAlignment="1">
      <alignment horizontal="center" vertical="center" wrapText="1"/>
    </xf>
    <xf numFmtId="9" fontId="10" fillId="0" borderId="12" xfId="2" applyFont="1" applyFill="1" applyBorder="1" applyAlignment="1">
      <alignment horizontal="center" vertical="center" wrapText="1"/>
    </xf>
    <xf numFmtId="9" fontId="10" fillId="0" borderId="17" xfId="2" applyFont="1" applyFill="1" applyBorder="1" applyAlignment="1">
      <alignment horizontal="center" vertical="center" wrapText="1"/>
    </xf>
    <xf numFmtId="38" fontId="10" fillId="0" borderId="7" xfId="1" applyNumberFormat="1" applyFont="1" applyFill="1" applyBorder="1" applyAlignment="1">
      <alignment horizontal="center" vertical="center" wrapText="1"/>
    </xf>
    <xf numFmtId="38" fontId="10" fillId="0" borderId="12" xfId="1" applyNumberFormat="1" applyFont="1" applyFill="1" applyBorder="1" applyAlignment="1">
      <alignment horizontal="center" vertical="center" wrapText="1"/>
    </xf>
    <xf numFmtId="38" fontId="10" fillId="0" borderId="17" xfId="1" applyNumberFormat="1" applyFont="1" applyFill="1" applyBorder="1" applyAlignment="1">
      <alignment horizontal="center" vertical="center" wrapText="1"/>
    </xf>
    <xf numFmtId="38" fontId="9" fillId="0" borderId="0" xfId="7" applyNumberFormat="1" applyFont="1" applyFill="1"/>
    <xf numFmtId="38" fontId="9" fillId="0" borderId="0" xfId="6" applyNumberFormat="1" applyFont="1"/>
    <xf numFmtId="38" fontId="10" fillId="0" borderId="0" xfId="7" applyNumberFormat="1" applyFont="1" applyFill="1"/>
    <xf numFmtId="38" fontId="10" fillId="0" borderId="0" xfId="6" applyNumberFormat="1" applyFont="1"/>
    <xf numFmtId="49" fontId="12" fillId="0" borderId="0" xfId="6" applyNumberFormat="1" applyFont="1" applyAlignment="1">
      <alignment vertical="top" wrapText="1" readingOrder="2"/>
    </xf>
    <xf numFmtId="0" fontId="18" fillId="0" borderId="1" xfId="3" applyFont="1" applyBorder="1" applyAlignment="1">
      <alignment vertical="center"/>
    </xf>
    <xf numFmtId="10" fontId="8" fillId="0" borderId="1" xfId="4" applyNumberFormat="1" applyFont="1" applyBorder="1" applyAlignment="1">
      <alignment vertical="center"/>
    </xf>
    <xf numFmtId="0" fontId="10" fillId="0" borderId="1" xfId="3" applyFont="1" applyBorder="1" applyAlignment="1">
      <alignment horizontal="right" vertical="top" wrapText="1" readingOrder="2"/>
    </xf>
    <xf numFmtId="0" fontId="2" fillId="0" borderId="0" xfId="6"/>
    <xf numFmtId="165" fontId="0" fillId="0" borderId="0" xfId="7" applyNumberFormat="1" applyFont="1"/>
    <xf numFmtId="38" fontId="12" fillId="0" borderId="0" xfId="7" applyNumberFormat="1" applyFont="1" applyAlignment="1">
      <alignment horizontal="center" vertical="center"/>
    </xf>
    <xf numFmtId="164" fontId="10" fillId="0" borderId="1" xfId="1" applyFont="1" applyBorder="1" applyAlignment="1">
      <alignment horizontal="left" vertical="center" readingOrder="1"/>
    </xf>
    <xf numFmtId="10" fontId="14" fillId="2" borderId="6" xfId="4" applyNumberFormat="1" applyFont="1" applyFill="1" applyBorder="1" applyAlignment="1">
      <alignment horizontal="center" vertical="center" wrapText="1"/>
    </xf>
    <xf numFmtId="0" fontId="10" fillId="0" borderId="0" xfId="3" applyFont="1" applyAlignment="1">
      <alignment vertical="top" wrapText="1" readingOrder="2"/>
    </xf>
    <xf numFmtId="164" fontId="14" fillId="0" borderId="0" xfId="1" applyFont="1" applyBorder="1" applyAlignment="1">
      <alignment horizontal="center" vertical="center" readingOrder="1"/>
    </xf>
    <xf numFmtId="164" fontId="10" fillId="0" borderId="0" xfId="7" applyFont="1" applyFill="1" applyBorder="1"/>
    <xf numFmtId="165" fontId="10" fillId="0" borderId="0" xfId="7" applyNumberFormat="1" applyFont="1" applyFill="1" applyBorder="1"/>
    <xf numFmtId="0" fontId="8" fillId="0" borderId="0" xfId="3" applyFont="1" applyAlignment="1">
      <alignment horizontal="center" vertical="center"/>
    </xf>
    <xf numFmtId="167" fontId="8" fillId="0" borderId="0" xfId="3" applyNumberFormat="1" applyFont="1" applyAlignment="1">
      <alignment vertical="center"/>
    </xf>
    <xf numFmtId="0" fontId="7" fillId="0" borderId="0" xfId="3" applyFont="1" applyAlignment="1">
      <alignment horizontal="center" vertical="center"/>
    </xf>
    <xf numFmtId="38" fontId="12" fillId="0" borderId="0" xfId="5" applyNumberFormat="1" applyFont="1" applyBorder="1" applyAlignment="1">
      <alignment horizontal="center" vertical="center" readingOrder="1"/>
    </xf>
    <xf numFmtId="0" fontId="12" fillId="0" borderId="0" xfId="3" applyFont="1" applyAlignment="1">
      <alignment horizontal="center" vertical="center"/>
    </xf>
    <xf numFmtId="0" fontId="8" fillId="0" borderId="1" xfId="3" applyFont="1" applyBorder="1" applyAlignment="1">
      <alignment horizontal="center" vertical="center"/>
    </xf>
    <xf numFmtId="0" fontId="10" fillId="0" borderId="0" xfId="3" applyFont="1" applyAlignment="1">
      <alignment horizontal="center" vertical="center" wrapText="1" readingOrder="2"/>
    </xf>
    <xf numFmtId="0" fontId="10" fillId="0" borderId="1" xfId="3" applyFont="1" applyBorder="1" applyAlignment="1">
      <alignment horizontal="center" vertical="center" wrapText="1" readingOrder="2"/>
    </xf>
    <xf numFmtId="165" fontId="10" fillId="0" borderId="0" xfId="7" applyNumberFormat="1" applyFont="1" applyFill="1" applyAlignment="1">
      <alignment horizontal="center" vertical="center"/>
    </xf>
    <xf numFmtId="165" fontId="9" fillId="0" borderId="0" xfId="7" applyNumberFormat="1" applyFont="1" applyFill="1" applyAlignment="1">
      <alignment horizontal="center" vertical="center"/>
    </xf>
    <xf numFmtId="165" fontId="10" fillId="0" borderId="0" xfId="7" applyNumberFormat="1" applyFont="1" applyFill="1" applyBorder="1" applyAlignment="1">
      <alignment horizontal="center" vertical="center"/>
    </xf>
    <xf numFmtId="165" fontId="9" fillId="0" borderId="22" xfId="7" applyNumberFormat="1" applyFont="1" applyFill="1" applyBorder="1" applyAlignment="1">
      <alignment horizontal="center" vertical="center"/>
    </xf>
    <xf numFmtId="165" fontId="8" fillId="0" borderId="0" xfId="3" applyNumberFormat="1" applyFont="1" applyAlignment="1">
      <alignment horizontal="center" vertical="center"/>
    </xf>
    <xf numFmtId="0" fontId="14" fillId="0" borderId="0" xfId="6" applyFont="1" applyAlignment="1">
      <alignment horizontal="center" vertical="center"/>
    </xf>
    <xf numFmtId="0" fontId="12" fillId="0" borderId="0" xfId="6" applyFont="1" applyAlignment="1">
      <alignment horizontal="center" vertical="center" wrapText="1"/>
    </xf>
    <xf numFmtId="49" fontId="12" fillId="0" borderId="0" xfId="6" applyNumberFormat="1" applyFont="1" applyAlignment="1">
      <alignment horizontal="center" vertical="center" wrapText="1" readingOrder="2"/>
    </xf>
    <xf numFmtId="10" fontId="13" fillId="0" borderId="0" xfId="4" applyNumberFormat="1" applyFont="1" applyAlignment="1">
      <alignment vertical="center"/>
    </xf>
    <xf numFmtId="165" fontId="13" fillId="0" borderId="29" xfId="3" applyNumberFormat="1" applyFont="1" applyBorder="1" applyAlignment="1">
      <alignment vertical="center"/>
    </xf>
    <xf numFmtId="165" fontId="8" fillId="0" borderId="29" xfId="3" applyNumberFormat="1" applyFont="1" applyBorder="1" applyAlignment="1">
      <alignment horizontal="center" vertical="center"/>
    </xf>
    <xf numFmtId="0" fontId="8" fillId="0" borderId="0" xfId="8" applyFont="1" applyAlignment="1">
      <alignment vertical="center"/>
    </xf>
    <xf numFmtId="10" fontId="8" fillId="0" borderId="0" xfId="9" applyNumberFormat="1" applyFont="1" applyAlignment="1">
      <alignment vertical="center"/>
    </xf>
    <xf numFmtId="0" fontId="12" fillId="0" borderId="0" xfId="11" applyFont="1"/>
    <xf numFmtId="38" fontId="12" fillId="0" borderId="0" xfId="10" applyNumberFormat="1" applyFont="1" applyAlignment="1">
      <alignment horizontal="center" vertical="center"/>
    </xf>
    <xf numFmtId="0" fontId="12" fillId="0" borderId="0" xfId="11" applyFont="1" applyAlignment="1">
      <alignment horizontal="center" vertical="center"/>
    </xf>
    <xf numFmtId="0" fontId="12" fillId="0" borderId="0" xfId="11" applyFont="1" applyAlignment="1">
      <alignment horizontal="center"/>
    </xf>
    <xf numFmtId="49" fontId="12" fillId="0" borderId="0" xfId="11" applyNumberFormat="1" applyFont="1" applyAlignment="1">
      <alignment vertical="top" wrapText="1" readingOrder="2"/>
    </xf>
    <xf numFmtId="49" fontId="12" fillId="0" borderId="0" xfId="11" applyNumberFormat="1" applyFont="1" applyAlignment="1">
      <alignment horizontal="right" vertical="top" readingOrder="2"/>
    </xf>
    <xf numFmtId="0" fontId="12" fillId="0" borderId="0" xfId="11" applyFont="1" applyAlignment="1">
      <alignment vertical="top" wrapText="1"/>
    </xf>
    <xf numFmtId="0" fontId="14" fillId="0" borderId="0" xfId="11" applyFont="1"/>
    <xf numFmtId="165" fontId="14" fillId="0" borderId="0" xfId="10" applyNumberFormat="1" applyFont="1" applyFill="1"/>
    <xf numFmtId="164" fontId="14" fillId="0" borderId="0" xfId="10" applyFont="1" applyFill="1"/>
    <xf numFmtId="38" fontId="10" fillId="0" borderId="0" xfId="10" applyNumberFormat="1" applyFont="1" applyFill="1" applyAlignment="1">
      <alignment horizontal="center"/>
    </xf>
    <xf numFmtId="0" fontId="9" fillId="0" borderId="0" xfId="11" applyFont="1"/>
    <xf numFmtId="0" fontId="10" fillId="0" borderId="0" xfId="11" applyFont="1"/>
    <xf numFmtId="165" fontId="10" fillId="0" borderId="0" xfId="10" applyNumberFormat="1" applyFont="1" applyFill="1"/>
    <xf numFmtId="38" fontId="10" fillId="0" borderId="0" xfId="11" applyNumberFormat="1" applyFont="1"/>
    <xf numFmtId="38" fontId="10" fillId="0" borderId="0" xfId="10" applyNumberFormat="1" applyFont="1" applyFill="1"/>
    <xf numFmtId="38" fontId="9" fillId="0" borderId="0" xfId="11" applyNumberFormat="1" applyFont="1"/>
    <xf numFmtId="38" fontId="9" fillId="0" borderId="0" xfId="10" applyNumberFormat="1" applyFont="1" applyFill="1"/>
    <xf numFmtId="38" fontId="8" fillId="0" borderId="0" xfId="8" applyNumberFormat="1" applyFont="1" applyAlignment="1">
      <alignment vertical="center"/>
    </xf>
    <xf numFmtId="0" fontId="17" fillId="0" borderId="0" xfId="11" applyFont="1" applyAlignment="1">
      <alignment horizontal="right" vertical="top"/>
    </xf>
    <xf numFmtId="166" fontId="9" fillId="0" borderId="0" xfId="10" applyNumberFormat="1" applyFont="1" applyFill="1"/>
    <xf numFmtId="0" fontId="10" fillId="0" borderId="0" xfId="11" applyFont="1" applyAlignment="1">
      <alignment horizontal="center" vertical="center"/>
    </xf>
    <xf numFmtId="0" fontId="10" fillId="0" borderId="1" xfId="8" applyFont="1" applyBorder="1" applyAlignment="1">
      <alignment horizontal="right" vertical="top" wrapText="1" readingOrder="2"/>
    </xf>
    <xf numFmtId="0" fontId="8" fillId="0" borderId="1" xfId="8" applyFont="1" applyBorder="1" applyAlignment="1">
      <alignment vertical="center"/>
    </xf>
    <xf numFmtId="10" fontId="8" fillId="0" borderId="1" xfId="9" applyNumberFormat="1" applyFont="1" applyBorder="1" applyAlignment="1">
      <alignment vertical="center"/>
    </xf>
    <xf numFmtId="0" fontId="18" fillId="0" borderId="1" xfId="8" applyFont="1" applyBorder="1" applyAlignment="1">
      <alignment vertical="center"/>
    </xf>
    <xf numFmtId="0" fontId="10" fillId="0" borderId="0" xfId="8" applyFont="1" applyAlignment="1">
      <alignment vertical="top" wrapText="1" readingOrder="2"/>
    </xf>
    <xf numFmtId="0" fontId="9" fillId="0" borderId="0" xfId="8" applyFont="1" applyAlignment="1">
      <alignment vertical="center"/>
    </xf>
    <xf numFmtId="0" fontId="9" fillId="0" borderId="0" xfId="8" applyFont="1"/>
    <xf numFmtId="0" fontId="15" fillId="0" borderId="0" xfId="8" applyFont="1" applyAlignment="1">
      <alignment vertical="center"/>
    </xf>
    <xf numFmtId="10" fontId="10" fillId="0" borderId="0" xfId="9" applyNumberFormat="1" applyFont="1" applyBorder="1" applyAlignment="1">
      <alignment horizontal="left" vertical="center"/>
    </xf>
    <xf numFmtId="0" fontId="10" fillId="0" borderId="0" xfId="8" applyFont="1" applyAlignment="1">
      <alignment vertical="center"/>
    </xf>
    <xf numFmtId="10" fontId="10" fillId="0" borderId="0" xfId="9" applyNumberFormat="1" applyFont="1" applyAlignment="1">
      <alignment vertical="center"/>
    </xf>
    <xf numFmtId="0" fontId="10" fillId="0" borderId="0" xfId="8" applyFont="1"/>
    <xf numFmtId="165" fontId="15" fillId="0" borderId="0" xfId="12" applyNumberFormat="1" applyFont="1" applyBorder="1"/>
    <xf numFmtId="165" fontId="10" fillId="0" borderId="0" xfId="12" applyNumberFormat="1" applyFont="1" applyBorder="1"/>
    <xf numFmtId="10" fontId="8" fillId="0" borderId="0" xfId="9" applyNumberFormat="1" applyFont="1" applyBorder="1" applyAlignment="1">
      <alignment vertical="center"/>
    </xf>
    <xf numFmtId="0" fontId="6" fillId="0" borderId="1" xfId="8" applyFont="1" applyBorder="1" applyAlignment="1">
      <alignment vertical="center"/>
    </xf>
    <xf numFmtId="0" fontId="12" fillId="0" borderId="0" xfId="8" applyFont="1" applyAlignment="1">
      <alignment vertical="center"/>
    </xf>
    <xf numFmtId="10" fontId="12" fillId="0" borderId="0" xfId="9" applyNumberFormat="1" applyFont="1" applyBorder="1" applyAlignment="1">
      <alignment vertical="center"/>
    </xf>
    <xf numFmtId="165" fontId="12" fillId="0" borderId="0" xfId="12" applyNumberFormat="1" applyFont="1" applyBorder="1" applyAlignment="1">
      <alignment vertical="center"/>
    </xf>
    <xf numFmtId="0" fontId="13" fillId="0" borderId="0" xfId="8" applyFont="1" applyAlignment="1">
      <alignment vertical="center"/>
    </xf>
    <xf numFmtId="38" fontId="14" fillId="0" borderId="0" xfId="12" applyNumberFormat="1" applyFont="1" applyBorder="1" applyAlignment="1">
      <alignment horizontal="center" vertical="center" readingOrder="1"/>
    </xf>
    <xf numFmtId="38" fontId="14" fillId="0" borderId="0" xfId="12" applyNumberFormat="1" applyFont="1" applyBorder="1" applyAlignment="1">
      <alignment horizontal="center" vertical="center"/>
    </xf>
    <xf numFmtId="38" fontId="14" fillId="0" borderId="0" xfId="8" applyNumberFormat="1" applyFont="1" applyAlignment="1">
      <alignment vertical="center"/>
    </xf>
    <xf numFmtId="0" fontId="14" fillId="0" borderId="0" xfId="8" applyFont="1" applyAlignment="1">
      <alignment vertical="center"/>
    </xf>
    <xf numFmtId="38" fontId="12" fillId="0" borderId="0" xfId="12" applyNumberFormat="1" applyFont="1" applyBorder="1" applyAlignment="1">
      <alignment vertical="center"/>
    </xf>
    <xf numFmtId="38" fontId="12" fillId="0" borderId="0" xfId="9" applyNumberFormat="1" applyFont="1" applyBorder="1" applyAlignment="1">
      <alignment vertical="center"/>
    </xf>
    <xf numFmtId="38" fontId="12" fillId="0" borderId="0" xfId="8" applyNumberFormat="1" applyFont="1" applyAlignment="1">
      <alignment vertical="center"/>
    </xf>
    <xf numFmtId="0" fontId="9" fillId="0" borderId="0" xfId="8" applyFont="1" applyAlignment="1">
      <alignment horizontal="center" vertical="center" wrapText="1"/>
    </xf>
    <xf numFmtId="9" fontId="10" fillId="0" borderId="17" xfId="13" applyFont="1" applyFill="1" applyBorder="1" applyAlignment="1">
      <alignment horizontal="center" vertical="center" wrapText="1"/>
    </xf>
    <xf numFmtId="38" fontId="9" fillId="0" borderId="5" xfId="12" applyNumberFormat="1" applyFont="1" applyFill="1" applyBorder="1" applyAlignment="1">
      <alignment horizontal="center" vertical="center" wrapText="1"/>
    </xf>
    <xf numFmtId="38" fontId="10" fillId="0" borderId="20" xfId="12" applyNumberFormat="1" applyFont="1" applyFill="1" applyBorder="1" applyAlignment="1">
      <alignment horizontal="center" vertical="center" wrapText="1" readingOrder="2"/>
    </xf>
    <xf numFmtId="0" fontId="10" fillId="0" borderId="20" xfId="8" applyFont="1" applyBorder="1" applyAlignment="1">
      <alignment horizontal="center" vertical="center" wrapText="1"/>
    </xf>
    <xf numFmtId="0" fontId="16" fillId="0" borderId="19" xfId="8" applyFont="1" applyBorder="1" applyAlignment="1">
      <alignment horizontal="left" vertical="center" wrapText="1"/>
    </xf>
    <xf numFmtId="0" fontId="11" fillId="0" borderId="18" xfId="8" applyFont="1" applyBorder="1" applyAlignment="1">
      <alignment horizontal="center" vertical="center" wrapText="1"/>
    </xf>
    <xf numFmtId="0" fontId="10" fillId="0" borderId="17" xfId="8" applyFont="1" applyBorder="1" applyAlignment="1">
      <alignment horizontal="center" vertical="center" wrapText="1"/>
    </xf>
    <xf numFmtId="9" fontId="10" fillId="0" borderId="12" xfId="13" applyFont="1" applyFill="1" applyBorder="1" applyAlignment="1">
      <alignment horizontal="center" vertical="center" wrapText="1"/>
    </xf>
    <xf numFmtId="38" fontId="10" fillId="0" borderId="25" xfId="12" applyNumberFormat="1" applyFont="1" applyFill="1" applyBorder="1" applyAlignment="1">
      <alignment horizontal="center" vertical="center" wrapText="1" readingOrder="2"/>
    </xf>
    <xf numFmtId="0" fontId="10" fillId="0" borderId="15" xfId="8" applyFont="1" applyBorder="1" applyAlignment="1">
      <alignment horizontal="center" vertical="center" wrapText="1"/>
    </xf>
    <xf numFmtId="0" fontId="16" fillId="0" borderId="24" xfId="8" applyFont="1" applyBorder="1" applyAlignment="1">
      <alignment horizontal="left" vertical="center" wrapText="1"/>
    </xf>
    <xf numFmtId="0" fontId="11" fillId="0" borderId="23" xfId="8" applyFont="1" applyBorder="1" applyAlignment="1">
      <alignment horizontal="center" vertical="center" wrapText="1"/>
    </xf>
    <xf numFmtId="0" fontId="10" fillId="0" borderId="12" xfId="8" applyFont="1" applyBorder="1" applyAlignment="1">
      <alignment horizontal="center" vertical="center" wrapText="1"/>
    </xf>
    <xf numFmtId="38" fontId="10" fillId="0" borderId="15" xfId="12" applyNumberFormat="1" applyFont="1" applyFill="1" applyBorder="1" applyAlignment="1">
      <alignment horizontal="center" vertical="center" wrapText="1" readingOrder="2"/>
    </xf>
    <xf numFmtId="0" fontId="16" fillId="0" borderId="14" xfId="8" applyFont="1" applyBorder="1" applyAlignment="1">
      <alignment horizontal="left" vertical="center" wrapText="1"/>
    </xf>
    <xf numFmtId="0" fontId="11" fillId="0" borderId="13" xfId="8" applyFont="1" applyBorder="1" applyAlignment="1">
      <alignment horizontal="center" vertical="center" wrapText="1"/>
    </xf>
    <xf numFmtId="38" fontId="10" fillId="0" borderId="28" xfId="12" applyNumberFormat="1" applyFont="1" applyFill="1" applyBorder="1" applyAlignment="1">
      <alignment horizontal="center" vertical="center" wrapText="1" readingOrder="2"/>
    </xf>
    <xf numFmtId="0" fontId="16" fillId="0" borderId="27" xfId="8" applyFont="1" applyBorder="1" applyAlignment="1">
      <alignment horizontal="left" vertical="center" wrapText="1"/>
    </xf>
    <xf numFmtId="0" fontId="11" fillId="0" borderId="26" xfId="8" applyFont="1" applyBorder="1" applyAlignment="1">
      <alignment horizontal="center" vertical="center" wrapText="1"/>
    </xf>
    <xf numFmtId="0" fontId="16" fillId="0" borderId="14" xfId="8" applyFont="1" applyBorder="1" applyAlignment="1">
      <alignment horizontal="left" vertical="center"/>
    </xf>
    <xf numFmtId="9" fontId="10" fillId="0" borderId="7" xfId="13" applyFont="1" applyFill="1" applyBorder="1" applyAlignment="1">
      <alignment horizontal="center" vertical="center" wrapText="1"/>
    </xf>
    <xf numFmtId="38" fontId="10" fillId="0" borderId="10" xfId="12" applyNumberFormat="1" applyFont="1" applyFill="1" applyBorder="1" applyAlignment="1">
      <alignment horizontal="center" vertical="center" wrapText="1" readingOrder="2"/>
    </xf>
    <xf numFmtId="0" fontId="10" fillId="0" borderId="10" xfId="8" applyFont="1" applyBorder="1" applyAlignment="1">
      <alignment horizontal="center" vertical="center" wrapText="1"/>
    </xf>
    <xf numFmtId="0" fontId="16" fillId="0" borderId="9" xfId="8" applyFont="1" applyBorder="1" applyAlignment="1">
      <alignment horizontal="left" vertical="center" wrapText="1"/>
    </xf>
    <xf numFmtId="0" fontId="11" fillId="0" borderId="8" xfId="8" applyFont="1" applyBorder="1" applyAlignment="1">
      <alignment horizontal="center" vertical="center" wrapText="1"/>
    </xf>
    <xf numFmtId="0" fontId="10" fillId="0" borderId="7" xfId="8" applyFont="1" applyBorder="1" applyAlignment="1">
      <alignment horizontal="center" vertical="center" wrapText="1"/>
    </xf>
    <xf numFmtId="10" fontId="14" fillId="2" borderId="6" xfId="9" applyNumberFormat="1" applyFont="1" applyFill="1" applyBorder="1" applyAlignment="1">
      <alignment horizontal="center" vertical="center" wrapText="1"/>
    </xf>
    <xf numFmtId="0" fontId="9" fillId="0" borderId="5" xfId="8" applyFont="1" applyBorder="1" applyAlignment="1">
      <alignment horizontal="center" vertical="center" wrapText="1"/>
    </xf>
    <xf numFmtId="0" fontId="9" fillId="2" borderId="3" xfId="8" applyFont="1" applyFill="1" applyBorder="1" applyAlignment="1">
      <alignment horizontal="center" vertical="center" wrapText="1"/>
    </xf>
    <xf numFmtId="0" fontId="9" fillId="2" borderId="2" xfId="8" applyFont="1" applyFill="1" applyBorder="1" applyAlignment="1">
      <alignment horizontal="center" vertical="center" wrapText="1"/>
    </xf>
    <xf numFmtId="0" fontId="7" fillId="0" borderId="0" xfId="8" applyFont="1" applyAlignment="1">
      <alignment vertical="center"/>
    </xf>
    <xf numFmtId="10" fontId="7" fillId="0" borderId="0" xfId="9" applyNumberFormat="1" applyFont="1" applyBorder="1" applyAlignment="1">
      <alignment vertical="center"/>
    </xf>
    <xf numFmtId="0" fontId="6" fillId="0" borderId="0" xfId="8" applyFont="1" applyAlignment="1">
      <alignment vertical="center"/>
    </xf>
    <xf numFmtId="10" fontId="7" fillId="0" borderId="0" xfId="9" applyNumberFormat="1" applyFont="1" applyAlignment="1">
      <alignment vertical="center"/>
    </xf>
    <xf numFmtId="38" fontId="12" fillId="0" borderId="0" xfId="12" applyNumberFormat="1" applyFont="1" applyBorder="1" applyAlignment="1">
      <alignment horizontal="center" readingOrder="1"/>
    </xf>
    <xf numFmtId="38" fontId="7" fillId="0" borderId="0" xfId="8" applyNumberFormat="1" applyFont="1" applyAlignment="1">
      <alignment horizontal="left"/>
    </xf>
    <xf numFmtId="38" fontId="8" fillId="0" borderId="0" xfId="8" applyNumberFormat="1" applyFont="1" applyAlignment="1">
      <alignment horizontal="center"/>
    </xf>
    <xf numFmtId="38" fontId="9" fillId="2" borderId="6" xfId="8" applyNumberFormat="1" applyFont="1" applyFill="1" applyBorder="1" applyAlignment="1">
      <alignment horizontal="center" wrapText="1"/>
    </xf>
    <xf numFmtId="38" fontId="10" fillId="0" borderId="7" xfId="1" applyNumberFormat="1" applyFont="1" applyFill="1" applyBorder="1" applyAlignment="1">
      <alignment horizontal="center" wrapText="1" readingOrder="1"/>
    </xf>
    <xf numFmtId="38" fontId="10" fillId="0" borderId="12" xfId="1" applyNumberFormat="1" applyFont="1" applyFill="1" applyBorder="1" applyAlignment="1">
      <alignment horizontal="center" wrapText="1" readingOrder="1"/>
    </xf>
    <xf numFmtId="38" fontId="10" fillId="0" borderId="17" xfId="1" applyNumberFormat="1" applyFont="1" applyFill="1" applyBorder="1" applyAlignment="1">
      <alignment horizontal="center" wrapText="1" readingOrder="1"/>
    </xf>
    <xf numFmtId="38" fontId="14" fillId="0" borderId="22" xfId="1" applyNumberFormat="1" applyFont="1" applyBorder="1" applyAlignment="1">
      <alignment horizontal="center" readingOrder="1"/>
    </xf>
    <xf numFmtId="38" fontId="14" fillId="0" borderId="0" xfId="1" applyNumberFormat="1" applyFont="1" applyBorder="1" applyAlignment="1">
      <alignment horizontal="center" readingOrder="1"/>
    </xf>
    <xf numFmtId="38" fontId="12" fillId="0" borderId="0" xfId="8" applyNumberFormat="1" applyFont="1" applyAlignment="1">
      <alignment horizontal="center"/>
    </xf>
    <xf numFmtId="38" fontId="8" fillId="0" borderId="1" xfId="8" applyNumberFormat="1" applyFont="1" applyBorder="1" applyAlignment="1">
      <alignment horizontal="center"/>
    </xf>
    <xf numFmtId="38" fontId="10" fillId="0" borderId="0" xfId="8" applyNumberFormat="1" applyFont="1" applyAlignment="1">
      <alignment horizontal="center" wrapText="1" readingOrder="2"/>
    </xf>
    <xf numFmtId="38" fontId="10" fillId="0" borderId="1" xfId="8" applyNumberFormat="1" applyFont="1" applyBorder="1" applyAlignment="1">
      <alignment horizontal="center" wrapText="1" readingOrder="2"/>
    </xf>
    <xf numFmtId="38" fontId="10" fillId="0" borderId="1" xfId="10" applyNumberFormat="1" applyFont="1" applyFill="1" applyBorder="1" applyAlignment="1">
      <alignment horizontal="center"/>
    </xf>
    <xf numFmtId="38" fontId="9" fillId="0" borderId="0" xfId="10" applyNumberFormat="1" applyFont="1" applyFill="1" applyAlignment="1">
      <alignment horizontal="center"/>
    </xf>
    <xf numFmtId="38" fontId="9" fillId="0" borderId="0" xfId="10" applyNumberFormat="1" applyFont="1" applyFill="1" applyBorder="1" applyAlignment="1">
      <alignment horizontal="center"/>
    </xf>
    <xf numFmtId="38" fontId="9" fillId="0" borderId="1" xfId="10" applyNumberFormat="1" applyFont="1" applyFill="1" applyBorder="1" applyAlignment="1">
      <alignment horizontal="center"/>
    </xf>
    <xf numFmtId="38" fontId="10" fillId="0" borderId="0" xfId="10" applyNumberFormat="1" applyFont="1" applyFill="1" applyBorder="1" applyAlignment="1">
      <alignment horizontal="center"/>
    </xf>
    <xf numFmtId="38" fontId="14" fillId="0" borderId="0" xfId="11" applyNumberFormat="1" applyFont="1" applyAlignment="1">
      <alignment horizontal="center"/>
    </xf>
    <xf numFmtId="38" fontId="12" fillId="0" borderId="0" xfId="11" applyNumberFormat="1" applyFont="1" applyAlignment="1">
      <alignment horizontal="center" wrapText="1"/>
    </xf>
    <xf numFmtId="38" fontId="12" fillId="0" borderId="0" xfId="11" applyNumberFormat="1" applyFont="1" applyAlignment="1">
      <alignment horizontal="center" wrapText="1" readingOrder="2"/>
    </xf>
    <xf numFmtId="38" fontId="12" fillId="0" borderId="0" xfId="11" applyNumberFormat="1" applyFont="1" applyAlignment="1">
      <alignment horizontal="center"/>
    </xf>
    <xf numFmtId="38" fontId="12" fillId="0" borderId="0" xfId="10" applyNumberFormat="1" applyFont="1" applyAlignment="1">
      <alignment horizontal="center"/>
    </xf>
    <xf numFmtId="38" fontId="9" fillId="2" borderId="4" xfId="8" applyNumberFormat="1" applyFont="1" applyFill="1" applyBorder="1" applyAlignment="1">
      <alignment horizontal="center" vertical="center" wrapText="1"/>
    </xf>
    <xf numFmtId="38" fontId="10" fillId="0" borderId="11" xfId="1" applyNumberFormat="1" applyFont="1" applyFill="1" applyBorder="1" applyAlignment="1">
      <alignment horizontal="center" vertical="center" wrapText="1" readingOrder="1"/>
    </xf>
    <xf numFmtId="38" fontId="10" fillId="0" borderId="16" xfId="1" applyNumberFormat="1" applyFont="1" applyFill="1" applyBorder="1" applyAlignment="1">
      <alignment horizontal="center" vertical="center" wrapText="1" readingOrder="1"/>
    </xf>
    <xf numFmtId="38" fontId="10" fillId="0" borderId="21" xfId="1" applyNumberFormat="1" applyFont="1" applyFill="1" applyBorder="1" applyAlignment="1">
      <alignment horizontal="center" vertical="center" wrapText="1" readingOrder="1"/>
    </xf>
    <xf numFmtId="38" fontId="14" fillId="0" borderId="22" xfId="1" applyNumberFormat="1" applyFont="1" applyBorder="1" applyAlignment="1">
      <alignment horizontal="center" vertical="center" readingOrder="1"/>
    </xf>
    <xf numFmtId="38" fontId="14" fillId="0" borderId="0" xfId="1" applyNumberFormat="1" applyFont="1" applyBorder="1" applyAlignment="1">
      <alignment horizontal="center" vertical="center" readingOrder="1"/>
    </xf>
    <xf numFmtId="38" fontId="10" fillId="0" borderId="1" xfId="9" applyNumberFormat="1" applyFont="1" applyBorder="1" applyAlignment="1">
      <alignment horizontal="center" vertical="center"/>
    </xf>
    <xf numFmtId="38" fontId="10" fillId="0" borderId="1" xfId="10" applyNumberFormat="1" applyFont="1" applyFill="1" applyBorder="1" applyAlignment="1">
      <alignment horizontal="center" vertical="center"/>
    </xf>
    <xf numFmtId="38" fontId="7" fillId="0" borderId="0" xfId="8" applyNumberFormat="1" applyFont="1" applyAlignment="1">
      <alignment horizontal="center" vertical="center"/>
    </xf>
    <xf numFmtId="38" fontId="8" fillId="0" borderId="0" xfId="8" applyNumberFormat="1" applyFont="1" applyAlignment="1">
      <alignment horizontal="center" vertical="center"/>
    </xf>
    <xf numFmtId="38" fontId="12" fillId="0" borderId="0" xfId="12" applyNumberFormat="1" applyFont="1" applyAlignment="1">
      <alignment horizontal="center" vertical="center" readingOrder="1"/>
    </xf>
    <xf numFmtId="38" fontId="12" fillId="0" borderId="0" xfId="8" applyNumberFormat="1" applyFont="1" applyAlignment="1">
      <alignment horizontal="center" vertical="center"/>
    </xf>
    <xf numFmtId="38" fontId="8" fillId="0" borderId="0" xfId="9" applyNumberFormat="1" applyFont="1" applyAlignment="1">
      <alignment horizontal="center" vertical="center"/>
    </xf>
    <xf numFmtId="38" fontId="10" fillId="0" borderId="0" xfId="1" applyNumberFormat="1" applyFont="1" applyBorder="1" applyAlignment="1">
      <alignment horizontal="center" vertical="center" readingOrder="1"/>
    </xf>
    <xf numFmtId="38" fontId="10" fillId="0" borderId="1" xfId="1" applyNumberFormat="1" applyFont="1" applyBorder="1" applyAlignment="1">
      <alignment horizontal="center" vertical="center" readingOrder="1"/>
    </xf>
    <xf numFmtId="38" fontId="9" fillId="0" borderId="0" xfId="1" applyNumberFormat="1" applyFont="1" applyAlignment="1">
      <alignment horizontal="center"/>
    </xf>
    <xf numFmtId="38" fontId="10" fillId="0" borderId="1" xfId="1" applyNumberFormat="1" applyFont="1" applyBorder="1" applyAlignment="1">
      <alignment horizontal="center" vertical="center"/>
    </xf>
    <xf numFmtId="38" fontId="9" fillId="0" borderId="0" xfId="1" applyNumberFormat="1" applyFont="1" applyAlignment="1">
      <alignment horizontal="center" vertical="center"/>
    </xf>
    <xf numFmtId="38" fontId="10" fillId="0" borderId="0" xfId="1" applyNumberFormat="1" applyFont="1" applyAlignment="1">
      <alignment horizontal="center" vertical="center"/>
    </xf>
    <xf numFmtId="38" fontId="10" fillId="0" borderId="0" xfId="1" applyNumberFormat="1" applyFont="1" applyBorder="1" applyAlignment="1">
      <alignment horizontal="center" vertical="center"/>
    </xf>
    <xf numFmtId="38" fontId="9" fillId="0" borderId="22" xfId="1" applyNumberFormat="1" applyFont="1" applyBorder="1" applyAlignment="1">
      <alignment horizontal="center"/>
    </xf>
    <xf numFmtId="38" fontId="8" fillId="0" borderId="1" xfId="8" applyNumberFormat="1" applyFont="1" applyBorder="1" applyAlignment="1">
      <alignment horizontal="center" vertical="center"/>
    </xf>
    <xf numFmtId="38" fontId="10" fillId="0" borderId="1" xfId="11" applyNumberFormat="1" applyFont="1" applyBorder="1" applyAlignment="1">
      <alignment horizontal="center"/>
    </xf>
    <xf numFmtId="38" fontId="14" fillId="0" borderId="0" xfId="10" applyNumberFormat="1" applyFont="1" applyFill="1" applyAlignment="1">
      <alignment horizontal="center"/>
    </xf>
    <xf numFmtId="38" fontId="12" fillId="0" borderId="0" xfId="11" applyNumberFormat="1" applyFont="1" applyAlignment="1">
      <alignment horizontal="center" vertical="top" wrapText="1"/>
    </xf>
    <xf numFmtId="38" fontId="12" fillId="0" borderId="0" xfId="11" applyNumberFormat="1" applyFont="1" applyAlignment="1">
      <alignment horizontal="center" vertical="top" wrapText="1" readingOrder="2"/>
    </xf>
    <xf numFmtId="38" fontId="9" fillId="0" borderId="29" xfId="10" applyNumberFormat="1" applyFont="1" applyFill="1" applyBorder="1" applyAlignment="1">
      <alignment horizontal="center" vertical="center"/>
    </xf>
    <xf numFmtId="38" fontId="12" fillId="0" borderId="0" xfId="7" applyNumberFormat="1" applyFont="1" applyFill="1" applyAlignment="1">
      <alignment horizontal="center" vertical="center"/>
    </xf>
    <xf numFmtId="38" fontId="10" fillId="0" borderId="0" xfId="7" applyNumberFormat="1" applyFont="1" applyFill="1" applyAlignment="1">
      <alignment horizontal="center"/>
    </xf>
    <xf numFmtId="0" fontId="12" fillId="0" borderId="0" xfId="6" applyFont="1" applyAlignment="1">
      <alignment horizontal="center"/>
    </xf>
    <xf numFmtId="0" fontId="10" fillId="0" borderId="0" xfId="3" applyFont="1" applyAlignment="1">
      <alignment horizontal="right" vertical="top" wrapText="1" readingOrder="2"/>
    </xf>
    <xf numFmtId="165" fontId="10" fillId="0" borderId="0" xfId="7" applyNumberFormat="1" applyFont="1" applyFill="1" applyBorder="1" applyAlignment="1">
      <alignment horizontal="center" vertical="center" wrapText="1"/>
    </xf>
    <xf numFmtId="38" fontId="12" fillId="0" borderId="0" xfId="10" applyNumberFormat="1" applyFont="1" applyFill="1" applyAlignment="1">
      <alignment horizontal="center" vertical="center"/>
    </xf>
    <xf numFmtId="38" fontId="10" fillId="0" borderId="0" xfId="10" applyNumberFormat="1" applyFont="1" applyFill="1" applyAlignment="1">
      <alignment horizontal="center"/>
    </xf>
    <xf numFmtId="165" fontId="10" fillId="0" borderId="0" xfId="10" applyNumberFormat="1" applyFont="1" applyFill="1" applyBorder="1" applyAlignment="1">
      <alignment horizontal="center" vertical="center" wrapText="1"/>
    </xf>
    <xf numFmtId="0" fontId="12" fillId="0" borderId="0" xfId="11" applyFont="1" applyAlignment="1">
      <alignment horizontal="center"/>
    </xf>
  </cellXfs>
  <cellStyles count="14">
    <cellStyle name="Comma" xfId="1" builtinId="3"/>
    <cellStyle name="Comma 2" xfId="5" xr:uid="{D1583D8D-B2D1-4E46-B5BB-6F5F91C7DD10}"/>
    <cellStyle name="Comma 2 2" xfId="12" xr:uid="{CC5121FC-93AF-4D74-A27C-68A62BEDA50F}"/>
    <cellStyle name="Comma 3" xfId="7" xr:uid="{DA5022DA-E759-417B-B868-F0C21189B0D7}"/>
    <cellStyle name="Comma 3 2" xfId="10" xr:uid="{EF156395-F6BE-4E5B-9689-06FFBE62F08F}"/>
    <cellStyle name="Normal" xfId="0" builtinId="0"/>
    <cellStyle name="Normal 2" xfId="3" xr:uid="{3CE46DA5-8D99-4975-834E-B5507208BCA4}"/>
    <cellStyle name="Normal 2 2" xfId="8" xr:uid="{185D5404-512D-44F4-A814-DC7E5FF83EA3}"/>
    <cellStyle name="Normal 3" xfId="6" xr:uid="{3B731DF6-9851-4032-BA5D-FB46577A404F}"/>
    <cellStyle name="Normal 3 2" xfId="11" xr:uid="{E780CFCA-3D41-4CEE-894E-FAF5C3D367C5}"/>
    <cellStyle name="Percent" xfId="2" builtinId="5"/>
    <cellStyle name="Percent 2" xfId="4" xr:uid="{F6D61F90-AE65-49CB-BD25-2F5C27D75CE7}"/>
    <cellStyle name="Percent 2 2" xfId="9" xr:uid="{D9743AB6-EBCD-4429-A29C-B69DF589D9DA}"/>
    <cellStyle name="Percent 3" xfId="13" xr:uid="{D4C5E5A7-6057-48F0-AC85-0553B2FF62B3}"/>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dish%20Refinery/Adish%20Group/Hosseini/&#1578;&#1575;&#1605;&#1740;&#1606;%20&#1705;&#1606;&#1606;&#1583;&#1711;&#1575;&#1606;%20&#1608;%20&#1662;&#1740;&#1605;&#1575;&#1606;&#1705;&#1575;&#1585;&#1575;&#1606;/&#1662;&#1578;&#1585;&#1608;%20&#1575;&#1606;&#1585;&#1688;&#1740;%20&#1582;&#1604;&#1740;&#1580;%20&#1601;&#1575;&#1585;&#1587;/Copy%20of%20&#1662;&#1578;&#1585;&#1608;%20&#1575;&#1606;&#1585;&#1688;&#1740;%20&#1582;&#1604;&#1740;&#1580;%20&#1601;&#1575;&#1585;&#158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مرحله اول"/>
      <sheetName val="مرحله دوم"/>
      <sheetName val="ریز آیتم ها"/>
      <sheetName val="تسویه دو مرحله اول"/>
    </sheetNames>
    <sheetDataSet>
      <sheetData sheetId="0">
        <row r="53">
          <cell r="H53">
            <v>120320</v>
          </cell>
        </row>
      </sheetData>
      <sheetData sheetId="1">
        <row r="82">
          <cell r="H82">
            <v>112040</v>
          </cell>
        </row>
      </sheetData>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FAAEB2-5C7F-467B-B0D5-D4A953E34CB6}">
  <sheetPr>
    <pageSetUpPr fitToPage="1"/>
  </sheetPr>
  <dimension ref="B1:Q93"/>
  <sheetViews>
    <sheetView rightToLeft="1" view="pageBreakPreview" topLeftCell="A71" zoomScaleNormal="100" zoomScaleSheetLayoutView="100" workbookViewId="0">
      <selection activeCell="J80" sqref="J80"/>
    </sheetView>
  </sheetViews>
  <sheetFormatPr defaultColWidth="9.140625" defaultRowHeight="19.5" x14ac:dyDescent="0.25"/>
  <cols>
    <col min="1" max="1" width="2.7109375" style="6" customWidth="1"/>
    <col min="2" max="2" width="5.7109375" style="6" customWidth="1"/>
    <col min="3" max="3" width="12.85546875" style="6" bestFit="1" customWidth="1"/>
    <col min="4" max="4" width="38.42578125" style="6" bestFit="1" customWidth="1"/>
    <col min="5" max="5" width="9.5703125" style="6" bestFit="1" customWidth="1"/>
    <col min="6" max="6" width="9.7109375" style="6" bestFit="1" customWidth="1"/>
    <col min="7" max="7" width="13.7109375" style="7" bestFit="1" customWidth="1"/>
    <col min="8" max="8" width="14.5703125" style="6" bestFit="1" customWidth="1"/>
    <col min="9" max="9" width="1.7109375" style="6" customWidth="1"/>
    <col min="10" max="10" width="13.42578125" style="6" bestFit="1" customWidth="1"/>
    <col min="11" max="11" width="10.85546875" style="6" bestFit="1" customWidth="1"/>
    <col min="12" max="12" width="17.28515625" style="6" customWidth="1"/>
    <col min="13" max="16384" width="9.140625" style="6"/>
  </cols>
  <sheetData>
    <row r="1" spans="2:12" s="2" customFormat="1" ht="27.95" customHeight="1" x14ac:dyDescent="0.25">
      <c r="B1" s="1" t="s">
        <v>26</v>
      </c>
      <c r="C1" s="1"/>
      <c r="E1" s="1"/>
      <c r="G1" s="3"/>
      <c r="L1" s="4" t="s">
        <v>27</v>
      </c>
    </row>
    <row r="2" spans="2:12" s="2" customFormat="1" ht="27.95" customHeight="1" x14ac:dyDescent="0.25">
      <c r="B2" s="1" t="s">
        <v>4</v>
      </c>
      <c r="C2" s="1"/>
      <c r="E2" s="1"/>
      <c r="G2" s="3"/>
      <c r="L2" s="4" t="s">
        <v>28</v>
      </c>
    </row>
    <row r="3" spans="2:12" s="2" customFormat="1" ht="27.95" customHeight="1" x14ac:dyDescent="0.25">
      <c r="B3" s="1" t="s">
        <v>25</v>
      </c>
      <c r="C3" s="1"/>
      <c r="E3" s="1"/>
      <c r="G3" s="66"/>
      <c r="L3" s="4" t="s">
        <v>127</v>
      </c>
    </row>
    <row r="4" spans="2:12" ht="6" customHeight="1" x14ac:dyDescent="0.25"/>
    <row r="5" spans="2:12" s="14" customFormat="1" ht="48" x14ac:dyDescent="0.25">
      <c r="B5" s="8" t="s">
        <v>5</v>
      </c>
      <c r="C5" s="8" t="s">
        <v>6</v>
      </c>
      <c r="D5" s="8" t="s">
        <v>7</v>
      </c>
      <c r="E5" s="9" t="s">
        <v>8</v>
      </c>
      <c r="F5" s="9" t="s">
        <v>9</v>
      </c>
      <c r="G5" s="9" t="s">
        <v>10</v>
      </c>
      <c r="H5" s="10" t="s">
        <v>11</v>
      </c>
      <c r="I5" s="11"/>
      <c r="J5" s="12" t="s">
        <v>21</v>
      </c>
      <c r="K5" s="12" t="s">
        <v>22</v>
      </c>
      <c r="L5" s="13" t="s">
        <v>23</v>
      </c>
    </row>
    <row r="6" spans="2:12" s="14" customFormat="1" ht="20.100000000000001" customHeight="1" x14ac:dyDescent="0.25">
      <c r="B6" s="15">
        <v>1</v>
      </c>
      <c r="C6" s="47" t="s">
        <v>39</v>
      </c>
      <c r="D6" s="51" t="s">
        <v>80</v>
      </c>
      <c r="E6" s="16" t="s">
        <v>12</v>
      </c>
      <c r="F6" s="98">
        <v>1</v>
      </c>
      <c r="G6" s="94">
        <v>2200</v>
      </c>
      <c r="H6" s="103">
        <f>F6*G6</f>
        <v>2200</v>
      </c>
      <c r="I6" s="17"/>
      <c r="J6" s="112">
        <v>0</v>
      </c>
      <c r="K6" s="109">
        <f>J6/F6</f>
        <v>0</v>
      </c>
      <c r="L6" s="57">
        <f>J6*G6</f>
        <v>0</v>
      </c>
    </row>
    <row r="7" spans="2:12" s="14" customFormat="1" ht="20.100000000000001" customHeight="1" x14ac:dyDescent="0.25">
      <c r="B7" s="18">
        <v>2</v>
      </c>
      <c r="C7" s="48" t="s">
        <v>40</v>
      </c>
      <c r="D7" s="52" t="s">
        <v>81</v>
      </c>
      <c r="E7" s="19" t="s">
        <v>12</v>
      </c>
      <c r="F7" s="99">
        <v>1</v>
      </c>
      <c r="G7" s="95">
        <v>1750</v>
      </c>
      <c r="H7" s="104">
        <f>F7*G7</f>
        <v>1750</v>
      </c>
      <c r="I7" s="17"/>
      <c r="J7" s="113">
        <v>0</v>
      </c>
      <c r="K7" s="110">
        <f>J7/F7</f>
        <v>0</v>
      </c>
      <c r="L7" s="58">
        <f>J7*G7</f>
        <v>0</v>
      </c>
    </row>
    <row r="8" spans="2:12" s="14" customFormat="1" ht="20.100000000000001" customHeight="1" x14ac:dyDescent="0.25">
      <c r="B8" s="18">
        <v>3</v>
      </c>
      <c r="C8" s="48" t="s">
        <v>41</v>
      </c>
      <c r="D8" s="52" t="s">
        <v>82</v>
      </c>
      <c r="E8" s="19" t="s">
        <v>12</v>
      </c>
      <c r="F8" s="99">
        <v>1</v>
      </c>
      <c r="G8" s="95">
        <v>2200</v>
      </c>
      <c r="H8" s="104">
        <f t="shared" ref="H8:H47" si="0">F8*G8</f>
        <v>2200</v>
      </c>
      <c r="I8" s="17"/>
      <c r="J8" s="113">
        <v>0</v>
      </c>
      <c r="K8" s="110">
        <f t="shared" ref="K8:K47" si="1">J8/F8</f>
        <v>0</v>
      </c>
      <c r="L8" s="58">
        <f t="shared" ref="L8:L47" si="2">J8*G8</f>
        <v>0</v>
      </c>
    </row>
    <row r="9" spans="2:12" s="14" customFormat="1" ht="20.100000000000001" customHeight="1" x14ac:dyDescent="0.25">
      <c r="B9" s="18">
        <v>4</v>
      </c>
      <c r="C9" s="48" t="s">
        <v>42</v>
      </c>
      <c r="D9" s="52" t="s">
        <v>83</v>
      </c>
      <c r="E9" s="19" t="s">
        <v>12</v>
      </c>
      <c r="F9" s="99">
        <v>1</v>
      </c>
      <c r="G9" s="95">
        <v>3800</v>
      </c>
      <c r="H9" s="104">
        <f t="shared" si="0"/>
        <v>3800</v>
      </c>
      <c r="I9" s="17"/>
      <c r="J9" s="113">
        <v>0</v>
      </c>
      <c r="K9" s="110">
        <f t="shared" si="1"/>
        <v>0</v>
      </c>
      <c r="L9" s="58">
        <f t="shared" si="2"/>
        <v>0</v>
      </c>
    </row>
    <row r="10" spans="2:12" s="14" customFormat="1" ht="20.100000000000001" customHeight="1" x14ac:dyDescent="0.25">
      <c r="B10" s="18">
        <v>5</v>
      </c>
      <c r="C10" s="48" t="s">
        <v>43</v>
      </c>
      <c r="D10" s="52" t="s">
        <v>84</v>
      </c>
      <c r="E10" s="19" t="s">
        <v>12</v>
      </c>
      <c r="F10" s="99">
        <v>1</v>
      </c>
      <c r="G10" s="95">
        <v>2200</v>
      </c>
      <c r="H10" s="104">
        <f t="shared" si="0"/>
        <v>2200</v>
      </c>
      <c r="I10" s="17"/>
      <c r="J10" s="113">
        <v>0</v>
      </c>
      <c r="K10" s="110">
        <f t="shared" si="1"/>
        <v>0</v>
      </c>
      <c r="L10" s="58">
        <f t="shared" si="2"/>
        <v>0</v>
      </c>
    </row>
    <row r="11" spans="2:12" s="14" customFormat="1" ht="20.100000000000001" customHeight="1" x14ac:dyDescent="0.25">
      <c r="B11" s="18">
        <v>6</v>
      </c>
      <c r="C11" s="48" t="s">
        <v>44</v>
      </c>
      <c r="D11" s="52" t="s">
        <v>85</v>
      </c>
      <c r="E11" s="19" t="s">
        <v>12</v>
      </c>
      <c r="F11" s="99">
        <v>2</v>
      </c>
      <c r="G11" s="95">
        <v>980</v>
      </c>
      <c r="H11" s="104">
        <f t="shared" si="0"/>
        <v>1960</v>
      </c>
      <c r="I11" s="17"/>
      <c r="J11" s="113">
        <v>0</v>
      </c>
      <c r="K11" s="110">
        <f t="shared" si="1"/>
        <v>0</v>
      </c>
      <c r="L11" s="58">
        <f t="shared" si="2"/>
        <v>0</v>
      </c>
    </row>
    <row r="12" spans="2:12" s="14" customFormat="1" ht="20.100000000000001" customHeight="1" x14ac:dyDescent="0.25">
      <c r="B12" s="18">
        <v>7</v>
      </c>
      <c r="C12" s="48" t="s">
        <v>45</v>
      </c>
      <c r="D12" s="52" t="s">
        <v>86</v>
      </c>
      <c r="E12" s="19" t="s">
        <v>12</v>
      </c>
      <c r="F12" s="99">
        <v>1</v>
      </c>
      <c r="G12" s="95">
        <v>9550</v>
      </c>
      <c r="H12" s="104">
        <f t="shared" si="0"/>
        <v>9550</v>
      </c>
      <c r="I12" s="17"/>
      <c r="J12" s="113">
        <v>0</v>
      </c>
      <c r="K12" s="110">
        <f t="shared" si="1"/>
        <v>0</v>
      </c>
      <c r="L12" s="58">
        <f t="shared" si="2"/>
        <v>0</v>
      </c>
    </row>
    <row r="13" spans="2:12" s="14" customFormat="1" ht="20.100000000000001" customHeight="1" x14ac:dyDescent="0.25">
      <c r="B13" s="18">
        <v>8</v>
      </c>
      <c r="C13" s="48" t="s">
        <v>46</v>
      </c>
      <c r="D13" s="52" t="s">
        <v>87</v>
      </c>
      <c r="E13" s="19" t="s">
        <v>12</v>
      </c>
      <c r="F13" s="99">
        <v>1</v>
      </c>
      <c r="G13" s="95">
        <v>2200</v>
      </c>
      <c r="H13" s="104">
        <f t="shared" si="0"/>
        <v>2200</v>
      </c>
      <c r="I13" s="17"/>
      <c r="J13" s="113">
        <v>0</v>
      </c>
      <c r="K13" s="110">
        <f t="shared" si="1"/>
        <v>0</v>
      </c>
      <c r="L13" s="58">
        <f t="shared" si="2"/>
        <v>0</v>
      </c>
    </row>
    <row r="14" spans="2:12" s="14" customFormat="1" ht="20.100000000000001" customHeight="1" x14ac:dyDescent="0.25">
      <c r="B14" s="18">
        <v>9</v>
      </c>
      <c r="C14" s="48" t="s">
        <v>47</v>
      </c>
      <c r="D14" s="52" t="s">
        <v>88</v>
      </c>
      <c r="E14" s="19" t="s">
        <v>12</v>
      </c>
      <c r="F14" s="99">
        <v>2</v>
      </c>
      <c r="G14" s="95">
        <v>1350</v>
      </c>
      <c r="H14" s="104">
        <f t="shared" si="0"/>
        <v>2700</v>
      </c>
      <c r="I14" s="17"/>
      <c r="J14" s="113">
        <v>0</v>
      </c>
      <c r="K14" s="110">
        <f t="shared" si="1"/>
        <v>0</v>
      </c>
      <c r="L14" s="58">
        <f t="shared" si="2"/>
        <v>0</v>
      </c>
    </row>
    <row r="15" spans="2:12" s="14" customFormat="1" ht="20.100000000000001" customHeight="1" x14ac:dyDescent="0.25">
      <c r="B15" s="18">
        <v>10</v>
      </c>
      <c r="C15" s="48" t="s">
        <v>48</v>
      </c>
      <c r="D15" s="52" t="s">
        <v>89</v>
      </c>
      <c r="E15" s="19" t="s">
        <v>12</v>
      </c>
      <c r="F15" s="99">
        <v>3</v>
      </c>
      <c r="G15" s="95">
        <v>9550</v>
      </c>
      <c r="H15" s="104">
        <f t="shared" si="0"/>
        <v>28650</v>
      </c>
      <c r="I15" s="17"/>
      <c r="J15" s="113">
        <v>0</v>
      </c>
      <c r="K15" s="110">
        <f t="shared" si="1"/>
        <v>0</v>
      </c>
      <c r="L15" s="58">
        <f t="shared" si="2"/>
        <v>0</v>
      </c>
    </row>
    <row r="16" spans="2:12" s="14" customFormat="1" ht="20.100000000000001" customHeight="1" x14ac:dyDescent="0.25">
      <c r="B16" s="18">
        <v>11</v>
      </c>
      <c r="C16" s="48" t="s">
        <v>49</v>
      </c>
      <c r="D16" s="52" t="s">
        <v>90</v>
      </c>
      <c r="E16" s="19" t="s">
        <v>12</v>
      </c>
      <c r="F16" s="99">
        <v>1</v>
      </c>
      <c r="G16" s="95">
        <v>2200</v>
      </c>
      <c r="H16" s="104">
        <f t="shared" si="0"/>
        <v>2200</v>
      </c>
      <c r="I16" s="17"/>
      <c r="J16" s="113">
        <v>0</v>
      </c>
      <c r="K16" s="110">
        <f t="shared" si="1"/>
        <v>0</v>
      </c>
      <c r="L16" s="58">
        <f t="shared" si="2"/>
        <v>0</v>
      </c>
    </row>
    <row r="17" spans="2:12" s="14" customFormat="1" ht="20.100000000000001" customHeight="1" x14ac:dyDescent="0.25">
      <c r="B17" s="18">
        <v>12</v>
      </c>
      <c r="C17" s="48" t="s">
        <v>50</v>
      </c>
      <c r="D17" s="53" t="s">
        <v>91</v>
      </c>
      <c r="E17" s="19" t="s">
        <v>12</v>
      </c>
      <c r="F17" s="99">
        <v>2</v>
      </c>
      <c r="G17" s="95">
        <v>900</v>
      </c>
      <c r="H17" s="104">
        <f t="shared" si="0"/>
        <v>1800</v>
      </c>
      <c r="I17" s="17"/>
      <c r="J17" s="113">
        <v>0</v>
      </c>
      <c r="K17" s="110">
        <f t="shared" si="1"/>
        <v>0</v>
      </c>
      <c r="L17" s="58">
        <f t="shared" si="2"/>
        <v>0</v>
      </c>
    </row>
    <row r="18" spans="2:12" s="14" customFormat="1" ht="20.100000000000001" customHeight="1" x14ac:dyDescent="0.25">
      <c r="B18" s="18">
        <v>13</v>
      </c>
      <c r="C18" s="48" t="s">
        <v>51</v>
      </c>
      <c r="D18" s="53" t="s">
        <v>92</v>
      </c>
      <c r="E18" s="19" t="s">
        <v>12</v>
      </c>
      <c r="F18" s="99">
        <v>1</v>
      </c>
      <c r="G18" s="95">
        <v>5900</v>
      </c>
      <c r="H18" s="104">
        <f t="shared" si="0"/>
        <v>5900</v>
      </c>
      <c r="I18" s="17"/>
      <c r="J18" s="113">
        <v>0</v>
      </c>
      <c r="K18" s="110">
        <f t="shared" si="1"/>
        <v>0</v>
      </c>
      <c r="L18" s="58">
        <f t="shared" si="2"/>
        <v>0</v>
      </c>
    </row>
    <row r="19" spans="2:12" s="14" customFormat="1" ht="20.100000000000001" customHeight="1" x14ac:dyDescent="0.25">
      <c r="B19" s="18">
        <v>14</v>
      </c>
      <c r="C19" s="48" t="s">
        <v>52</v>
      </c>
      <c r="D19" s="53" t="s">
        <v>93</v>
      </c>
      <c r="E19" s="19" t="s">
        <v>12</v>
      </c>
      <c r="F19" s="99">
        <v>1</v>
      </c>
      <c r="G19" s="95">
        <v>2200</v>
      </c>
      <c r="H19" s="104">
        <f t="shared" si="0"/>
        <v>2200</v>
      </c>
      <c r="I19" s="17"/>
      <c r="J19" s="113">
        <v>0</v>
      </c>
      <c r="K19" s="110">
        <f t="shared" si="1"/>
        <v>0</v>
      </c>
      <c r="L19" s="58">
        <f t="shared" si="2"/>
        <v>0</v>
      </c>
    </row>
    <row r="20" spans="2:12" s="14" customFormat="1" ht="20.100000000000001" customHeight="1" x14ac:dyDescent="0.25">
      <c r="B20" s="18">
        <v>15</v>
      </c>
      <c r="C20" s="48" t="s">
        <v>53</v>
      </c>
      <c r="D20" s="53" t="s">
        <v>94</v>
      </c>
      <c r="E20" s="19" t="s">
        <v>12</v>
      </c>
      <c r="F20" s="99">
        <v>3</v>
      </c>
      <c r="G20" s="95">
        <v>9550</v>
      </c>
      <c r="H20" s="104">
        <f t="shared" si="0"/>
        <v>28650</v>
      </c>
      <c r="I20" s="17"/>
      <c r="J20" s="113">
        <v>0</v>
      </c>
      <c r="K20" s="110">
        <f t="shared" si="1"/>
        <v>0</v>
      </c>
      <c r="L20" s="58">
        <f t="shared" si="2"/>
        <v>0</v>
      </c>
    </row>
    <row r="21" spans="2:12" s="14" customFormat="1" ht="20.100000000000001" customHeight="1" x14ac:dyDescent="0.25">
      <c r="B21" s="18">
        <v>16</v>
      </c>
      <c r="C21" s="48" t="s">
        <v>54</v>
      </c>
      <c r="D21" s="53" t="s">
        <v>95</v>
      </c>
      <c r="E21" s="19" t="s">
        <v>12</v>
      </c>
      <c r="F21" s="99">
        <v>1</v>
      </c>
      <c r="G21" s="95">
        <v>2200</v>
      </c>
      <c r="H21" s="104">
        <f t="shared" si="0"/>
        <v>2200</v>
      </c>
      <c r="I21" s="17"/>
      <c r="J21" s="113">
        <v>0</v>
      </c>
      <c r="K21" s="110">
        <f t="shared" si="1"/>
        <v>0</v>
      </c>
      <c r="L21" s="58">
        <f t="shared" si="2"/>
        <v>0</v>
      </c>
    </row>
    <row r="22" spans="2:12" s="14" customFormat="1" ht="20.100000000000001" customHeight="1" x14ac:dyDescent="0.25">
      <c r="B22" s="18">
        <v>17</v>
      </c>
      <c r="C22" s="48" t="s">
        <v>55</v>
      </c>
      <c r="D22" s="52" t="s">
        <v>96</v>
      </c>
      <c r="E22" s="19" t="s">
        <v>12</v>
      </c>
      <c r="F22" s="99">
        <v>2</v>
      </c>
      <c r="G22" s="95">
        <v>900</v>
      </c>
      <c r="H22" s="104">
        <f t="shared" si="0"/>
        <v>1800</v>
      </c>
      <c r="I22" s="17"/>
      <c r="J22" s="113">
        <v>0</v>
      </c>
      <c r="K22" s="110">
        <f t="shared" si="1"/>
        <v>0</v>
      </c>
      <c r="L22" s="58">
        <f t="shared" si="2"/>
        <v>0</v>
      </c>
    </row>
    <row r="23" spans="2:12" s="14" customFormat="1" ht="20.100000000000001" customHeight="1" x14ac:dyDescent="0.25">
      <c r="B23" s="18">
        <v>18</v>
      </c>
      <c r="C23" s="48" t="s">
        <v>56</v>
      </c>
      <c r="D23" s="52" t="s">
        <v>97</v>
      </c>
      <c r="E23" s="19" t="s">
        <v>12</v>
      </c>
      <c r="F23" s="99">
        <v>1</v>
      </c>
      <c r="G23" s="95">
        <v>900</v>
      </c>
      <c r="H23" s="104">
        <f t="shared" si="0"/>
        <v>900</v>
      </c>
      <c r="I23" s="17"/>
      <c r="J23" s="113">
        <v>0</v>
      </c>
      <c r="K23" s="110">
        <f t="shared" si="1"/>
        <v>0</v>
      </c>
      <c r="L23" s="58">
        <f t="shared" si="2"/>
        <v>0</v>
      </c>
    </row>
    <row r="24" spans="2:12" s="14" customFormat="1" ht="19.5" customHeight="1" x14ac:dyDescent="0.25">
      <c r="B24" s="18">
        <v>19</v>
      </c>
      <c r="C24" s="48" t="s">
        <v>57</v>
      </c>
      <c r="D24" s="52" t="s">
        <v>98</v>
      </c>
      <c r="E24" s="19" t="s">
        <v>12</v>
      </c>
      <c r="F24" s="100">
        <v>1</v>
      </c>
      <c r="G24" s="95">
        <v>900</v>
      </c>
      <c r="H24" s="104">
        <f t="shared" si="0"/>
        <v>900</v>
      </c>
      <c r="I24" s="17"/>
      <c r="J24" s="113">
        <v>0</v>
      </c>
      <c r="K24" s="110">
        <f t="shared" si="1"/>
        <v>0</v>
      </c>
      <c r="L24" s="58">
        <f t="shared" si="2"/>
        <v>0</v>
      </c>
    </row>
    <row r="25" spans="2:12" s="14" customFormat="1" ht="20.100000000000001" customHeight="1" x14ac:dyDescent="0.25">
      <c r="B25" s="18">
        <v>20</v>
      </c>
      <c r="C25" s="48" t="s">
        <v>58</v>
      </c>
      <c r="D25" s="52" t="s">
        <v>99</v>
      </c>
      <c r="E25" s="19" t="s">
        <v>12</v>
      </c>
      <c r="F25" s="99">
        <v>1</v>
      </c>
      <c r="G25" s="95">
        <v>29350</v>
      </c>
      <c r="H25" s="104">
        <f t="shared" si="0"/>
        <v>29350</v>
      </c>
      <c r="I25" s="17"/>
      <c r="J25" s="113">
        <v>0</v>
      </c>
      <c r="K25" s="110">
        <f t="shared" si="1"/>
        <v>0</v>
      </c>
      <c r="L25" s="58">
        <f t="shared" si="2"/>
        <v>0</v>
      </c>
    </row>
    <row r="26" spans="2:12" s="14" customFormat="1" ht="20.100000000000001" customHeight="1" x14ac:dyDescent="0.25">
      <c r="B26" s="18">
        <v>21</v>
      </c>
      <c r="C26" s="48" t="s">
        <v>59</v>
      </c>
      <c r="D26" s="52" t="s">
        <v>100</v>
      </c>
      <c r="E26" s="19" t="s">
        <v>12</v>
      </c>
      <c r="F26" s="99">
        <v>1</v>
      </c>
      <c r="G26" s="95">
        <v>48990</v>
      </c>
      <c r="H26" s="104">
        <f t="shared" si="0"/>
        <v>48990</v>
      </c>
      <c r="I26" s="17"/>
      <c r="J26" s="113">
        <v>0</v>
      </c>
      <c r="K26" s="110">
        <f t="shared" si="1"/>
        <v>0</v>
      </c>
      <c r="L26" s="58">
        <f t="shared" si="2"/>
        <v>0</v>
      </c>
    </row>
    <row r="27" spans="2:12" s="14" customFormat="1" ht="20.100000000000001" customHeight="1" x14ac:dyDescent="0.25">
      <c r="B27" s="18">
        <v>22</v>
      </c>
      <c r="C27" s="48" t="s">
        <v>60</v>
      </c>
      <c r="D27" s="52" t="s">
        <v>101</v>
      </c>
      <c r="E27" s="19" t="s">
        <v>12</v>
      </c>
      <c r="F27" s="99">
        <v>1</v>
      </c>
      <c r="G27" s="95">
        <v>18350</v>
      </c>
      <c r="H27" s="104">
        <f t="shared" si="0"/>
        <v>18350</v>
      </c>
      <c r="I27" s="17"/>
      <c r="J27" s="113">
        <v>0</v>
      </c>
      <c r="K27" s="110">
        <f t="shared" si="1"/>
        <v>0</v>
      </c>
      <c r="L27" s="58">
        <f t="shared" si="2"/>
        <v>0</v>
      </c>
    </row>
    <row r="28" spans="2:12" s="14" customFormat="1" ht="20.100000000000001" customHeight="1" x14ac:dyDescent="0.25">
      <c r="B28" s="18">
        <v>23</v>
      </c>
      <c r="C28" s="48" t="s">
        <v>61</v>
      </c>
      <c r="D28" s="52" t="s">
        <v>102</v>
      </c>
      <c r="E28" s="19" t="s">
        <v>12</v>
      </c>
      <c r="F28" s="99">
        <v>1</v>
      </c>
      <c r="G28" s="95">
        <v>18350</v>
      </c>
      <c r="H28" s="104">
        <f t="shared" si="0"/>
        <v>18350</v>
      </c>
      <c r="I28" s="17"/>
      <c r="J28" s="113">
        <v>0</v>
      </c>
      <c r="K28" s="110">
        <f t="shared" si="1"/>
        <v>0</v>
      </c>
      <c r="L28" s="58">
        <f t="shared" si="2"/>
        <v>0</v>
      </c>
    </row>
    <row r="29" spans="2:12" s="14" customFormat="1" ht="24" x14ac:dyDescent="0.25">
      <c r="B29" s="18">
        <v>24</v>
      </c>
      <c r="C29" s="49" t="s">
        <v>62</v>
      </c>
      <c r="D29" s="54" t="s">
        <v>103</v>
      </c>
      <c r="E29" s="19" t="s">
        <v>12</v>
      </c>
      <c r="F29" s="101">
        <v>1</v>
      </c>
      <c r="G29" s="96">
        <v>32660</v>
      </c>
      <c r="H29" s="104">
        <f t="shared" si="0"/>
        <v>32660</v>
      </c>
      <c r="I29" s="17"/>
      <c r="J29" s="113">
        <v>1</v>
      </c>
      <c r="K29" s="110">
        <f t="shared" si="1"/>
        <v>1</v>
      </c>
      <c r="L29" s="58">
        <f t="shared" si="2"/>
        <v>32660</v>
      </c>
    </row>
    <row r="30" spans="2:12" s="14" customFormat="1" ht="20.100000000000001" customHeight="1" x14ac:dyDescent="0.25">
      <c r="B30" s="18">
        <v>25</v>
      </c>
      <c r="C30" s="48" t="s">
        <v>63</v>
      </c>
      <c r="D30" s="52" t="s">
        <v>104</v>
      </c>
      <c r="E30" s="19" t="s">
        <v>12</v>
      </c>
      <c r="F30" s="99">
        <v>1</v>
      </c>
      <c r="G30" s="95">
        <v>32660</v>
      </c>
      <c r="H30" s="104">
        <f t="shared" si="0"/>
        <v>32660</v>
      </c>
      <c r="I30" s="17"/>
      <c r="J30" s="113">
        <v>1</v>
      </c>
      <c r="K30" s="110">
        <f t="shared" si="1"/>
        <v>1</v>
      </c>
      <c r="L30" s="58">
        <f t="shared" si="2"/>
        <v>32660</v>
      </c>
    </row>
    <row r="31" spans="2:12" s="14" customFormat="1" ht="20.100000000000001" customHeight="1" x14ac:dyDescent="0.25">
      <c r="B31" s="18">
        <v>26</v>
      </c>
      <c r="C31" s="48" t="s">
        <v>64</v>
      </c>
      <c r="D31" s="52" t="s">
        <v>105</v>
      </c>
      <c r="E31" s="19" t="s">
        <v>12</v>
      </c>
      <c r="F31" s="99">
        <v>1</v>
      </c>
      <c r="G31" s="95">
        <v>450</v>
      </c>
      <c r="H31" s="104">
        <f t="shared" si="0"/>
        <v>450</v>
      </c>
      <c r="I31" s="17"/>
      <c r="J31" s="113">
        <v>0</v>
      </c>
      <c r="K31" s="110">
        <f t="shared" si="1"/>
        <v>0</v>
      </c>
      <c r="L31" s="58">
        <f t="shared" si="2"/>
        <v>0</v>
      </c>
    </row>
    <row r="32" spans="2:12" s="14" customFormat="1" ht="24" x14ac:dyDescent="0.25">
      <c r="B32" s="18">
        <v>27</v>
      </c>
      <c r="C32" s="48" t="s">
        <v>65</v>
      </c>
      <c r="D32" s="52" t="s">
        <v>106</v>
      </c>
      <c r="E32" s="19" t="s">
        <v>12</v>
      </c>
      <c r="F32" s="99">
        <v>1</v>
      </c>
      <c r="G32" s="95">
        <v>450</v>
      </c>
      <c r="H32" s="104">
        <f t="shared" si="0"/>
        <v>450</v>
      </c>
      <c r="I32" s="17"/>
      <c r="J32" s="113">
        <v>0</v>
      </c>
      <c r="K32" s="110">
        <f t="shared" si="1"/>
        <v>0</v>
      </c>
      <c r="L32" s="58">
        <f t="shared" si="2"/>
        <v>0</v>
      </c>
    </row>
    <row r="33" spans="2:12" s="14" customFormat="1" ht="24" x14ac:dyDescent="0.25">
      <c r="B33" s="18">
        <v>28</v>
      </c>
      <c r="C33" s="48" t="s">
        <v>66</v>
      </c>
      <c r="D33" s="52" t="s">
        <v>107</v>
      </c>
      <c r="E33" s="19" t="s">
        <v>12</v>
      </c>
      <c r="F33" s="99">
        <v>1</v>
      </c>
      <c r="G33" s="95">
        <v>450</v>
      </c>
      <c r="H33" s="104">
        <f t="shared" si="0"/>
        <v>450</v>
      </c>
      <c r="I33" s="17"/>
      <c r="J33" s="113">
        <v>0</v>
      </c>
      <c r="K33" s="110">
        <f t="shared" si="1"/>
        <v>0</v>
      </c>
      <c r="L33" s="58">
        <f t="shared" si="2"/>
        <v>0</v>
      </c>
    </row>
    <row r="34" spans="2:12" s="14" customFormat="1" ht="20.100000000000001" customHeight="1" x14ac:dyDescent="0.25">
      <c r="B34" s="18">
        <v>29</v>
      </c>
      <c r="C34" s="48" t="s">
        <v>67</v>
      </c>
      <c r="D34" s="52" t="s">
        <v>108</v>
      </c>
      <c r="E34" s="19" t="s">
        <v>12</v>
      </c>
      <c r="F34" s="99">
        <v>1</v>
      </c>
      <c r="G34" s="95">
        <v>450</v>
      </c>
      <c r="H34" s="104">
        <f t="shared" si="0"/>
        <v>450</v>
      </c>
      <c r="I34" s="17"/>
      <c r="J34" s="113">
        <v>0</v>
      </c>
      <c r="K34" s="110">
        <f t="shared" si="1"/>
        <v>0</v>
      </c>
      <c r="L34" s="58">
        <f t="shared" si="2"/>
        <v>0</v>
      </c>
    </row>
    <row r="35" spans="2:12" s="14" customFormat="1" ht="24" x14ac:dyDescent="0.25">
      <c r="B35" s="18">
        <v>30</v>
      </c>
      <c r="C35" s="48" t="s">
        <v>68</v>
      </c>
      <c r="D35" s="52" t="s">
        <v>109</v>
      </c>
      <c r="E35" s="19" t="s">
        <v>12</v>
      </c>
      <c r="F35" s="100">
        <v>1</v>
      </c>
      <c r="G35" s="95">
        <v>450</v>
      </c>
      <c r="H35" s="104">
        <f t="shared" si="0"/>
        <v>450</v>
      </c>
      <c r="I35" s="17"/>
      <c r="J35" s="113">
        <v>0</v>
      </c>
      <c r="K35" s="110">
        <f t="shared" si="1"/>
        <v>0</v>
      </c>
      <c r="L35" s="58">
        <f t="shared" si="2"/>
        <v>0</v>
      </c>
    </row>
    <row r="36" spans="2:12" s="14" customFormat="1" ht="20.100000000000001" customHeight="1" x14ac:dyDescent="0.25">
      <c r="B36" s="18">
        <v>31</v>
      </c>
      <c r="C36" s="48" t="s">
        <v>69</v>
      </c>
      <c r="D36" s="52" t="s">
        <v>110</v>
      </c>
      <c r="E36" s="19" t="s">
        <v>12</v>
      </c>
      <c r="F36" s="99">
        <v>1</v>
      </c>
      <c r="G36" s="95">
        <v>450</v>
      </c>
      <c r="H36" s="104">
        <f t="shared" si="0"/>
        <v>450</v>
      </c>
      <c r="I36" s="17"/>
      <c r="J36" s="113">
        <v>0</v>
      </c>
      <c r="K36" s="110">
        <f t="shared" si="1"/>
        <v>0</v>
      </c>
      <c r="L36" s="58">
        <f t="shared" si="2"/>
        <v>0</v>
      </c>
    </row>
    <row r="37" spans="2:12" s="14" customFormat="1" ht="24" x14ac:dyDescent="0.25">
      <c r="B37" s="18">
        <v>32</v>
      </c>
      <c r="C37" s="48" t="s">
        <v>70</v>
      </c>
      <c r="D37" s="52" t="s">
        <v>111</v>
      </c>
      <c r="E37" s="19" t="s">
        <v>12</v>
      </c>
      <c r="F37" s="99">
        <v>1</v>
      </c>
      <c r="G37" s="95">
        <v>450</v>
      </c>
      <c r="H37" s="104">
        <f t="shared" si="0"/>
        <v>450</v>
      </c>
      <c r="I37" s="17"/>
      <c r="J37" s="113">
        <v>0</v>
      </c>
      <c r="K37" s="110">
        <f t="shared" si="1"/>
        <v>0</v>
      </c>
      <c r="L37" s="58">
        <f t="shared" si="2"/>
        <v>0</v>
      </c>
    </row>
    <row r="38" spans="2:12" s="14" customFormat="1" ht="20.100000000000001" customHeight="1" x14ac:dyDescent="0.25">
      <c r="B38" s="18">
        <v>33</v>
      </c>
      <c r="C38" s="48" t="s">
        <v>71</v>
      </c>
      <c r="D38" s="52" t="s">
        <v>112</v>
      </c>
      <c r="E38" s="19" t="s">
        <v>12</v>
      </c>
      <c r="F38" s="99">
        <v>1</v>
      </c>
      <c r="G38" s="95">
        <v>450</v>
      </c>
      <c r="H38" s="104">
        <f t="shared" si="0"/>
        <v>450</v>
      </c>
      <c r="I38" s="17"/>
      <c r="J38" s="113">
        <v>0</v>
      </c>
      <c r="K38" s="110">
        <f t="shared" si="1"/>
        <v>0</v>
      </c>
      <c r="L38" s="58">
        <f t="shared" si="2"/>
        <v>0</v>
      </c>
    </row>
    <row r="39" spans="2:12" s="14" customFormat="1" ht="20.100000000000001" customHeight="1" x14ac:dyDescent="0.25">
      <c r="B39" s="18">
        <v>34</v>
      </c>
      <c r="C39" s="48" t="s">
        <v>72</v>
      </c>
      <c r="D39" s="52" t="s">
        <v>113</v>
      </c>
      <c r="E39" s="19" t="s">
        <v>12</v>
      </c>
      <c r="F39" s="99">
        <v>1</v>
      </c>
      <c r="G39" s="95">
        <v>450</v>
      </c>
      <c r="H39" s="104">
        <f t="shared" si="0"/>
        <v>450</v>
      </c>
      <c r="I39" s="17"/>
      <c r="J39" s="113">
        <v>0</v>
      </c>
      <c r="K39" s="110">
        <f t="shared" si="1"/>
        <v>0</v>
      </c>
      <c r="L39" s="58">
        <f t="shared" si="2"/>
        <v>0</v>
      </c>
    </row>
    <row r="40" spans="2:12" s="14" customFormat="1" ht="20.100000000000001" customHeight="1" x14ac:dyDescent="0.25">
      <c r="B40" s="18">
        <v>35</v>
      </c>
      <c r="C40" s="48" t="s">
        <v>73</v>
      </c>
      <c r="D40" s="52" t="s">
        <v>114</v>
      </c>
      <c r="E40" s="19" t="s">
        <v>12</v>
      </c>
      <c r="F40" s="99">
        <v>1</v>
      </c>
      <c r="G40" s="95">
        <v>450</v>
      </c>
      <c r="H40" s="104">
        <f t="shared" si="0"/>
        <v>450</v>
      </c>
      <c r="I40" s="17"/>
      <c r="J40" s="113">
        <v>0</v>
      </c>
      <c r="K40" s="110">
        <f t="shared" si="1"/>
        <v>0</v>
      </c>
      <c r="L40" s="58">
        <f t="shared" si="2"/>
        <v>0</v>
      </c>
    </row>
    <row r="41" spans="2:12" s="14" customFormat="1" ht="20.100000000000001" customHeight="1" x14ac:dyDescent="0.25">
      <c r="B41" s="18">
        <v>36</v>
      </c>
      <c r="C41" s="48" t="s">
        <v>74</v>
      </c>
      <c r="D41" s="52" t="s">
        <v>115</v>
      </c>
      <c r="E41" s="19" t="s">
        <v>12</v>
      </c>
      <c r="F41" s="100">
        <v>1</v>
      </c>
      <c r="G41" s="95">
        <v>5500</v>
      </c>
      <c r="H41" s="104">
        <f t="shared" si="0"/>
        <v>5500</v>
      </c>
      <c r="I41" s="17"/>
      <c r="J41" s="113">
        <v>1</v>
      </c>
      <c r="K41" s="110">
        <f t="shared" si="1"/>
        <v>1</v>
      </c>
      <c r="L41" s="58">
        <f t="shared" si="2"/>
        <v>5500</v>
      </c>
    </row>
    <row r="42" spans="2:12" s="14" customFormat="1" ht="20.100000000000001" customHeight="1" x14ac:dyDescent="0.25">
      <c r="B42" s="18">
        <v>37</v>
      </c>
      <c r="C42" s="48" t="s">
        <v>75</v>
      </c>
      <c r="D42" s="52" t="s">
        <v>116</v>
      </c>
      <c r="E42" s="19" t="s">
        <v>12</v>
      </c>
      <c r="F42" s="99">
        <v>1</v>
      </c>
      <c r="G42" s="95">
        <v>5500</v>
      </c>
      <c r="H42" s="104">
        <f t="shared" si="0"/>
        <v>5500</v>
      </c>
      <c r="I42" s="17"/>
      <c r="J42" s="113">
        <v>1</v>
      </c>
      <c r="K42" s="110">
        <f t="shared" si="1"/>
        <v>1</v>
      </c>
      <c r="L42" s="58">
        <f t="shared" si="2"/>
        <v>5500</v>
      </c>
    </row>
    <row r="43" spans="2:12" s="14" customFormat="1" ht="20.100000000000001" customHeight="1" x14ac:dyDescent="0.25">
      <c r="B43" s="18">
        <v>38</v>
      </c>
      <c r="C43" s="48" t="s">
        <v>76</v>
      </c>
      <c r="D43" s="52" t="s">
        <v>117</v>
      </c>
      <c r="E43" s="19" t="s">
        <v>12</v>
      </c>
      <c r="F43" s="99">
        <v>1</v>
      </c>
      <c r="G43" s="95">
        <v>11000</v>
      </c>
      <c r="H43" s="104">
        <f t="shared" si="0"/>
        <v>11000</v>
      </c>
      <c r="I43" s="17"/>
      <c r="J43" s="113">
        <v>1</v>
      </c>
      <c r="K43" s="110">
        <f t="shared" si="1"/>
        <v>1</v>
      </c>
      <c r="L43" s="58">
        <f t="shared" si="2"/>
        <v>11000</v>
      </c>
    </row>
    <row r="44" spans="2:12" s="14" customFormat="1" ht="20.100000000000001" customHeight="1" x14ac:dyDescent="0.25">
      <c r="B44" s="18">
        <v>39</v>
      </c>
      <c r="C44" s="48" t="s">
        <v>77</v>
      </c>
      <c r="D44" s="52" t="s">
        <v>118</v>
      </c>
      <c r="E44" s="19" t="s">
        <v>12</v>
      </c>
      <c r="F44" s="100">
        <v>1</v>
      </c>
      <c r="G44" s="95">
        <v>11000</v>
      </c>
      <c r="H44" s="104">
        <f t="shared" si="0"/>
        <v>11000</v>
      </c>
      <c r="I44" s="17"/>
      <c r="J44" s="113">
        <v>1</v>
      </c>
      <c r="K44" s="110">
        <f t="shared" si="1"/>
        <v>1</v>
      </c>
      <c r="L44" s="58">
        <f t="shared" si="2"/>
        <v>11000</v>
      </c>
    </row>
    <row r="45" spans="2:12" s="14" customFormat="1" ht="20.100000000000001" customHeight="1" x14ac:dyDescent="0.25">
      <c r="B45" s="18">
        <v>40</v>
      </c>
      <c r="C45" s="48" t="s">
        <v>78</v>
      </c>
      <c r="D45" s="52" t="s">
        <v>119</v>
      </c>
      <c r="E45" s="19" t="s">
        <v>12</v>
      </c>
      <c r="F45" s="99">
        <v>1</v>
      </c>
      <c r="G45" s="95">
        <v>11000</v>
      </c>
      <c r="H45" s="104">
        <f t="shared" si="0"/>
        <v>11000</v>
      </c>
      <c r="I45" s="17"/>
      <c r="J45" s="113">
        <v>1</v>
      </c>
      <c r="K45" s="110">
        <f t="shared" si="1"/>
        <v>1</v>
      </c>
      <c r="L45" s="58">
        <f t="shared" si="2"/>
        <v>11000</v>
      </c>
    </row>
    <row r="46" spans="2:12" s="14" customFormat="1" ht="20.100000000000001" customHeight="1" x14ac:dyDescent="0.25">
      <c r="B46" s="18">
        <v>41</v>
      </c>
      <c r="C46" s="50" t="s">
        <v>79</v>
      </c>
      <c r="D46" s="55" t="s">
        <v>120</v>
      </c>
      <c r="E46" s="19" t="s">
        <v>12</v>
      </c>
      <c r="F46" s="102">
        <v>1</v>
      </c>
      <c r="G46" s="97">
        <v>11000</v>
      </c>
      <c r="H46" s="104">
        <f t="shared" si="0"/>
        <v>11000</v>
      </c>
      <c r="I46" s="17"/>
      <c r="J46" s="113">
        <v>1</v>
      </c>
      <c r="K46" s="110">
        <f t="shared" si="1"/>
        <v>1</v>
      </c>
      <c r="L46" s="58">
        <f t="shared" si="2"/>
        <v>11000</v>
      </c>
    </row>
    <row r="47" spans="2:12" s="14" customFormat="1" ht="20.100000000000001" customHeight="1" x14ac:dyDescent="0.25">
      <c r="B47" s="20">
        <v>42</v>
      </c>
      <c r="C47" s="65"/>
      <c r="D47" s="105" t="s">
        <v>121</v>
      </c>
      <c r="E47" s="21" t="s">
        <v>12</v>
      </c>
      <c r="F47" s="106">
        <v>1</v>
      </c>
      <c r="G47" s="107">
        <v>2200</v>
      </c>
      <c r="H47" s="108">
        <f t="shared" si="0"/>
        <v>2200</v>
      </c>
      <c r="I47" s="17"/>
      <c r="J47" s="114">
        <v>0</v>
      </c>
      <c r="K47" s="111">
        <f t="shared" si="1"/>
        <v>0</v>
      </c>
      <c r="L47" s="64">
        <f t="shared" si="2"/>
        <v>0</v>
      </c>
    </row>
    <row r="48" spans="2:12" ht="5.0999999999999996" customHeight="1" x14ac:dyDescent="0.25">
      <c r="D48" s="22"/>
      <c r="E48" s="22"/>
      <c r="F48" s="22"/>
      <c r="G48" s="23"/>
      <c r="H48" s="24"/>
      <c r="I48" s="25"/>
      <c r="J48" s="26"/>
      <c r="K48" s="26"/>
      <c r="L48" s="27"/>
    </row>
    <row r="49" spans="2:17" s="28" customFormat="1" ht="24" thickBot="1" x14ac:dyDescent="0.3">
      <c r="D49" s="29"/>
      <c r="E49" s="29"/>
      <c r="F49" s="29"/>
      <c r="G49" s="30"/>
      <c r="H49" s="56">
        <f>SUBTOTAL(9,H6:H47)</f>
        <v>345820</v>
      </c>
      <c r="I49" s="31"/>
      <c r="J49" s="32"/>
      <c r="K49" s="32"/>
      <c r="L49" s="56">
        <f>SUBTOTAL(9,L6:L47)</f>
        <v>120320</v>
      </c>
    </row>
    <row r="50" spans="2:17" ht="20.100000000000001" customHeight="1" thickTop="1" x14ac:dyDescent="0.25">
      <c r="D50" s="22"/>
      <c r="E50" s="22"/>
      <c r="F50" s="33"/>
      <c r="G50" s="34"/>
      <c r="H50" s="22"/>
      <c r="I50" s="22"/>
      <c r="J50" s="22"/>
      <c r="K50" s="22"/>
      <c r="L50" s="22"/>
    </row>
    <row r="51" spans="2:17" ht="33.75" x14ac:dyDescent="0.25">
      <c r="B51" s="5" t="s">
        <v>13</v>
      </c>
      <c r="C51" s="5"/>
      <c r="D51" s="35"/>
      <c r="E51" s="5"/>
      <c r="F51" s="35"/>
      <c r="G51" s="35"/>
      <c r="H51" s="68" t="s">
        <v>14</v>
      </c>
      <c r="I51" s="36"/>
      <c r="J51" s="5" t="s">
        <v>15</v>
      </c>
      <c r="K51" s="5"/>
      <c r="L51" s="35"/>
    </row>
    <row r="52" spans="2:17" ht="6" customHeight="1" x14ac:dyDescent="0.25">
      <c r="G52" s="6"/>
      <c r="H52" s="7"/>
      <c r="I52" s="36"/>
    </row>
    <row r="53" spans="2:17" s="37" customFormat="1" ht="21.95" customHeight="1" x14ac:dyDescent="0.6">
      <c r="B53" s="37" t="s">
        <v>20</v>
      </c>
      <c r="H53" s="59">
        <f>L49</f>
        <v>120320</v>
      </c>
      <c r="I53" s="38"/>
      <c r="J53" s="290" t="s">
        <v>123</v>
      </c>
      <c r="K53" s="290"/>
      <c r="L53" s="290"/>
    </row>
    <row r="54" spans="2:17" ht="21.95" customHeight="1" x14ac:dyDescent="0.7">
      <c r="B54" s="40" t="s">
        <v>16</v>
      </c>
      <c r="C54" s="40"/>
      <c r="D54" s="37"/>
      <c r="E54" s="40"/>
      <c r="F54" s="37"/>
      <c r="G54" s="37"/>
      <c r="H54" s="60">
        <f>H53*9%</f>
        <v>10828.8</v>
      </c>
      <c r="I54" s="41"/>
      <c r="J54" s="290"/>
      <c r="K54" s="290"/>
      <c r="L54" s="290"/>
      <c r="N54" s="6">
        <v>12942.176023170003</v>
      </c>
      <c r="P54" s="6">
        <v>12942.18</v>
      </c>
      <c r="Q54" s="6">
        <v>3.9768299975548897E-3</v>
      </c>
    </row>
    <row r="55" spans="2:17" ht="21.95" customHeight="1" x14ac:dyDescent="0.7">
      <c r="B55" s="42" t="s">
        <v>24</v>
      </c>
      <c r="C55" s="42"/>
      <c r="D55" s="39"/>
      <c r="E55" s="42"/>
      <c r="F55" s="39"/>
      <c r="G55" s="39"/>
      <c r="H55" s="61">
        <f>SUM(H53:H54)</f>
        <v>131148.79999999999</v>
      </c>
      <c r="J55" s="290"/>
      <c r="K55" s="290"/>
      <c r="L55" s="290"/>
    </row>
    <row r="56" spans="2:17" ht="21.95" customHeight="1" x14ac:dyDescent="0.25">
      <c r="B56" s="37"/>
      <c r="C56" s="37"/>
      <c r="D56" s="37"/>
      <c r="E56" s="37"/>
      <c r="F56" s="37"/>
      <c r="G56" s="43"/>
      <c r="H56" s="62"/>
      <c r="J56" s="290"/>
      <c r="K56" s="290"/>
      <c r="L56" s="290"/>
    </row>
    <row r="57" spans="2:17" ht="21.95" customHeight="1" x14ac:dyDescent="0.25">
      <c r="B57" s="39" t="s">
        <v>17</v>
      </c>
      <c r="C57" s="39"/>
      <c r="D57" s="37"/>
      <c r="E57" s="37"/>
      <c r="F57" s="37"/>
      <c r="G57" s="43"/>
      <c r="H57" s="62"/>
      <c r="J57" s="290"/>
      <c r="K57" s="290"/>
      <c r="L57" s="290"/>
    </row>
    <row r="58" spans="2:17" ht="21.95" customHeight="1" x14ac:dyDescent="0.25">
      <c r="B58" s="37" t="s">
        <v>122</v>
      </c>
      <c r="C58" s="37"/>
      <c r="D58" s="37"/>
      <c r="E58" s="37"/>
      <c r="F58" s="37"/>
      <c r="G58" s="43"/>
      <c r="H58" s="67">
        <f>H53*50%</f>
        <v>60160</v>
      </c>
      <c r="J58" s="290"/>
      <c r="K58" s="290"/>
      <c r="L58" s="290"/>
    </row>
    <row r="59" spans="2:17" ht="21.95" customHeight="1" x14ac:dyDescent="0.7">
      <c r="B59" s="42" t="s">
        <v>18</v>
      </c>
      <c r="C59" s="42"/>
      <c r="D59" s="39"/>
      <c r="E59" s="42"/>
      <c r="F59" s="39"/>
      <c r="G59" s="39"/>
      <c r="H59" s="61">
        <f>SUM(H58:H58)</f>
        <v>60160</v>
      </c>
      <c r="I59" s="44"/>
      <c r="J59" s="290"/>
      <c r="K59" s="290"/>
      <c r="L59" s="290"/>
    </row>
    <row r="60" spans="2:17" ht="21.95" customHeight="1" x14ac:dyDescent="0.25">
      <c r="B60" s="37"/>
      <c r="C60" s="37"/>
      <c r="D60" s="37"/>
      <c r="E60" s="37"/>
      <c r="F60" s="37"/>
      <c r="G60" s="45"/>
      <c r="H60" s="62"/>
      <c r="J60" s="290"/>
      <c r="K60" s="290"/>
      <c r="L60" s="290"/>
    </row>
    <row r="61" spans="2:17" ht="21.95" customHeight="1" thickBot="1" x14ac:dyDescent="0.75">
      <c r="B61" s="42" t="s">
        <v>19</v>
      </c>
      <c r="C61" s="42"/>
      <c r="D61" s="39"/>
      <c r="E61" s="42"/>
      <c r="F61" s="39"/>
      <c r="G61" s="39"/>
      <c r="H61" s="63">
        <f>H55-H59</f>
        <v>70988.799999999988</v>
      </c>
      <c r="J61" s="290"/>
      <c r="K61" s="290"/>
      <c r="L61" s="290"/>
    </row>
    <row r="62" spans="2:17" ht="21.95" customHeight="1" thickTop="1" x14ac:dyDescent="0.25">
      <c r="H62" s="46"/>
      <c r="J62" s="290"/>
      <c r="K62" s="290"/>
      <c r="L62" s="290"/>
    </row>
    <row r="63" spans="2:17" ht="21.95" customHeight="1" x14ac:dyDescent="0.25">
      <c r="H63" s="46"/>
      <c r="J63" s="290"/>
      <c r="K63" s="290"/>
      <c r="L63" s="290"/>
    </row>
    <row r="64" spans="2:17" x14ac:dyDescent="0.25">
      <c r="J64" s="290"/>
      <c r="K64" s="290"/>
      <c r="L64" s="290"/>
    </row>
    <row r="65" spans="2:12" x14ac:dyDescent="0.25">
      <c r="J65" s="290"/>
      <c r="K65" s="290"/>
      <c r="L65" s="290"/>
    </row>
    <row r="66" spans="2:12" x14ac:dyDescent="0.25">
      <c r="J66" s="290"/>
      <c r="K66" s="290"/>
      <c r="L66" s="290"/>
    </row>
    <row r="67" spans="2:12" x14ac:dyDescent="0.25">
      <c r="J67" s="290"/>
      <c r="K67" s="290"/>
      <c r="L67" s="290"/>
    </row>
    <row r="68" spans="2:12" x14ac:dyDescent="0.25">
      <c r="J68" s="290"/>
      <c r="K68" s="290"/>
      <c r="L68" s="290"/>
    </row>
    <row r="69" spans="2:12" x14ac:dyDescent="0.25">
      <c r="J69" s="290"/>
      <c r="K69" s="290"/>
      <c r="L69" s="290"/>
    </row>
    <row r="70" spans="2:12" x14ac:dyDescent="0.25">
      <c r="J70" s="290"/>
      <c r="K70" s="290"/>
      <c r="L70" s="290"/>
    </row>
    <row r="71" spans="2:12" ht="29.25" x14ac:dyDescent="0.25">
      <c r="B71" s="120" t="s">
        <v>126</v>
      </c>
      <c r="C71" s="35"/>
      <c r="D71" s="35"/>
      <c r="E71" s="35"/>
      <c r="F71" s="35"/>
      <c r="G71" s="121"/>
      <c r="H71" s="35"/>
      <c r="I71" s="35"/>
      <c r="J71" s="122"/>
      <c r="K71" s="122"/>
      <c r="L71" s="122"/>
    </row>
    <row r="72" spans="2:12" ht="43.5" customHeight="1" x14ac:dyDescent="0.25">
      <c r="H72" s="70" t="s">
        <v>29</v>
      </c>
      <c r="I72" s="69"/>
      <c r="J72" s="291" t="s">
        <v>30</v>
      </c>
      <c r="K72" s="291"/>
      <c r="L72" s="71" t="s">
        <v>31</v>
      </c>
    </row>
    <row r="73" spans="2:12" ht="21.75" x14ac:dyDescent="0.6">
      <c r="B73" s="72" t="s">
        <v>20</v>
      </c>
      <c r="H73" s="73">
        <v>120320</v>
      </c>
      <c r="I73" s="72"/>
      <c r="J73" s="74"/>
      <c r="K73" s="72"/>
      <c r="L73" s="74">
        <f>L75/109%</f>
        <v>34393208179.082565</v>
      </c>
    </row>
    <row r="74" spans="2:12" ht="21.75" x14ac:dyDescent="0.6">
      <c r="B74" s="72" t="s">
        <v>32</v>
      </c>
      <c r="H74" s="75">
        <f>(H73*9%)</f>
        <v>10828.8</v>
      </c>
      <c r="I74" s="72"/>
      <c r="J74" s="74"/>
      <c r="K74" s="72"/>
      <c r="L74" s="76">
        <f>L73*9%</f>
        <v>3095388736.1174307</v>
      </c>
    </row>
    <row r="75" spans="2:12" ht="24" x14ac:dyDescent="0.7">
      <c r="B75" s="77" t="s">
        <v>33</v>
      </c>
      <c r="H75" s="78">
        <f>SUM(H73:H74)</f>
        <v>131148.79999999999</v>
      </c>
      <c r="I75" s="77"/>
      <c r="J75" s="79"/>
      <c r="K75" s="77"/>
      <c r="L75" s="80">
        <f>L82+L80</f>
        <v>37488596915.199997</v>
      </c>
    </row>
    <row r="76" spans="2:12" ht="21.75" x14ac:dyDescent="0.6">
      <c r="B76" s="72"/>
      <c r="H76" s="73"/>
      <c r="I76" s="72"/>
      <c r="J76" s="74"/>
      <c r="K76" s="72"/>
      <c r="L76" s="74"/>
    </row>
    <row r="77" spans="2:12" ht="24" x14ac:dyDescent="0.7">
      <c r="B77" s="77" t="s">
        <v>17</v>
      </c>
      <c r="H77" s="73"/>
      <c r="I77" s="72"/>
      <c r="J77" s="74"/>
      <c r="K77" s="72"/>
      <c r="L77" s="74"/>
    </row>
    <row r="78" spans="2:12" ht="21.75" x14ac:dyDescent="0.6">
      <c r="B78" s="72" t="s">
        <v>37</v>
      </c>
      <c r="H78" s="130">
        <f>H73*50%</f>
        <v>60160</v>
      </c>
      <c r="I78" s="82"/>
      <c r="J78" s="288">
        <f>J89</f>
        <v>269881</v>
      </c>
      <c r="K78" s="288"/>
      <c r="L78" s="131">
        <f>H78*J78</f>
        <v>16236040960</v>
      </c>
    </row>
    <row r="79" spans="2:12" ht="21.75" x14ac:dyDescent="0.6">
      <c r="B79" s="72" t="s">
        <v>138</v>
      </c>
      <c r="H79" s="81">
        <f>H73*10/100</f>
        <v>12032</v>
      </c>
      <c r="I79" s="82"/>
      <c r="J79" s="288">
        <v>299379</v>
      </c>
      <c r="K79" s="288"/>
      <c r="L79" s="76">
        <f>H79*J79</f>
        <v>3602128128</v>
      </c>
    </row>
    <row r="80" spans="2:12" ht="24" x14ac:dyDescent="0.7">
      <c r="B80" s="77"/>
      <c r="H80" s="78">
        <f>SUM(H78:H79)</f>
        <v>72192</v>
      </c>
      <c r="I80" s="77"/>
      <c r="J80" s="115"/>
      <c r="K80" s="116"/>
      <c r="L80" s="80">
        <f>SUM(L78:L79)</f>
        <v>19838169088</v>
      </c>
    </row>
    <row r="81" spans="2:12" ht="21.75" x14ac:dyDescent="0.6">
      <c r="B81" s="72"/>
      <c r="H81" s="73"/>
      <c r="I81" s="72"/>
      <c r="J81" s="117"/>
      <c r="K81" s="118"/>
      <c r="L81" s="74"/>
    </row>
    <row r="82" spans="2:12" ht="24.75" thickBot="1" x14ac:dyDescent="0.75">
      <c r="B82" s="77" t="s">
        <v>19</v>
      </c>
      <c r="H82" s="83">
        <f>H75-H80</f>
        <v>58956.799999999988</v>
      </c>
      <c r="I82" s="77"/>
      <c r="J82" s="288">
        <v>299379</v>
      </c>
      <c r="K82" s="288"/>
      <c r="L82" s="84">
        <f>H82*J82</f>
        <v>17650427827.199997</v>
      </c>
    </row>
    <row r="83" spans="2:12" ht="20.25" thickTop="1" x14ac:dyDescent="0.25"/>
    <row r="84" spans="2:12" ht="23.25" x14ac:dyDescent="0.7">
      <c r="B84" s="85" t="s">
        <v>34</v>
      </c>
      <c r="C84" s="85"/>
      <c r="D84" s="85"/>
      <c r="E84" s="85"/>
      <c r="F84" s="85"/>
      <c r="G84" s="86"/>
      <c r="H84" s="86"/>
      <c r="I84" s="85"/>
      <c r="J84" s="87"/>
      <c r="K84" s="85"/>
      <c r="L84" s="85"/>
    </row>
    <row r="85" spans="2:12" ht="21" x14ac:dyDescent="0.25">
      <c r="B85" s="88" t="s">
        <v>124</v>
      </c>
      <c r="C85" s="89"/>
      <c r="D85" s="89"/>
      <c r="E85" s="89"/>
      <c r="F85" s="89"/>
      <c r="G85" s="89"/>
      <c r="H85" s="89"/>
      <c r="I85" s="89"/>
      <c r="J85" s="89"/>
      <c r="K85" s="89"/>
      <c r="L85" s="89"/>
    </row>
    <row r="86" spans="2:12" ht="19.5" customHeight="1" x14ac:dyDescent="0.25">
      <c r="B86" s="88" t="s">
        <v>125</v>
      </c>
      <c r="C86" s="119"/>
      <c r="D86" s="119"/>
      <c r="E86" s="119"/>
      <c r="F86" s="119"/>
      <c r="G86" s="119"/>
      <c r="H86" s="119"/>
      <c r="I86" s="119"/>
      <c r="J86" s="119"/>
      <c r="K86" s="119"/>
      <c r="L86" s="119"/>
    </row>
    <row r="87" spans="2:12" ht="19.5" customHeight="1" x14ac:dyDescent="0.25">
      <c r="B87" s="119"/>
      <c r="C87" s="119"/>
      <c r="D87" s="119"/>
      <c r="E87" s="119"/>
      <c r="F87" s="119"/>
      <c r="G87" s="119"/>
      <c r="H87" s="119"/>
      <c r="I87" s="119"/>
      <c r="J87" s="119"/>
      <c r="K87" s="119"/>
      <c r="L87" s="119"/>
    </row>
    <row r="88" spans="2:12" ht="21" x14ac:dyDescent="0.6">
      <c r="B88" s="91"/>
      <c r="C88" s="91"/>
      <c r="D88" s="91"/>
      <c r="E88" s="91"/>
      <c r="F88" s="91"/>
      <c r="G88" s="91" t="s">
        <v>35</v>
      </c>
      <c r="H88" s="91" t="s">
        <v>36</v>
      </c>
      <c r="I88" s="91"/>
      <c r="J88" s="289" t="s">
        <v>3</v>
      </c>
      <c r="K88" s="289"/>
      <c r="L88" s="91" t="s">
        <v>31</v>
      </c>
    </row>
    <row r="89" spans="2:12" ht="21" x14ac:dyDescent="0.6">
      <c r="B89" s="90" t="s">
        <v>128</v>
      </c>
      <c r="C89" s="90"/>
      <c r="D89" s="90"/>
      <c r="E89" s="90"/>
      <c r="F89" s="90"/>
      <c r="G89" s="92" t="s">
        <v>38</v>
      </c>
      <c r="H89" s="125">
        <f>345820*50%</f>
        <v>172910</v>
      </c>
      <c r="I89" s="90"/>
      <c r="J89" s="287">
        <v>269881</v>
      </c>
      <c r="K89" s="287"/>
      <c r="L89" s="93">
        <f>H89*J89</f>
        <v>46665123710</v>
      </c>
    </row>
    <row r="90" spans="2:12" ht="21" x14ac:dyDescent="0.6">
      <c r="B90" s="90" t="s">
        <v>150</v>
      </c>
      <c r="C90" s="90"/>
      <c r="D90" s="90"/>
      <c r="E90" s="90"/>
      <c r="F90" s="90"/>
      <c r="G90" s="92" t="s">
        <v>147</v>
      </c>
      <c r="H90" s="125">
        <v>58956.800000000003</v>
      </c>
      <c r="I90" s="90"/>
      <c r="J90" s="287">
        <v>299379</v>
      </c>
      <c r="K90" s="287"/>
      <c r="L90" s="93">
        <f>J90*H90</f>
        <v>17650427827.200001</v>
      </c>
    </row>
    <row r="91" spans="2:12" s="28" customFormat="1" ht="22.5" thickBot="1" x14ac:dyDescent="0.3">
      <c r="B91" s="28" t="s">
        <v>148</v>
      </c>
      <c r="G91" s="148"/>
      <c r="L91" s="149">
        <f>L82-L90</f>
        <v>0</v>
      </c>
    </row>
    <row r="92" spans="2:12" ht="20.25" thickTop="1" x14ac:dyDescent="0.25"/>
    <row r="93" spans="2:12" x14ac:dyDescent="0.25">
      <c r="H93" s="133"/>
    </row>
  </sheetData>
  <autoFilter ref="A5:L47" xr:uid="{2677F53A-618D-4F2A-ACD6-49F1DBDD5742}"/>
  <mergeCells count="8">
    <mergeCell ref="J90:K90"/>
    <mergeCell ref="J79:K79"/>
    <mergeCell ref="J88:K88"/>
    <mergeCell ref="J89:K89"/>
    <mergeCell ref="J53:L70"/>
    <mergeCell ref="J78:K78"/>
    <mergeCell ref="J72:K72"/>
    <mergeCell ref="J82:K82"/>
  </mergeCells>
  <printOptions horizontalCentered="1"/>
  <pageMargins left="0.25" right="0.25" top="0.75" bottom="0.35" header="0.3" footer="0.3"/>
  <pageSetup scale="67" fitToHeight="0" orientation="portrait" r:id="rId1"/>
  <headerFooter>
    <oddFooter>&amp;Cصفحه &amp;P از &amp;N</oddFooter>
  </headerFooter>
  <ignoredErrors>
    <ignoredError sqref="L90" evalError="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21C83-8DDA-4713-9A02-EC23FC8FEB02}">
  <sheetPr>
    <pageSetUpPr fitToPage="1"/>
  </sheetPr>
  <dimension ref="B1:R101"/>
  <sheetViews>
    <sheetView rightToLeft="1" view="pageBreakPreview" topLeftCell="A80" zoomScale="112" zoomScaleNormal="98" zoomScaleSheetLayoutView="112" workbookViewId="0">
      <selection activeCell="J89" sqref="J89"/>
    </sheetView>
  </sheetViews>
  <sheetFormatPr defaultColWidth="9.140625" defaultRowHeight="19.5" x14ac:dyDescent="0.25"/>
  <cols>
    <col min="1" max="1" width="2.7109375" style="6" customWidth="1"/>
    <col min="2" max="2" width="5.7109375" style="6" customWidth="1"/>
    <col min="3" max="3" width="12.85546875" style="6" bestFit="1" customWidth="1"/>
    <col min="4" max="4" width="38.42578125" style="6" bestFit="1" customWidth="1"/>
    <col min="5" max="5" width="9.5703125" style="6" bestFit="1" customWidth="1"/>
    <col min="6" max="6" width="9.7109375" style="6" bestFit="1" customWidth="1"/>
    <col min="7" max="7" width="9.140625" style="7" bestFit="1" customWidth="1"/>
    <col min="8" max="8" width="14.5703125" style="6" bestFit="1" customWidth="1"/>
    <col min="9" max="9" width="1.7109375" style="6" customWidth="1"/>
    <col min="10" max="12" width="12.140625" style="6" customWidth="1"/>
    <col min="13" max="13" width="17.28515625" style="132" customWidth="1"/>
    <col min="14" max="16384" width="9.140625" style="6"/>
  </cols>
  <sheetData>
    <row r="1" spans="2:13" s="2" customFormat="1" ht="27.95" customHeight="1" x14ac:dyDescent="0.25">
      <c r="B1" s="1" t="s">
        <v>26</v>
      </c>
      <c r="C1" s="1"/>
      <c r="E1" s="1"/>
      <c r="G1" s="3"/>
      <c r="M1" s="134" t="s">
        <v>27</v>
      </c>
    </row>
    <row r="2" spans="2:13" s="2" customFormat="1" ht="27.95" customHeight="1" x14ac:dyDescent="0.25">
      <c r="B2" s="1" t="s">
        <v>4</v>
      </c>
      <c r="C2" s="1"/>
      <c r="E2" s="1"/>
      <c r="G2" s="3"/>
      <c r="M2" s="134" t="s">
        <v>28</v>
      </c>
    </row>
    <row r="3" spans="2:13" s="2" customFormat="1" ht="27.95" customHeight="1" x14ac:dyDescent="0.25">
      <c r="B3" s="1" t="s">
        <v>25</v>
      </c>
      <c r="C3" s="1"/>
      <c r="E3" s="1"/>
      <c r="G3" s="66"/>
      <c r="M3" s="134" t="s">
        <v>134</v>
      </c>
    </row>
    <row r="4" spans="2:13" ht="6" customHeight="1" x14ac:dyDescent="0.25"/>
    <row r="5" spans="2:13" s="14" customFormat="1" ht="93" x14ac:dyDescent="0.25">
      <c r="B5" s="8" t="s">
        <v>5</v>
      </c>
      <c r="C5" s="8" t="s">
        <v>6</v>
      </c>
      <c r="D5" s="8" t="s">
        <v>7</v>
      </c>
      <c r="E5" s="9" t="s">
        <v>8</v>
      </c>
      <c r="F5" s="9" t="s">
        <v>9</v>
      </c>
      <c r="G5" s="9" t="s">
        <v>10</v>
      </c>
      <c r="H5" s="10" t="s">
        <v>11</v>
      </c>
      <c r="I5" s="11"/>
      <c r="J5" s="127" t="s">
        <v>131</v>
      </c>
      <c r="K5" s="127" t="s">
        <v>132</v>
      </c>
      <c r="L5" s="127" t="s">
        <v>133</v>
      </c>
      <c r="M5" s="13" t="s">
        <v>23</v>
      </c>
    </row>
    <row r="6" spans="2:13" s="14" customFormat="1" ht="20.100000000000001" customHeight="1" x14ac:dyDescent="0.25">
      <c r="B6" s="15">
        <v>1</v>
      </c>
      <c r="C6" s="47" t="s">
        <v>39</v>
      </c>
      <c r="D6" s="51" t="s">
        <v>80</v>
      </c>
      <c r="E6" s="16" t="s">
        <v>12</v>
      </c>
      <c r="F6" s="98">
        <v>1</v>
      </c>
      <c r="G6" s="94">
        <v>2200</v>
      </c>
      <c r="H6" s="103">
        <f>F6*G6</f>
        <v>2200</v>
      </c>
      <c r="I6" s="17"/>
      <c r="J6" s="112">
        <v>0</v>
      </c>
      <c r="K6" s="112">
        <v>0</v>
      </c>
      <c r="L6" s="109">
        <f>(J6+K6)/F6</f>
        <v>0</v>
      </c>
      <c r="M6" s="57">
        <f>L6*H6</f>
        <v>0</v>
      </c>
    </row>
    <row r="7" spans="2:13" s="14" customFormat="1" ht="20.100000000000001" customHeight="1" x14ac:dyDescent="0.25">
      <c r="B7" s="18">
        <v>2</v>
      </c>
      <c r="C7" s="48" t="s">
        <v>40</v>
      </c>
      <c r="D7" s="52" t="s">
        <v>81</v>
      </c>
      <c r="E7" s="19" t="s">
        <v>12</v>
      </c>
      <c r="F7" s="99">
        <v>1</v>
      </c>
      <c r="G7" s="95">
        <v>1750</v>
      </c>
      <c r="H7" s="104">
        <f>F7*G7</f>
        <v>1750</v>
      </c>
      <c r="I7" s="17"/>
      <c r="J7" s="113">
        <v>0</v>
      </c>
      <c r="K7" s="113">
        <v>0</v>
      </c>
      <c r="L7" s="110">
        <f>(J7+K7)/F7</f>
        <v>0</v>
      </c>
      <c r="M7" s="58">
        <f>L7*H7</f>
        <v>0</v>
      </c>
    </row>
    <row r="8" spans="2:13" s="14" customFormat="1" ht="20.100000000000001" customHeight="1" x14ac:dyDescent="0.25">
      <c r="B8" s="18">
        <v>3</v>
      </c>
      <c r="C8" s="48" t="s">
        <v>41</v>
      </c>
      <c r="D8" s="52" t="s">
        <v>82</v>
      </c>
      <c r="E8" s="19" t="s">
        <v>12</v>
      </c>
      <c r="F8" s="99">
        <v>1</v>
      </c>
      <c r="G8" s="95">
        <v>2200</v>
      </c>
      <c r="H8" s="104">
        <f t="shared" ref="H8:H47" si="0">F8*G8</f>
        <v>2200</v>
      </c>
      <c r="I8" s="17"/>
      <c r="J8" s="113">
        <v>0</v>
      </c>
      <c r="K8" s="113">
        <v>0</v>
      </c>
      <c r="L8" s="110">
        <f t="shared" ref="L8:L47" si="1">(J8+K8)/F8</f>
        <v>0</v>
      </c>
      <c r="M8" s="58">
        <f t="shared" ref="M8:M47" si="2">L8*H8</f>
        <v>0</v>
      </c>
    </row>
    <row r="9" spans="2:13" s="14" customFormat="1" ht="20.100000000000001" customHeight="1" x14ac:dyDescent="0.25">
      <c r="B9" s="18">
        <v>4</v>
      </c>
      <c r="C9" s="48" t="s">
        <v>42</v>
      </c>
      <c r="D9" s="52" t="s">
        <v>83</v>
      </c>
      <c r="E9" s="19" t="s">
        <v>12</v>
      </c>
      <c r="F9" s="99">
        <v>1</v>
      </c>
      <c r="G9" s="95">
        <v>3800</v>
      </c>
      <c r="H9" s="104">
        <f t="shared" si="0"/>
        <v>3800</v>
      </c>
      <c r="I9" s="17"/>
      <c r="J9" s="113">
        <v>0</v>
      </c>
      <c r="K9" s="113">
        <v>0</v>
      </c>
      <c r="L9" s="110">
        <f t="shared" si="1"/>
        <v>0</v>
      </c>
      <c r="M9" s="58">
        <f t="shared" si="2"/>
        <v>0</v>
      </c>
    </row>
    <row r="10" spans="2:13" s="14" customFormat="1" ht="20.100000000000001" customHeight="1" x14ac:dyDescent="0.25">
      <c r="B10" s="18">
        <v>5</v>
      </c>
      <c r="C10" s="48" t="s">
        <v>43</v>
      </c>
      <c r="D10" s="52" t="s">
        <v>84</v>
      </c>
      <c r="E10" s="19" t="s">
        <v>12</v>
      </c>
      <c r="F10" s="99">
        <v>1</v>
      </c>
      <c r="G10" s="95">
        <v>2200</v>
      </c>
      <c r="H10" s="104">
        <f t="shared" si="0"/>
        <v>2200</v>
      </c>
      <c r="I10" s="17"/>
      <c r="J10" s="113">
        <v>0</v>
      </c>
      <c r="K10" s="113">
        <v>0</v>
      </c>
      <c r="L10" s="110">
        <f t="shared" si="1"/>
        <v>0</v>
      </c>
      <c r="M10" s="58">
        <f t="shared" si="2"/>
        <v>0</v>
      </c>
    </row>
    <row r="11" spans="2:13" s="14" customFormat="1" ht="20.100000000000001" customHeight="1" x14ac:dyDescent="0.25">
      <c r="B11" s="18">
        <v>6</v>
      </c>
      <c r="C11" s="48" t="s">
        <v>44</v>
      </c>
      <c r="D11" s="52" t="s">
        <v>85</v>
      </c>
      <c r="E11" s="19" t="s">
        <v>12</v>
      </c>
      <c r="F11" s="99">
        <v>2</v>
      </c>
      <c r="G11" s="95">
        <v>980</v>
      </c>
      <c r="H11" s="104">
        <f t="shared" si="0"/>
        <v>1960</v>
      </c>
      <c r="I11" s="17"/>
      <c r="J11" s="113">
        <v>0</v>
      </c>
      <c r="K11" s="113">
        <v>0</v>
      </c>
      <c r="L11" s="110">
        <f t="shared" si="1"/>
        <v>0</v>
      </c>
      <c r="M11" s="58">
        <f t="shared" si="2"/>
        <v>0</v>
      </c>
    </row>
    <row r="12" spans="2:13" s="14" customFormat="1" ht="20.100000000000001" customHeight="1" x14ac:dyDescent="0.25">
      <c r="B12" s="18">
        <v>7</v>
      </c>
      <c r="C12" s="48" t="s">
        <v>45</v>
      </c>
      <c r="D12" s="52" t="s">
        <v>86</v>
      </c>
      <c r="E12" s="19" t="s">
        <v>12</v>
      </c>
      <c r="F12" s="99">
        <v>1</v>
      </c>
      <c r="G12" s="95">
        <v>9550</v>
      </c>
      <c r="H12" s="104">
        <f t="shared" si="0"/>
        <v>9550</v>
      </c>
      <c r="I12" s="17"/>
      <c r="J12" s="113">
        <v>0</v>
      </c>
      <c r="K12" s="113">
        <v>0</v>
      </c>
      <c r="L12" s="110">
        <f t="shared" si="1"/>
        <v>0</v>
      </c>
      <c r="M12" s="58">
        <f t="shared" si="2"/>
        <v>0</v>
      </c>
    </row>
    <row r="13" spans="2:13" s="14" customFormat="1" ht="20.100000000000001" customHeight="1" x14ac:dyDescent="0.25">
      <c r="B13" s="18">
        <v>8</v>
      </c>
      <c r="C13" s="48" t="s">
        <v>46</v>
      </c>
      <c r="D13" s="52" t="s">
        <v>87</v>
      </c>
      <c r="E13" s="19" t="s">
        <v>12</v>
      </c>
      <c r="F13" s="99">
        <v>1</v>
      </c>
      <c r="G13" s="95">
        <v>2200</v>
      </c>
      <c r="H13" s="104">
        <f t="shared" si="0"/>
        <v>2200</v>
      </c>
      <c r="I13" s="17"/>
      <c r="J13" s="113">
        <v>0</v>
      </c>
      <c r="K13" s="113">
        <v>0</v>
      </c>
      <c r="L13" s="110">
        <f t="shared" si="1"/>
        <v>0</v>
      </c>
      <c r="M13" s="58">
        <f t="shared" si="2"/>
        <v>0</v>
      </c>
    </row>
    <row r="14" spans="2:13" s="14" customFormat="1" ht="20.100000000000001" customHeight="1" x14ac:dyDescent="0.25">
      <c r="B14" s="18">
        <v>9</v>
      </c>
      <c r="C14" s="48" t="s">
        <v>47</v>
      </c>
      <c r="D14" s="52" t="s">
        <v>88</v>
      </c>
      <c r="E14" s="19" t="s">
        <v>12</v>
      </c>
      <c r="F14" s="99">
        <v>2</v>
      </c>
      <c r="G14" s="95">
        <v>1350</v>
      </c>
      <c r="H14" s="104">
        <f t="shared" si="0"/>
        <v>2700</v>
      </c>
      <c r="I14" s="17"/>
      <c r="J14" s="113">
        <v>0</v>
      </c>
      <c r="K14" s="113">
        <v>0</v>
      </c>
      <c r="L14" s="110">
        <f t="shared" si="1"/>
        <v>0</v>
      </c>
      <c r="M14" s="58">
        <f t="shared" si="2"/>
        <v>0</v>
      </c>
    </row>
    <row r="15" spans="2:13" s="14" customFormat="1" ht="20.100000000000001" customHeight="1" x14ac:dyDescent="0.25">
      <c r="B15" s="18">
        <v>10</v>
      </c>
      <c r="C15" s="48" t="s">
        <v>48</v>
      </c>
      <c r="D15" s="52" t="s">
        <v>89</v>
      </c>
      <c r="E15" s="19" t="s">
        <v>12</v>
      </c>
      <c r="F15" s="99">
        <v>3</v>
      </c>
      <c r="G15" s="95">
        <v>9550</v>
      </c>
      <c r="H15" s="104">
        <f t="shared" si="0"/>
        <v>28650</v>
      </c>
      <c r="I15" s="17"/>
      <c r="J15" s="113">
        <v>0</v>
      </c>
      <c r="K15" s="113">
        <v>0</v>
      </c>
      <c r="L15" s="110">
        <f t="shared" si="1"/>
        <v>0</v>
      </c>
      <c r="M15" s="58">
        <f t="shared" si="2"/>
        <v>0</v>
      </c>
    </row>
    <row r="16" spans="2:13" s="14" customFormat="1" ht="20.100000000000001" customHeight="1" x14ac:dyDescent="0.25">
      <c r="B16" s="18">
        <v>11</v>
      </c>
      <c r="C16" s="48" t="s">
        <v>49</v>
      </c>
      <c r="D16" s="52" t="s">
        <v>90</v>
      </c>
      <c r="E16" s="19" t="s">
        <v>12</v>
      </c>
      <c r="F16" s="99">
        <v>1</v>
      </c>
      <c r="G16" s="95">
        <v>2200</v>
      </c>
      <c r="H16" s="104">
        <f t="shared" si="0"/>
        <v>2200</v>
      </c>
      <c r="I16" s="17"/>
      <c r="J16" s="113">
        <v>0</v>
      </c>
      <c r="K16" s="113">
        <v>0</v>
      </c>
      <c r="L16" s="110">
        <f t="shared" si="1"/>
        <v>0</v>
      </c>
      <c r="M16" s="58">
        <f t="shared" si="2"/>
        <v>0</v>
      </c>
    </row>
    <row r="17" spans="2:13" s="14" customFormat="1" ht="20.100000000000001" customHeight="1" x14ac:dyDescent="0.25">
      <c r="B17" s="18">
        <v>12</v>
      </c>
      <c r="C17" s="48" t="s">
        <v>50</v>
      </c>
      <c r="D17" s="53" t="s">
        <v>91</v>
      </c>
      <c r="E17" s="19" t="s">
        <v>12</v>
      </c>
      <c r="F17" s="99">
        <v>2</v>
      </c>
      <c r="G17" s="95">
        <v>900</v>
      </c>
      <c r="H17" s="104">
        <f t="shared" si="0"/>
        <v>1800</v>
      </c>
      <c r="I17" s="17"/>
      <c r="J17" s="113">
        <v>0</v>
      </c>
      <c r="K17" s="113">
        <v>2</v>
      </c>
      <c r="L17" s="110">
        <f t="shared" si="1"/>
        <v>1</v>
      </c>
      <c r="M17" s="58">
        <f t="shared" si="2"/>
        <v>1800</v>
      </c>
    </row>
    <row r="18" spans="2:13" s="14" customFormat="1" ht="20.100000000000001" customHeight="1" x14ac:dyDescent="0.25">
      <c r="B18" s="18">
        <v>13</v>
      </c>
      <c r="C18" s="48" t="s">
        <v>51</v>
      </c>
      <c r="D18" s="53" t="s">
        <v>92</v>
      </c>
      <c r="E18" s="19" t="s">
        <v>12</v>
      </c>
      <c r="F18" s="99">
        <v>1</v>
      </c>
      <c r="G18" s="95">
        <v>5900</v>
      </c>
      <c r="H18" s="104">
        <f t="shared" si="0"/>
        <v>5900</v>
      </c>
      <c r="I18" s="17"/>
      <c r="J18" s="113">
        <v>0</v>
      </c>
      <c r="K18" s="113">
        <v>0</v>
      </c>
      <c r="L18" s="110">
        <f t="shared" si="1"/>
        <v>0</v>
      </c>
      <c r="M18" s="58">
        <f t="shared" si="2"/>
        <v>0</v>
      </c>
    </row>
    <row r="19" spans="2:13" s="14" customFormat="1" ht="20.100000000000001" customHeight="1" x14ac:dyDescent="0.25">
      <c r="B19" s="18">
        <v>14</v>
      </c>
      <c r="C19" s="48" t="s">
        <v>52</v>
      </c>
      <c r="D19" s="53" t="s">
        <v>93</v>
      </c>
      <c r="E19" s="19" t="s">
        <v>12</v>
      </c>
      <c r="F19" s="99">
        <v>1</v>
      </c>
      <c r="G19" s="95">
        <v>2200</v>
      </c>
      <c r="H19" s="104">
        <f t="shared" si="0"/>
        <v>2200</v>
      </c>
      <c r="I19" s="17"/>
      <c r="J19" s="113">
        <v>0</v>
      </c>
      <c r="K19" s="113">
        <v>0</v>
      </c>
      <c r="L19" s="110">
        <f t="shared" si="1"/>
        <v>0</v>
      </c>
      <c r="M19" s="58">
        <f t="shared" si="2"/>
        <v>0</v>
      </c>
    </row>
    <row r="20" spans="2:13" s="14" customFormat="1" ht="20.100000000000001" customHeight="1" x14ac:dyDescent="0.25">
      <c r="B20" s="18">
        <v>15</v>
      </c>
      <c r="C20" s="48" t="s">
        <v>53</v>
      </c>
      <c r="D20" s="53" t="s">
        <v>94</v>
      </c>
      <c r="E20" s="19" t="s">
        <v>12</v>
      </c>
      <c r="F20" s="99">
        <v>3</v>
      </c>
      <c r="G20" s="95">
        <v>9550</v>
      </c>
      <c r="H20" s="104">
        <f t="shared" si="0"/>
        <v>28650</v>
      </c>
      <c r="I20" s="17"/>
      <c r="J20" s="113">
        <v>0</v>
      </c>
      <c r="K20" s="113">
        <v>0</v>
      </c>
      <c r="L20" s="110">
        <f t="shared" si="1"/>
        <v>0</v>
      </c>
      <c r="M20" s="58">
        <f t="shared" si="2"/>
        <v>0</v>
      </c>
    </row>
    <row r="21" spans="2:13" s="14" customFormat="1" ht="20.100000000000001" customHeight="1" x14ac:dyDescent="0.25">
      <c r="B21" s="18">
        <v>16</v>
      </c>
      <c r="C21" s="48" t="s">
        <v>54</v>
      </c>
      <c r="D21" s="53" t="s">
        <v>95</v>
      </c>
      <c r="E21" s="19" t="s">
        <v>12</v>
      </c>
      <c r="F21" s="99">
        <v>1</v>
      </c>
      <c r="G21" s="95">
        <v>2200</v>
      </c>
      <c r="H21" s="104">
        <f t="shared" si="0"/>
        <v>2200</v>
      </c>
      <c r="I21" s="17"/>
      <c r="J21" s="113">
        <v>0</v>
      </c>
      <c r="K21" s="113">
        <v>0</v>
      </c>
      <c r="L21" s="110">
        <f t="shared" si="1"/>
        <v>0</v>
      </c>
      <c r="M21" s="58">
        <f t="shared" si="2"/>
        <v>0</v>
      </c>
    </row>
    <row r="22" spans="2:13" s="14" customFormat="1" ht="20.100000000000001" customHeight="1" x14ac:dyDescent="0.25">
      <c r="B22" s="18">
        <v>17</v>
      </c>
      <c r="C22" s="48" t="s">
        <v>55</v>
      </c>
      <c r="D22" s="52" t="s">
        <v>96</v>
      </c>
      <c r="E22" s="19" t="s">
        <v>12</v>
      </c>
      <c r="F22" s="99">
        <v>2</v>
      </c>
      <c r="G22" s="95">
        <v>900</v>
      </c>
      <c r="H22" s="104">
        <f t="shared" si="0"/>
        <v>1800</v>
      </c>
      <c r="I22" s="17"/>
      <c r="J22" s="113">
        <v>0</v>
      </c>
      <c r="K22" s="113">
        <v>2</v>
      </c>
      <c r="L22" s="110">
        <f t="shared" si="1"/>
        <v>1</v>
      </c>
      <c r="M22" s="58">
        <f t="shared" si="2"/>
        <v>1800</v>
      </c>
    </row>
    <row r="23" spans="2:13" s="14" customFormat="1" ht="20.100000000000001" customHeight="1" x14ac:dyDescent="0.25">
      <c r="B23" s="18">
        <v>18</v>
      </c>
      <c r="C23" s="48" t="s">
        <v>56</v>
      </c>
      <c r="D23" s="52" t="s">
        <v>97</v>
      </c>
      <c r="E23" s="19" t="s">
        <v>12</v>
      </c>
      <c r="F23" s="99">
        <f>1+1</f>
        <v>2</v>
      </c>
      <c r="G23" s="95">
        <v>900</v>
      </c>
      <c r="H23" s="104">
        <f t="shared" si="0"/>
        <v>1800</v>
      </c>
      <c r="I23" s="17"/>
      <c r="J23" s="113">
        <v>0</v>
      </c>
      <c r="K23" s="113">
        <v>2</v>
      </c>
      <c r="L23" s="110">
        <f t="shared" si="1"/>
        <v>1</v>
      </c>
      <c r="M23" s="58">
        <f t="shared" si="2"/>
        <v>1800</v>
      </c>
    </row>
    <row r="24" spans="2:13" s="14" customFormat="1" ht="19.5" customHeight="1" x14ac:dyDescent="0.25">
      <c r="B24" s="18">
        <v>19</v>
      </c>
      <c r="C24" s="48" t="s">
        <v>57</v>
      </c>
      <c r="D24" s="52" t="s">
        <v>98</v>
      </c>
      <c r="E24" s="19" t="s">
        <v>12</v>
      </c>
      <c r="F24" s="100">
        <f>1+1</f>
        <v>2</v>
      </c>
      <c r="G24" s="95">
        <v>900</v>
      </c>
      <c r="H24" s="104">
        <f t="shared" si="0"/>
        <v>1800</v>
      </c>
      <c r="I24" s="17"/>
      <c r="J24" s="113">
        <v>0</v>
      </c>
      <c r="K24" s="113">
        <v>2</v>
      </c>
      <c r="L24" s="110">
        <f t="shared" si="1"/>
        <v>1</v>
      </c>
      <c r="M24" s="58">
        <f t="shared" si="2"/>
        <v>1800</v>
      </c>
    </row>
    <row r="25" spans="2:13" s="14" customFormat="1" ht="20.100000000000001" customHeight="1" x14ac:dyDescent="0.25">
      <c r="B25" s="18">
        <v>20</v>
      </c>
      <c r="C25" s="48" t="s">
        <v>58</v>
      </c>
      <c r="D25" s="52" t="s">
        <v>99</v>
      </c>
      <c r="E25" s="19" t="s">
        <v>12</v>
      </c>
      <c r="F25" s="99">
        <v>1</v>
      </c>
      <c r="G25" s="95">
        <v>29350</v>
      </c>
      <c r="H25" s="104">
        <f t="shared" si="0"/>
        <v>29350</v>
      </c>
      <c r="I25" s="17"/>
      <c r="J25" s="113">
        <v>0</v>
      </c>
      <c r="K25" s="113">
        <v>1</v>
      </c>
      <c r="L25" s="110">
        <f t="shared" si="1"/>
        <v>1</v>
      </c>
      <c r="M25" s="58">
        <f t="shared" si="2"/>
        <v>29350</v>
      </c>
    </row>
    <row r="26" spans="2:13" s="14" customFormat="1" ht="20.100000000000001" customHeight="1" x14ac:dyDescent="0.25">
      <c r="B26" s="18">
        <v>21</v>
      </c>
      <c r="C26" s="48" t="s">
        <v>59</v>
      </c>
      <c r="D26" s="52" t="s">
        <v>100</v>
      </c>
      <c r="E26" s="19" t="s">
        <v>12</v>
      </c>
      <c r="F26" s="99">
        <v>1</v>
      </c>
      <c r="G26" s="95">
        <v>48990</v>
      </c>
      <c r="H26" s="104">
        <f t="shared" si="0"/>
        <v>48990</v>
      </c>
      <c r="I26" s="17"/>
      <c r="J26" s="113">
        <v>0</v>
      </c>
      <c r="K26" s="113">
        <v>1</v>
      </c>
      <c r="L26" s="110">
        <f t="shared" si="1"/>
        <v>1</v>
      </c>
      <c r="M26" s="58">
        <f t="shared" si="2"/>
        <v>48990</v>
      </c>
    </row>
    <row r="27" spans="2:13" s="14" customFormat="1" ht="20.100000000000001" customHeight="1" x14ac:dyDescent="0.25">
      <c r="B27" s="18">
        <v>22</v>
      </c>
      <c r="C27" s="48" t="s">
        <v>60</v>
      </c>
      <c r="D27" s="52" t="s">
        <v>101</v>
      </c>
      <c r="E27" s="19" t="s">
        <v>12</v>
      </c>
      <c r="F27" s="99">
        <v>1</v>
      </c>
      <c r="G27" s="95">
        <v>18350</v>
      </c>
      <c r="H27" s="104">
        <f t="shared" si="0"/>
        <v>18350</v>
      </c>
      <c r="I27" s="17"/>
      <c r="J27" s="113">
        <v>0</v>
      </c>
      <c r="K27" s="113">
        <v>0</v>
      </c>
      <c r="L27" s="110">
        <f t="shared" si="1"/>
        <v>0</v>
      </c>
      <c r="M27" s="58">
        <f t="shared" si="2"/>
        <v>0</v>
      </c>
    </row>
    <row r="28" spans="2:13" s="14" customFormat="1" ht="20.100000000000001" customHeight="1" x14ac:dyDescent="0.25">
      <c r="B28" s="18">
        <v>23</v>
      </c>
      <c r="C28" s="48" t="s">
        <v>61</v>
      </c>
      <c r="D28" s="52" t="s">
        <v>102</v>
      </c>
      <c r="E28" s="19" t="s">
        <v>12</v>
      </c>
      <c r="F28" s="99">
        <v>1</v>
      </c>
      <c r="G28" s="95">
        <v>18350</v>
      </c>
      <c r="H28" s="104">
        <f t="shared" si="0"/>
        <v>18350</v>
      </c>
      <c r="I28" s="17"/>
      <c r="J28" s="113">
        <v>0</v>
      </c>
      <c r="K28" s="113">
        <v>0</v>
      </c>
      <c r="L28" s="110">
        <f t="shared" si="1"/>
        <v>0</v>
      </c>
      <c r="M28" s="58">
        <f t="shared" si="2"/>
        <v>0</v>
      </c>
    </row>
    <row r="29" spans="2:13" s="14" customFormat="1" ht="24" x14ac:dyDescent="0.25">
      <c r="B29" s="18">
        <v>24</v>
      </c>
      <c r="C29" s="49" t="s">
        <v>62</v>
      </c>
      <c r="D29" s="54" t="s">
        <v>103</v>
      </c>
      <c r="E29" s="19" t="s">
        <v>12</v>
      </c>
      <c r="F29" s="101">
        <v>1</v>
      </c>
      <c r="G29" s="96">
        <v>32660</v>
      </c>
      <c r="H29" s="104">
        <f t="shared" si="0"/>
        <v>32660</v>
      </c>
      <c r="I29" s="17"/>
      <c r="J29" s="113">
        <v>1</v>
      </c>
      <c r="K29" s="113">
        <v>0</v>
      </c>
      <c r="L29" s="110">
        <f t="shared" si="1"/>
        <v>1</v>
      </c>
      <c r="M29" s="58">
        <f t="shared" si="2"/>
        <v>32660</v>
      </c>
    </row>
    <row r="30" spans="2:13" s="14" customFormat="1" ht="20.100000000000001" customHeight="1" x14ac:dyDescent="0.25">
      <c r="B30" s="18">
        <v>25</v>
      </c>
      <c r="C30" s="48" t="s">
        <v>63</v>
      </c>
      <c r="D30" s="52" t="s">
        <v>104</v>
      </c>
      <c r="E30" s="19" t="s">
        <v>12</v>
      </c>
      <c r="F30" s="99">
        <v>1</v>
      </c>
      <c r="G30" s="95">
        <v>32660</v>
      </c>
      <c r="H30" s="104">
        <f t="shared" si="0"/>
        <v>32660</v>
      </c>
      <c r="I30" s="17"/>
      <c r="J30" s="113">
        <v>1</v>
      </c>
      <c r="K30" s="113">
        <v>0</v>
      </c>
      <c r="L30" s="110">
        <f t="shared" si="1"/>
        <v>1</v>
      </c>
      <c r="M30" s="58">
        <f t="shared" si="2"/>
        <v>32660</v>
      </c>
    </row>
    <row r="31" spans="2:13" s="14" customFormat="1" ht="20.100000000000001" customHeight="1" x14ac:dyDescent="0.25">
      <c r="B31" s="18">
        <v>26</v>
      </c>
      <c r="C31" s="48" t="s">
        <v>64</v>
      </c>
      <c r="D31" s="52" t="s">
        <v>105</v>
      </c>
      <c r="E31" s="19" t="s">
        <v>12</v>
      </c>
      <c r="F31" s="99">
        <v>1</v>
      </c>
      <c r="G31" s="95">
        <v>450</v>
      </c>
      <c r="H31" s="104">
        <f t="shared" si="0"/>
        <v>450</v>
      </c>
      <c r="I31" s="17"/>
      <c r="J31" s="113">
        <v>0</v>
      </c>
      <c r="K31" s="113">
        <v>1</v>
      </c>
      <c r="L31" s="110">
        <f t="shared" si="1"/>
        <v>1</v>
      </c>
      <c r="M31" s="58">
        <f t="shared" si="2"/>
        <v>450</v>
      </c>
    </row>
    <row r="32" spans="2:13" s="14" customFormat="1" ht="24" x14ac:dyDescent="0.25">
      <c r="B32" s="18">
        <v>27</v>
      </c>
      <c r="C32" s="48" t="s">
        <v>65</v>
      </c>
      <c r="D32" s="52" t="s">
        <v>106</v>
      </c>
      <c r="E32" s="19" t="s">
        <v>12</v>
      </c>
      <c r="F32" s="99">
        <v>1</v>
      </c>
      <c r="G32" s="95">
        <v>450</v>
      </c>
      <c r="H32" s="104">
        <f t="shared" si="0"/>
        <v>450</v>
      </c>
      <c r="I32" s="17"/>
      <c r="J32" s="113">
        <v>0</v>
      </c>
      <c r="K32" s="113">
        <v>1</v>
      </c>
      <c r="L32" s="110">
        <f t="shared" si="1"/>
        <v>1</v>
      </c>
      <c r="M32" s="58">
        <f t="shared" si="2"/>
        <v>450</v>
      </c>
    </row>
    <row r="33" spans="2:13" s="14" customFormat="1" ht="24" x14ac:dyDescent="0.25">
      <c r="B33" s="18">
        <v>28</v>
      </c>
      <c r="C33" s="48" t="s">
        <v>66</v>
      </c>
      <c r="D33" s="52" t="s">
        <v>107</v>
      </c>
      <c r="E33" s="19" t="s">
        <v>12</v>
      </c>
      <c r="F33" s="99">
        <v>1</v>
      </c>
      <c r="G33" s="95">
        <v>450</v>
      </c>
      <c r="H33" s="104">
        <f t="shared" si="0"/>
        <v>450</v>
      </c>
      <c r="I33" s="17"/>
      <c r="J33" s="113">
        <v>0</v>
      </c>
      <c r="K33" s="113">
        <v>1</v>
      </c>
      <c r="L33" s="110">
        <f t="shared" si="1"/>
        <v>1</v>
      </c>
      <c r="M33" s="58">
        <f t="shared" si="2"/>
        <v>450</v>
      </c>
    </row>
    <row r="34" spans="2:13" s="14" customFormat="1" ht="20.100000000000001" customHeight="1" x14ac:dyDescent="0.25">
      <c r="B34" s="18">
        <v>29</v>
      </c>
      <c r="C34" s="48" t="s">
        <v>67</v>
      </c>
      <c r="D34" s="52" t="s">
        <v>108</v>
      </c>
      <c r="E34" s="19" t="s">
        <v>12</v>
      </c>
      <c r="F34" s="99">
        <v>1</v>
      </c>
      <c r="G34" s="95">
        <v>450</v>
      </c>
      <c r="H34" s="104">
        <f t="shared" si="0"/>
        <v>450</v>
      </c>
      <c r="I34" s="17"/>
      <c r="J34" s="113">
        <v>0</v>
      </c>
      <c r="K34" s="113">
        <v>1</v>
      </c>
      <c r="L34" s="110">
        <f t="shared" si="1"/>
        <v>1</v>
      </c>
      <c r="M34" s="58">
        <f t="shared" si="2"/>
        <v>450</v>
      </c>
    </row>
    <row r="35" spans="2:13" s="14" customFormat="1" ht="24" x14ac:dyDescent="0.25">
      <c r="B35" s="18">
        <v>30</v>
      </c>
      <c r="C35" s="48" t="s">
        <v>68</v>
      </c>
      <c r="D35" s="52" t="s">
        <v>109</v>
      </c>
      <c r="E35" s="19" t="s">
        <v>12</v>
      </c>
      <c r="F35" s="100">
        <v>1</v>
      </c>
      <c r="G35" s="95">
        <v>450</v>
      </c>
      <c r="H35" s="104">
        <f t="shared" si="0"/>
        <v>450</v>
      </c>
      <c r="I35" s="17"/>
      <c r="J35" s="113">
        <v>0</v>
      </c>
      <c r="K35" s="113">
        <v>1</v>
      </c>
      <c r="L35" s="110">
        <f t="shared" si="1"/>
        <v>1</v>
      </c>
      <c r="M35" s="58">
        <f t="shared" si="2"/>
        <v>450</v>
      </c>
    </row>
    <row r="36" spans="2:13" s="14" customFormat="1" ht="20.100000000000001" customHeight="1" x14ac:dyDescent="0.25">
      <c r="B36" s="18">
        <v>31</v>
      </c>
      <c r="C36" s="48" t="s">
        <v>69</v>
      </c>
      <c r="D36" s="52" t="s">
        <v>110</v>
      </c>
      <c r="E36" s="19" t="s">
        <v>12</v>
      </c>
      <c r="F36" s="99">
        <v>1</v>
      </c>
      <c r="G36" s="95">
        <v>450</v>
      </c>
      <c r="H36" s="104">
        <f t="shared" si="0"/>
        <v>450</v>
      </c>
      <c r="I36" s="17"/>
      <c r="J36" s="113">
        <v>0</v>
      </c>
      <c r="K36" s="113">
        <v>1</v>
      </c>
      <c r="L36" s="110">
        <f t="shared" si="1"/>
        <v>1</v>
      </c>
      <c r="M36" s="58">
        <f t="shared" si="2"/>
        <v>450</v>
      </c>
    </row>
    <row r="37" spans="2:13" s="14" customFormat="1" ht="24" x14ac:dyDescent="0.25">
      <c r="B37" s="18">
        <v>32</v>
      </c>
      <c r="C37" s="48" t="s">
        <v>70</v>
      </c>
      <c r="D37" s="52" t="s">
        <v>111</v>
      </c>
      <c r="E37" s="19" t="s">
        <v>12</v>
      </c>
      <c r="F37" s="99">
        <v>1</v>
      </c>
      <c r="G37" s="95">
        <v>450</v>
      </c>
      <c r="H37" s="104">
        <f t="shared" si="0"/>
        <v>450</v>
      </c>
      <c r="I37" s="17"/>
      <c r="J37" s="113">
        <v>0</v>
      </c>
      <c r="K37" s="113">
        <v>1</v>
      </c>
      <c r="L37" s="110">
        <f t="shared" si="1"/>
        <v>1</v>
      </c>
      <c r="M37" s="58">
        <f t="shared" si="2"/>
        <v>450</v>
      </c>
    </row>
    <row r="38" spans="2:13" s="14" customFormat="1" ht="20.100000000000001" customHeight="1" x14ac:dyDescent="0.25">
      <c r="B38" s="18">
        <v>33</v>
      </c>
      <c r="C38" s="48" t="s">
        <v>71</v>
      </c>
      <c r="D38" s="52" t="s">
        <v>112</v>
      </c>
      <c r="E38" s="19" t="s">
        <v>12</v>
      </c>
      <c r="F38" s="99">
        <v>1</v>
      </c>
      <c r="G38" s="95">
        <v>450</v>
      </c>
      <c r="H38" s="104">
        <f t="shared" si="0"/>
        <v>450</v>
      </c>
      <c r="I38" s="17"/>
      <c r="J38" s="113">
        <v>0</v>
      </c>
      <c r="K38" s="113">
        <v>1</v>
      </c>
      <c r="L38" s="110">
        <f t="shared" si="1"/>
        <v>1</v>
      </c>
      <c r="M38" s="58">
        <f t="shared" si="2"/>
        <v>450</v>
      </c>
    </row>
    <row r="39" spans="2:13" s="14" customFormat="1" ht="20.100000000000001" customHeight="1" x14ac:dyDescent="0.25">
      <c r="B39" s="18">
        <v>34</v>
      </c>
      <c r="C39" s="48" t="s">
        <v>72</v>
      </c>
      <c r="D39" s="52" t="s">
        <v>113</v>
      </c>
      <c r="E39" s="19" t="s">
        <v>12</v>
      </c>
      <c r="F39" s="99">
        <v>1</v>
      </c>
      <c r="G39" s="95">
        <v>450</v>
      </c>
      <c r="H39" s="104">
        <f t="shared" si="0"/>
        <v>450</v>
      </c>
      <c r="I39" s="17"/>
      <c r="J39" s="113">
        <v>0</v>
      </c>
      <c r="K39" s="113">
        <v>1</v>
      </c>
      <c r="L39" s="110">
        <f t="shared" si="1"/>
        <v>1</v>
      </c>
      <c r="M39" s="58">
        <f t="shared" si="2"/>
        <v>450</v>
      </c>
    </row>
    <row r="40" spans="2:13" s="14" customFormat="1" ht="20.100000000000001" customHeight="1" x14ac:dyDescent="0.25">
      <c r="B40" s="18">
        <v>35</v>
      </c>
      <c r="C40" s="48" t="s">
        <v>73</v>
      </c>
      <c r="D40" s="52" t="s">
        <v>114</v>
      </c>
      <c r="E40" s="19" t="s">
        <v>12</v>
      </c>
      <c r="F40" s="99">
        <v>1</v>
      </c>
      <c r="G40" s="95">
        <v>450</v>
      </c>
      <c r="H40" s="104">
        <f t="shared" si="0"/>
        <v>450</v>
      </c>
      <c r="I40" s="17"/>
      <c r="J40" s="113">
        <v>0</v>
      </c>
      <c r="K40" s="113">
        <v>1</v>
      </c>
      <c r="L40" s="110">
        <f t="shared" si="1"/>
        <v>1</v>
      </c>
      <c r="M40" s="58">
        <f t="shared" si="2"/>
        <v>450</v>
      </c>
    </row>
    <row r="41" spans="2:13" s="14" customFormat="1" ht="20.100000000000001" customHeight="1" x14ac:dyDescent="0.25">
      <c r="B41" s="18">
        <v>36</v>
      </c>
      <c r="C41" s="48" t="s">
        <v>74</v>
      </c>
      <c r="D41" s="52" t="s">
        <v>115</v>
      </c>
      <c r="E41" s="19" t="s">
        <v>12</v>
      </c>
      <c r="F41" s="100">
        <v>1</v>
      </c>
      <c r="G41" s="95">
        <v>5500</v>
      </c>
      <c r="H41" s="104">
        <f t="shared" si="0"/>
        <v>5500</v>
      </c>
      <c r="I41" s="17"/>
      <c r="J41" s="113">
        <v>1</v>
      </c>
      <c r="K41" s="113">
        <v>0</v>
      </c>
      <c r="L41" s="110">
        <f t="shared" si="1"/>
        <v>1</v>
      </c>
      <c r="M41" s="58">
        <f t="shared" si="2"/>
        <v>5500</v>
      </c>
    </row>
    <row r="42" spans="2:13" s="14" customFormat="1" ht="20.100000000000001" customHeight="1" x14ac:dyDescent="0.25">
      <c r="B42" s="18">
        <v>37</v>
      </c>
      <c r="C42" s="48" t="s">
        <v>75</v>
      </c>
      <c r="D42" s="52" t="s">
        <v>116</v>
      </c>
      <c r="E42" s="19" t="s">
        <v>12</v>
      </c>
      <c r="F42" s="99">
        <v>1</v>
      </c>
      <c r="G42" s="95">
        <v>5500</v>
      </c>
      <c r="H42" s="104">
        <f t="shared" si="0"/>
        <v>5500</v>
      </c>
      <c r="I42" s="17"/>
      <c r="J42" s="113">
        <v>1</v>
      </c>
      <c r="K42" s="113">
        <v>0</v>
      </c>
      <c r="L42" s="110">
        <f t="shared" si="1"/>
        <v>1</v>
      </c>
      <c r="M42" s="58">
        <f t="shared" si="2"/>
        <v>5500</v>
      </c>
    </row>
    <row r="43" spans="2:13" s="14" customFormat="1" ht="20.100000000000001" customHeight="1" x14ac:dyDescent="0.25">
      <c r="B43" s="18">
        <v>38</v>
      </c>
      <c r="C43" s="48" t="s">
        <v>76</v>
      </c>
      <c r="D43" s="52" t="s">
        <v>117</v>
      </c>
      <c r="E43" s="19" t="s">
        <v>12</v>
      </c>
      <c r="F43" s="99">
        <f>1+1</f>
        <v>2</v>
      </c>
      <c r="G43" s="95">
        <v>11000</v>
      </c>
      <c r="H43" s="104">
        <f t="shared" si="0"/>
        <v>22000</v>
      </c>
      <c r="I43" s="17"/>
      <c r="J43" s="113">
        <v>1</v>
      </c>
      <c r="K43" s="113">
        <v>1</v>
      </c>
      <c r="L43" s="110">
        <f t="shared" si="1"/>
        <v>1</v>
      </c>
      <c r="M43" s="58">
        <f t="shared" si="2"/>
        <v>22000</v>
      </c>
    </row>
    <row r="44" spans="2:13" s="14" customFormat="1" ht="20.100000000000001" customHeight="1" x14ac:dyDescent="0.25">
      <c r="B44" s="18">
        <v>39</v>
      </c>
      <c r="C44" s="48" t="s">
        <v>77</v>
      </c>
      <c r="D44" s="52" t="s">
        <v>118</v>
      </c>
      <c r="E44" s="19" t="s">
        <v>12</v>
      </c>
      <c r="F44" s="100">
        <v>1</v>
      </c>
      <c r="G44" s="95">
        <v>11000</v>
      </c>
      <c r="H44" s="104">
        <f t="shared" si="0"/>
        <v>11000</v>
      </c>
      <c r="I44" s="17"/>
      <c r="J44" s="113">
        <v>1</v>
      </c>
      <c r="K44" s="113">
        <v>0</v>
      </c>
      <c r="L44" s="110">
        <f t="shared" si="1"/>
        <v>1</v>
      </c>
      <c r="M44" s="58">
        <f t="shared" si="2"/>
        <v>11000</v>
      </c>
    </row>
    <row r="45" spans="2:13" s="14" customFormat="1" ht="20.100000000000001" customHeight="1" x14ac:dyDescent="0.25">
      <c r="B45" s="18">
        <v>40</v>
      </c>
      <c r="C45" s="48" t="s">
        <v>78</v>
      </c>
      <c r="D45" s="52" t="s">
        <v>119</v>
      </c>
      <c r="E45" s="19" t="s">
        <v>12</v>
      </c>
      <c r="F45" s="99">
        <f>1+1</f>
        <v>2</v>
      </c>
      <c r="G45" s="95">
        <v>11000</v>
      </c>
      <c r="H45" s="104">
        <f t="shared" si="0"/>
        <v>22000</v>
      </c>
      <c r="I45" s="17"/>
      <c r="J45" s="113">
        <v>1</v>
      </c>
      <c r="K45" s="113">
        <v>1</v>
      </c>
      <c r="L45" s="110">
        <f t="shared" si="1"/>
        <v>1</v>
      </c>
      <c r="M45" s="58">
        <f t="shared" si="2"/>
        <v>22000</v>
      </c>
    </row>
    <row r="46" spans="2:13" s="14" customFormat="1" ht="20.100000000000001" customHeight="1" x14ac:dyDescent="0.25">
      <c r="B46" s="18">
        <v>41</v>
      </c>
      <c r="C46" s="50" t="s">
        <v>79</v>
      </c>
      <c r="D46" s="55" t="s">
        <v>120</v>
      </c>
      <c r="E46" s="19" t="s">
        <v>12</v>
      </c>
      <c r="F46" s="102">
        <v>1</v>
      </c>
      <c r="G46" s="97">
        <v>11000</v>
      </c>
      <c r="H46" s="104">
        <f t="shared" si="0"/>
        <v>11000</v>
      </c>
      <c r="I46" s="17"/>
      <c r="J46" s="113">
        <v>1</v>
      </c>
      <c r="K46" s="113">
        <v>0</v>
      </c>
      <c r="L46" s="110">
        <f t="shared" si="1"/>
        <v>1</v>
      </c>
      <c r="M46" s="58">
        <f t="shared" si="2"/>
        <v>11000</v>
      </c>
    </row>
    <row r="47" spans="2:13" s="14" customFormat="1" ht="20.100000000000001" customHeight="1" x14ac:dyDescent="0.25">
      <c r="B47" s="20">
        <v>42</v>
      </c>
      <c r="C47" s="65"/>
      <c r="D47" s="105" t="s">
        <v>121</v>
      </c>
      <c r="E47" s="21" t="s">
        <v>12</v>
      </c>
      <c r="F47" s="106">
        <v>1</v>
      </c>
      <c r="G47" s="107">
        <v>2200</v>
      </c>
      <c r="H47" s="108">
        <f t="shared" si="0"/>
        <v>2200</v>
      </c>
      <c r="I47" s="17"/>
      <c r="J47" s="114">
        <v>0</v>
      </c>
      <c r="K47" s="114">
        <v>0</v>
      </c>
      <c r="L47" s="111">
        <f t="shared" si="1"/>
        <v>0</v>
      </c>
      <c r="M47" s="64">
        <f t="shared" si="2"/>
        <v>0</v>
      </c>
    </row>
    <row r="48" spans="2:13" ht="5.0999999999999996" customHeight="1" x14ac:dyDescent="0.25">
      <c r="D48" s="22"/>
      <c r="E48" s="22"/>
      <c r="F48" s="22"/>
      <c r="G48" s="23"/>
      <c r="H48" s="24"/>
      <c r="I48" s="25"/>
      <c r="J48" s="26"/>
      <c r="K48" s="26"/>
      <c r="L48" s="26"/>
      <c r="M48" s="135"/>
    </row>
    <row r="49" spans="2:18" s="28" customFormat="1" ht="24" thickBot="1" x14ac:dyDescent="0.3">
      <c r="D49" s="29"/>
      <c r="E49" s="29"/>
      <c r="F49" s="29"/>
      <c r="G49" s="30"/>
      <c r="H49" s="56">
        <f>SUBTOTAL(9,H6:H47)</f>
        <v>369620</v>
      </c>
      <c r="I49" s="31"/>
      <c r="J49" s="32"/>
      <c r="K49" s="32"/>
      <c r="L49" s="32"/>
      <c r="M49" s="56">
        <f>SUBTOTAL(9,M6:M47)</f>
        <v>232360</v>
      </c>
    </row>
    <row r="50" spans="2:18" s="28" customFormat="1" ht="24" thickTop="1" x14ac:dyDescent="0.25">
      <c r="D50" s="29"/>
      <c r="E50" s="29"/>
      <c r="F50" s="29"/>
      <c r="G50" s="30"/>
      <c r="H50" s="129"/>
      <c r="I50" s="31"/>
      <c r="J50" s="32"/>
      <c r="K50" s="32"/>
      <c r="L50" s="32"/>
      <c r="M50" s="129"/>
    </row>
    <row r="51" spans="2:18" s="28" customFormat="1" ht="23.25" x14ac:dyDescent="0.25">
      <c r="D51" s="29"/>
      <c r="E51" s="29"/>
      <c r="F51" s="29"/>
      <c r="G51" s="30"/>
      <c r="H51" s="129"/>
      <c r="I51" s="31"/>
      <c r="J51" s="32"/>
      <c r="K51" s="32"/>
      <c r="L51" s="32"/>
      <c r="M51" s="129"/>
    </row>
    <row r="52" spans="2:18" s="28" customFormat="1" ht="23.25" x14ac:dyDescent="0.25">
      <c r="D52" s="29"/>
      <c r="E52" s="29"/>
      <c r="F52" s="29"/>
      <c r="G52" s="30"/>
      <c r="H52" s="129"/>
      <c r="I52" s="31"/>
      <c r="J52" s="32"/>
      <c r="K52" s="32"/>
      <c r="L52" s="32"/>
      <c r="M52" s="129"/>
    </row>
    <row r="53" spans="2:18" s="28" customFormat="1" ht="23.25" x14ac:dyDescent="0.25">
      <c r="D53" s="29"/>
      <c r="E53" s="29"/>
      <c r="F53" s="29"/>
      <c r="G53" s="30"/>
      <c r="H53" s="129"/>
      <c r="I53" s="31"/>
      <c r="J53" s="32"/>
      <c r="K53" s="32"/>
      <c r="L53" s="32"/>
      <c r="M53" s="129"/>
    </row>
    <row r="54" spans="2:18" s="28" customFormat="1" ht="23.25" x14ac:dyDescent="0.25">
      <c r="D54" s="29"/>
      <c r="E54" s="29"/>
      <c r="F54" s="29"/>
      <c r="G54" s="30"/>
      <c r="H54" s="129"/>
      <c r="I54" s="31"/>
      <c r="J54" s="32"/>
      <c r="K54" s="32"/>
      <c r="L54" s="32"/>
      <c r="M54" s="129"/>
    </row>
    <row r="55" spans="2:18" s="28" customFormat="1" ht="23.25" x14ac:dyDescent="0.25">
      <c r="D55" s="29"/>
      <c r="E55" s="29"/>
      <c r="F55" s="29"/>
      <c r="G55" s="30"/>
      <c r="H55" s="129"/>
      <c r="I55" s="31"/>
      <c r="J55" s="32"/>
      <c r="K55" s="32"/>
      <c r="L55" s="32"/>
      <c r="M55" s="129"/>
    </row>
    <row r="56" spans="2:18" s="28" customFormat="1" ht="23.25" x14ac:dyDescent="0.25">
      <c r="D56" s="29"/>
      <c r="E56" s="29"/>
      <c r="F56" s="29"/>
      <c r="G56" s="30"/>
      <c r="H56" s="129"/>
      <c r="I56" s="31"/>
      <c r="J56" s="32"/>
      <c r="K56" s="32"/>
      <c r="L56" s="32"/>
      <c r="M56" s="129"/>
    </row>
    <row r="57" spans="2:18" ht="20.100000000000001" customHeight="1" x14ac:dyDescent="0.25">
      <c r="D57" s="22"/>
      <c r="E57" s="22"/>
      <c r="F57" s="33"/>
      <c r="G57" s="34"/>
      <c r="H57" s="22"/>
      <c r="I57" s="22"/>
      <c r="J57" s="22"/>
      <c r="K57" s="22"/>
      <c r="L57" s="22"/>
      <c r="M57" s="136"/>
    </row>
    <row r="58" spans="2:18" ht="33.75" x14ac:dyDescent="0.25">
      <c r="B58" s="5" t="s">
        <v>13</v>
      </c>
      <c r="C58" s="5"/>
      <c r="D58" s="35"/>
      <c r="E58" s="5"/>
      <c r="F58" s="35"/>
      <c r="G58" s="35"/>
      <c r="H58" s="68" t="s">
        <v>14</v>
      </c>
      <c r="I58" s="36"/>
      <c r="J58" s="5" t="s">
        <v>15</v>
      </c>
      <c r="K58" s="5"/>
      <c r="L58" s="5"/>
      <c r="M58" s="137"/>
    </row>
    <row r="59" spans="2:18" ht="6" customHeight="1" x14ac:dyDescent="0.25">
      <c r="G59" s="6"/>
      <c r="H59" s="7"/>
      <c r="I59" s="36"/>
    </row>
    <row r="60" spans="2:18" s="37" customFormat="1" ht="21.95" customHeight="1" x14ac:dyDescent="0.6">
      <c r="B60" s="37" t="s">
        <v>20</v>
      </c>
      <c r="H60" s="59">
        <f>M49</f>
        <v>232360</v>
      </c>
      <c r="I60" s="38"/>
      <c r="J60" s="290" t="s">
        <v>123</v>
      </c>
      <c r="K60" s="290"/>
      <c r="L60" s="290"/>
      <c r="M60" s="290"/>
    </row>
    <row r="61" spans="2:18" s="37" customFormat="1" ht="21.95" customHeight="1" x14ac:dyDescent="0.6">
      <c r="B61" s="37" t="s">
        <v>129</v>
      </c>
      <c r="H61" s="126">
        <f>'مرحله اول'!H53</f>
        <v>120320</v>
      </c>
      <c r="I61" s="38"/>
      <c r="J61" s="290"/>
      <c r="K61" s="290"/>
      <c r="L61" s="290"/>
      <c r="M61" s="290"/>
    </row>
    <row r="62" spans="2:18" s="37" customFormat="1" ht="21.95" customHeight="1" x14ac:dyDescent="0.6">
      <c r="B62" s="39" t="s">
        <v>130</v>
      </c>
      <c r="H62" s="59">
        <f>H60-H61</f>
        <v>112040</v>
      </c>
      <c r="I62" s="38"/>
      <c r="J62" s="290"/>
      <c r="K62" s="290"/>
      <c r="L62" s="290"/>
      <c r="M62" s="290"/>
    </row>
    <row r="63" spans="2:18" ht="21.95" customHeight="1" x14ac:dyDescent="0.7">
      <c r="B63" s="40" t="s">
        <v>16</v>
      </c>
      <c r="C63" s="40"/>
      <c r="D63" s="37"/>
      <c r="E63" s="40"/>
      <c r="F63" s="37"/>
      <c r="G63" s="37"/>
      <c r="H63" s="60">
        <f>H62*9%</f>
        <v>10083.6</v>
      </c>
      <c r="I63" s="41"/>
      <c r="J63" s="290"/>
      <c r="K63" s="290"/>
      <c r="L63" s="290"/>
      <c r="M63" s="290"/>
      <c r="O63" s="6">
        <v>12942.176023170003</v>
      </c>
      <c r="Q63" s="6">
        <v>12942.18</v>
      </c>
      <c r="R63" s="6">
        <v>3.9768299975548897E-3</v>
      </c>
    </row>
    <row r="64" spans="2:18" ht="21.95" customHeight="1" x14ac:dyDescent="0.7">
      <c r="B64" s="42" t="s">
        <v>24</v>
      </c>
      <c r="C64" s="42"/>
      <c r="D64" s="39"/>
      <c r="E64" s="42"/>
      <c r="F64" s="39"/>
      <c r="G64" s="39"/>
      <c r="H64" s="61">
        <f>SUM(H62:H63)</f>
        <v>122123.6</v>
      </c>
      <c r="J64" s="290"/>
      <c r="K64" s="290"/>
      <c r="L64" s="290"/>
      <c r="M64" s="290"/>
    </row>
    <row r="65" spans="2:13" ht="21.95" customHeight="1" x14ac:dyDescent="0.25">
      <c r="B65" s="37"/>
      <c r="C65" s="37"/>
      <c r="D65" s="37"/>
      <c r="E65" s="37"/>
      <c r="F65" s="37"/>
      <c r="G65" s="43"/>
      <c r="H65" s="62"/>
      <c r="J65" s="290"/>
      <c r="K65" s="290"/>
      <c r="L65" s="290"/>
      <c r="M65" s="290"/>
    </row>
    <row r="66" spans="2:13" ht="21.95" customHeight="1" x14ac:dyDescent="0.25">
      <c r="B66" s="39" t="s">
        <v>17</v>
      </c>
      <c r="C66" s="39"/>
      <c r="D66" s="37"/>
      <c r="E66" s="37"/>
      <c r="F66" s="37"/>
      <c r="G66" s="43"/>
      <c r="H66" s="62"/>
      <c r="J66" s="290"/>
      <c r="K66" s="290"/>
      <c r="L66" s="290"/>
      <c r="M66" s="290"/>
    </row>
    <row r="67" spans="2:13" ht="21.95" customHeight="1" x14ac:dyDescent="0.25">
      <c r="B67" s="37" t="s">
        <v>122</v>
      </c>
      <c r="C67" s="37"/>
      <c r="D67" s="37"/>
      <c r="E67" s="37"/>
      <c r="F67" s="37"/>
      <c r="G67" s="43"/>
      <c r="H67" s="67">
        <f>H62*50%</f>
        <v>56020</v>
      </c>
      <c r="J67" s="290"/>
      <c r="K67" s="290"/>
      <c r="L67" s="290"/>
      <c r="M67" s="290"/>
    </row>
    <row r="68" spans="2:13" ht="21.95" customHeight="1" x14ac:dyDescent="0.7">
      <c r="B68" s="42" t="s">
        <v>18</v>
      </c>
      <c r="C68" s="42"/>
      <c r="D68" s="39"/>
      <c r="E68" s="42"/>
      <c r="F68" s="39"/>
      <c r="G68" s="39"/>
      <c r="H68" s="61">
        <f>SUM(H67:H67)</f>
        <v>56020</v>
      </c>
      <c r="I68" s="44"/>
      <c r="J68" s="290"/>
      <c r="K68" s="290"/>
      <c r="L68" s="290"/>
      <c r="M68" s="290"/>
    </row>
    <row r="69" spans="2:13" ht="21.95" customHeight="1" x14ac:dyDescent="0.25">
      <c r="B69" s="37"/>
      <c r="C69" s="37"/>
      <c r="D69" s="37"/>
      <c r="E69" s="37"/>
      <c r="F69" s="37"/>
      <c r="G69" s="45"/>
      <c r="H69" s="62"/>
      <c r="J69" s="290"/>
      <c r="K69" s="290"/>
      <c r="L69" s="290"/>
      <c r="M69" s="290"/>
    </row>
    <row r="70" spans="2:13" ht="21.95" customHeight="1" thickBot="1" x14ac:dyDescent="0.75">
      <c r="B70" s="42" t="s">
        <v>19</v>
      </c>
      <c r="C70" s="42"/>
      <c r="D70" s="39"/>
      <c r="E70" s="42"/>
      <c r="F70" s="39"/>
      <c r="G70" s="39"/>
      <c r="H70" s="63">
        <f>H64-H68</f>
        <v>66103.600000000006</v>
      </c>
      <c r="J70" s="290"/>
      <c r="K70" s="290"/>
      <c r="L70" s="290"/>
      <c r="M70" s="290"/>
    </row>
    <row r="71" spans="2:13" ht="21.95" customHeight="1" thickTop="1" x14ac:dyDescent="0.25">
      <c r="H71" s="46"/>
      <c r="J71" s="290"/>
      <c r="K71" s="290"/>
      <c r="L71" s="290"/>
      <c r="M71" s="290"/>
    </row>
    <row r="72" spans="2:13" ht="21.95" customHeight="1" x14ac:dyDescent="0.25">
      <c r="H72" s="46"/>
      <c r="J72" s="290"/>
      <c r="K72" s="290"/>
      <c r="L72" s="290"/>
      <c r="M72" s="290"/>
    </row>
    <row r="73" spans="2:13" ht="19.5" customHeight="1" x14ac:dyDescent="0.25">
      <c r="J73" s="290"/>
      <c r="K73" s="290"/>
      <c r="L73" s="290"/>
      <c r="M73" s="290"/>
    </row>
    <row r="74" spans="2:13" ht="19.5" customHeight="1" x14ac:dyDescent="0.25">
      <c r="J74" s="128"/>
      <c r="K74" s="128"/>
      <c r="L74" s="128"/>
      <c r="M74" s="138"/>
    </row>
    <row r="75" spans="2:13" ht="19.5" hidden="1" customHeight="1" x14ac:dyDescent="0.25">
      <c r="J75" s="128"/>
      <c r="K75" s="128"/>
      <c r="L75" s="128"/>
      <c r="M75" s="138"/>
    </row>
    <row r="76" spans="2:13" ht="19.5" hidden="1" customHeight="1" x14ac:dyDescent="0.25">
      <c r="J76" s="128"/>
      <c r="K76" s="128"/>
      <c r="L76" s="128"/>
      <c r="M76" s="138"/>
    </row>
    <row r="77" spans="2:13" ht="19.5" hidden="1" customHeight="1" x14ac:dyDescent="0.25">
      <c r="J77" s="128"/>
      <c r="K77" s="128"/>
      <c r="L77" s="128"/>
      <c r="M77" s="138"/>
    </row>
    <row r="78" spans="2:13" ht="19.5" hidden="1" customHeight="1" x14ac:dyDescent="0.25">
      <c r="J78" s="128"/>
      <c r="K78" s="128"/>
      <c r="L78" s="128"/>
      <c r="M78" s="138"/>
    </row>
    <row r="79" spans="2:13" ht="19.5" hidden="1" customHeight="1" x14ac:dyDescent="0.25">
      <c r="J79" s="128"/>
      <c r="K79" s="128"/>
      <c r="L79" s="128"/>
      <c r="M79" s="138"/>
    </row>
    <row r="80" spans="2:13" ht="29.25" x14ac:dyDescent="0.25">
      <c r="B80" s="120" t="s">
        <v>126</v>
      </c>
      <c r="C80" s="35"/>
      <c r="D80" s="35"/>
      <c r="E80" s="35"/>
      <c r="F80" s="35"/>
      <c r="G80" s="121"/>
      <c r="H80" s="35"/>
      <c r="I80" s="35"/>
      <c r="J80" s="122"/>
      <c r="K80" s="122"/>
      <c r="L80" s="122"/>
      <c r="M80" s="139"/>
    </row>
    <row r="81" spans="2:13" ht="43.5" customHeight="1" x14ac:dyDescent="0.25">
      <c r="H81" s="70" t="s">
        <v>29</v>
      </c>
      <c r="I81" s="69"/>
      <c r="J81" s="291" t="s">
        <v>30</v>
      </c>
      <c r="K81" s="291"/>
      <c r="L81" s="291"/>
      <c r="M81" s="71" t="s">
        <v>31</v>
      </c>
    </row>
    <row r="82" spans="2:13" ht="21.75" x14ac:dyDescent="0.6">
      <c r="B82" s="72" t="s">
        <v>20</v>
      </c>
      <c r="H82" s="73">
        <f>H62</f>
        <v>112040</v>
      </c>
      <c r="I82" s="72"/>
      <c r="J82" s="74"/>
      <c r="K82" s="74"/>
      <c r="L82" s="72"/>
      <c r="M82" s="140">
        <f>M84/109%</f>
        <v>33549864055.045868</v>
      </c>
    </row>
    <row r="83" spans="2:13" ht="21.75" x14ac:dyDescent="0.6">
      <c r="B83" s="72" t="s">
        <v>32</v>
      </c>
      <c r="H83" s="75">
        <f>(H82*9%)</f>
        <v>10083.6</v>
      </c>
      <c r="I83" s="72"/>
      <c r="J83" s="74"/>
      <c r="K83" s="74"/>
      <c r="L83" s="72"/>
      <c r="M83" s="71">
        <f>M82*9%</f>
        <v>3019487764.9541278</v>
      </c>
    </row>
    <row r="84" spans="2:13" ht="24" x14ac:dyDescent="0.7">
      <c r="B84" s="77" t="s">
        <v>33</v>
      </c>
      <c r="H84" s="78">
        <f>SUM(H82:H83)</f>
        <v>122123.6</v>
      </c>
      <c r="I84" s="77"/>
      <c r="J84" s="79"/>
      <c r="K84" s="79"/>
      <c r="L84" s="77"/>
      <c r="M84" s="141">
        <f>M91+M89</f>
        <v>36569351820</v>
      </c>
    </row>
    <row r="85" spans="2:13" ht="21.75" x14ac:dyDescent="0.6">
      <c r="B85" s="72"/>
      <c r="H85" s="73"/>
      <c r="I85" s="72"/>
      <c r="J85" s="74"/>
      <c r="K85" s="74"/>
      <c r="L85" s="72"/>
      <c r="M85" s="140"/>
    </row>
    <row r="86" spans="2:13" ht="24" x14ac:dyDescent="0.7">
      <c r="B86" s="77" t="s">
        <v>17</v>
      </c>
      <c r="H86" s="73"/>
      <c r="I86" s="72"/>
      <c r="J86" s="74"/>
      <c r="K86" s="74"/>
      <c r="L86" s="72"/>
      <c r="M86" s="140"/>
    </row>
    <row r="87" spans="2:13" ht="21.75" x14ac:dyDescent="0.6">
      <c r="B87" s="72" t="s">
        <v>37</v>
      </c>
      <c r="H87" s="130">
        <f>H82*50%</f>
        <v>56020</v>
      </c>
      <c r="I87" s="82"/>
      <c r="J87" s="288">
        <f>J98</f>
        <v>269881</v>
      </c>
      <c r="K87" s="288"/>
      <c r="L87" s="288"/>
      <c r="M87" s="142">
        <f>H87*J87</f>
        <v>15118733620</v>
      </c>
    </row>
    <row r="88" spans="2:13" ht="21.75" x14ac:dyDescent="0.6">
      <c r="B88" s="72" t="s">
        <v>138</v>
      </c>
      <c r="H88" s="81">
        <f>H82*10/100</f>
        <v>11204</v>
      </c>
      <c r="I88" s="82"/>
      <c r="J88" s="288">
        <v>324500</v>
      </c>
      <c r="K88" s="288"/>
      <c r="L88" s="288"/>
      <c r="M88" s="71">
        <f>H88*J88</f>
        <v>3635698000</v>
      </c>
    </row>
    <row r="89" spans="2:13" ht="24" x14ac:dyDescent="0.7">
      <c r="B89" s="77"/>
      <c r="H89" s="78">
        <f>SUM(H87:H88)</f>
        <v>67224</v>
      </c>
      <c r="I89" s="77"/>
      <c r="J89" s="115"/>
      <c r="K89" s="115"/>
      <c r="L89" s="116"/>
      <c r="M89" s="141">
        <f>SUM(M87:M88)</f>
        <v>18754431620</v>
      </c>
    </row>
    <row r="90" spans="2:13" ht="21.75" x14ac:dyDescent="0.6">
      <c r="B90" s="72"/>
      <c r="H90" s="73"/>
      <c r="I90" s="72"/>
      <c r="J90" s="117"/>
      <c r="K90" s="117"/>
      <c r="L90" s="118"/>
      <c r="M90" s="140"/>
    </row>
    <row r="91" spans="2:13" ht="24.75" thickBot="1" x14ac:dyDescent="0.75">
      <c r="B91" s="77" t="s">
        <v>19</v>
      </c>
      <c r="H91" s="83">
        <f>H84-H89</f>
        <v>54899.600000000006</v>
      </c>
      <c r="I91" s="77"/>
      <c r="J91" s="288">
        <v>324500</v>
      </c>
      <c r="K91" s="288"/>
      <c r="L91" s="288"/>
      <c r="M91" s="143">
        <f>H91*J91</f>
        <v>17814920200</v>
      </c>
    </row>
    <row r="92" spans="2:13" ht="20.25" thickTop="1" x14ac:dyDescent="0.25">
      <c r="M92" s="144"/>
    </row>
    <row r="93" spans="2:13" ht="23.25" x14ac:dyDescent="0.7">
      <c r="B93" s="85" t="s">
        <v>34</v>
      </c>
      <c r="C93" s="85"/>
      <c r="D93" s="85"/>
      <c r="E93" s="85"/>
      <c r="F93" s="85"/>
      <c r="G93" s="86"/>
      <c r="H93" s="86"/>
      <c r="I93" s="85"/>
      <c r="J93" s="87"/>
      <c r="K93" s="87"/>
      <c r="L93" s="85"/>
      <c r="M93" s="145"/>
    </row>
    <row r="94" spans="2:13" ht="21" x14ac:dyDescent="0.25">
      <c r="B94" s="88" t="s">
        <v>135</v>
      </c>
      <c r="C94" s="89"/>
      <c r="D94" s="89"/>
      <c r="E94" s="89"/>
      <c r="F94" s="89"/>
      <c r="G94" s="89"/>
      <c r="H94" s="89"/>
      <c r="I94" s="89"/>
      <c r="J94" s="89"/>
      <c r="K94" s="89"/>
      <c r="L94" s="89"/>
      <c r="M94" s="146"/>
    </row>
    <row r="95" spans="2:13" ht="19.5" customHeight="1" x14ac:dyDescent="0.25">
      <c r="B95" s="88" t="s">
        <v>125</v>
      </c>
      <c r="C95" s="119"/>
      <c r="D95" s="119"/>
      <c r="E95" s="119"/>
      <c r="F95" s="119"/>
      <c r="G95" s="119"/>
      <c r="H95" s="119"/>
      <c r="I95" s="119"/>
      <c r="J95" s="119"/>
      <c r="K95" s="119"/>
      <c r="L95" s="119"/>
      <c r="M95" s="147"/>
    </row>
    <row r="96" spans="2:13" ht="19.5" customHeight="1" x14ac:dyDescent="0.25">
      <c r="B96" s="119"/>
      <c r="C96" s="119"/>
      <c r="D96" s="119"/>
      <c r="E96" s="119"/>
      <c r="F96" s="119"/>
      <c r="G96" s="119"/>
      <c r="H96" s="119"/>
      <c r="I96" s="119"/>
      <c r="J96" s="119"/>
      <c r="K96" s="119"/>
      <c r="L96" s="119"/>
      <c r="M96" s="147"/>
    </row>
    <row r="97" spans="2:13" ht="21" x14ac:dyDescent="0.6">
      <c r="B97" s="91"/>
      <c r="C97" s="91"/>
      <c r="D97" s="91"/>
      <c r="E97" s="91"/>
      <c r="F97" s="91"/>
      <c r="G97" s="91" t="s">
        <v>35</v>
      </c>
      <c r="H97" s="91" t="s">
        <v>36</v>
      </c>
      <c r="I97" s="91"/>
      <c r="J97" s="289" t="s">
        <v>3</v>
      </c>
      <c r="K97" s="289"/>
      <c r="L97" s="289"/>
      <c r="M97" s="92" t="s">
        <v>31</v>
      </c>
    </row>
    <row r="98" spans="2:13" ht="21" x14ac:dyDescent="0.6">
      <c r="B98" s="90" t="s">
        <v>128</v>
      </c>
      <c r="C98" s="90"/>
      <c r="D98" s="90"/>
      <c r="E98" s="90"/>
      <c r="F98" s="90"/>
      <c r="G98" s="92" t="s">
        <v>38</v>
      </c>
      <c r="H98" s="125">
        <f>345820*50%</f>
        <v>172910</v>
      </c>
      <c r="I98" s="90"/>
      <c r="J98" s="287">
        <v>269881</v>
      </c>
      <c r="K98" s="287"/>
      <c r="L98" s="287"/>
      <c r="M98" s="93">
        <f>H98*J98</f>
        <v>46665123710</v>
      </c>
    </row>
    <row r="99" spans="2:13" ht="21" x14ac:dyDescent="0.6">
      <c r="B99" s="90" t="s">
        <v>150</v>
      </c>
      <c r="G99" s="92" t="s">
        <v>149</v>
      </c>
      <c r="H99" s="125">
        <v>54899.6</v>
      </c>
      <c r="I99" s="90"/>
      <c r="J99" s="287">
        <v>324500</v>
      </c>
      <c r="K99" s="287">
        <v>324500</v>
      </c>
      <c r="L99" s="287"/>
      <c r="M99" s="93">
        <f>J99*H99</f>
        <v>17814920200</v>
      </c>
    </row>
    <row r="100" spans="2:13" ht="20.25" thickBot="1" x14ac:dyDescent="0.3">
      <c r="B100" s="6" t="s">
        <v>148</v>
      </c>
      <c r="M100" s="150">
        <f>M91-M99</f>
        <v>0</v>
      </c>
    </row>
    <row r="101" spans="2:13" ht="20.25" thickTop="1" x14ac:dyDescent="0.25">
      <c r="H101" s="133"/>
    </row>
  </sheetData>
  <autoFilter ref="A5:M47" xr:uid="{2677F53A-618D-4F2A-ACD6-49F1DBDD5742}"/>
  <mergeCells count="8">
    <mergeCell ref="J99:L99"/>
    <mergeCell ref="J88:L88"/>
    <mergeCell ref="J98:L98"/>
    <mergeCell ref="J60:M73"/>
    <mergeCell ref="J81:L81"/>
    <mergeCell ref="J87:L87"/>
    <mergeCell ref="J91:L91"/>
    <mergeCell ref="J97:L97"/>
  </mergeCells>
  <printOptions horizontalCentered="1"/>
  <pageMargins left="0.25" right="0.25" top="0.75" bottom="0.35" header="0.3" footer="0.3"/>
  <pageSetup scale="64" fitToHeight="0" orientation="portrait" r:id="rId1"/>
  <headerFooter>
    <oddFooter>&amp;Cصفحه &amp;P از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7E483-850B-403C-A391-0F315E7A2AF9}">
  <dimension ref="A2:L43"/>
  <sheetViews>
    <sheetView rightToLeft="1" topLeftCell="A20" workbookViewId="0">
      <selection activeCell="J43" sqref="J43"/>
    </sheetView>
  </sheetViews>
  <sheetFormatPr defaultRowHeight="15" x14ac:dyDescent="0.25"/>
  <cols>
    <col min="1" max="1" width="3" style="123" bestFit="1" customWidth="1"/>
    <col min="2" max="2" width="4.85546875" style="123" bestFit="1" customWidth="1"/>
    <col min="3" max="3" width="1.7109375" style="123" bestFit="1" customWidth="1"/>
    <col min="4" max="4" width="15.42578125" style="123" bestFit="1" customWidth="1"/>
    <col min="5" max="5" width="50.5703125" style="123" bestFit="1" customWidth="1"/>
    <col min="6" max="6" width="3.85546875" style="123" bestFit="1" customWidth="1"/>
    <col min="7" max="7" width="2" style="123" bestFit="1" customWidth="1"/>
    <col min="8" max="9" width="1.7109375" style="123" bestFit="1" customWidth="1"/>
    <col min="10" max="12" width="9.140625" style="124"/>
    <col min="13" max="16384" width="9.140625" style="123"/>
  </cols>
  <sheetData>
    <row r="2" spans="1:11" x14ac:dyDescent="0.25">
      <c r="A2" s="123">
        <v>1</v>
      </c>
      <c r="B2" s="123" t="s">
        <v>1</v>
      </c>
      <c r="C2" s="123" t="s">
        <v>0</v>
      </c>
      <c r="D2" s="123" t="s">
        <v>39</v>
      </c>
      <c r="E2" s="123" t="s">
        <v>80</v>
      </c>
      <c r="F2" s="123" t="s">
        <v>2</v>
      </c>
      <c r="G2" s="123">
        <v>1</v>
      </c>
      <c r="H2" s="123" t="s">
        <v>0</v>
      </c>
      <c r="I2" s="123" t="s">
        <v>0</v>
      </c>
      <c r="J2" s="124">
        <v>2200</v>
      </c>
      <c r="K2" s="124">
        <f t="shared" ref="K2:K43" si="0">G2*J2</f>
        <v>2200</v>
      </c>
    </row>
    <row r="3" spans="1:11" x14ac:dyDescent="0.25">
      <c r="A3" s="123">
        <v>8</v>
      </c>
      <c r="B3" s="123" t="s">
        <v>1</v>
      </c>
      <c r="C3" s="123" t="s">
        <v>0</v>
      </c>
      <c r="D3" s="123" t="s">
        <v>40</v>
      </c>
      <c r="E3" s="123" t="s">
        <v>81</v>
      </c>
      <c r="F3" s="123" t="s">
        <v>2</v>
      </c>
      <c r="G3" s="123">
        <v>1</v>
      </c>
      <c r="H3" s="123" t="s">
        <v>0</v>
      </c>
      <c r="I3" s="123" t="s">
        <v>0</v>
      </c>
      <c r="J3" s="124">
        <v>1750</v>
      </c>
      <c r="K3" s="124">
        <f t="shared" si="0"/>
        <v>1750</v>
      </c>
    </row>
    <row r="4" spans="1:11" x14ac:dyDescent="0.25">
      <c r="A4" s="123">
        <v>2</v>
      </c>
      <c r="B4" s="123" t="s">
        <v>1</v>
      </c>
      <c r="C4" s="123" t="s">
        <v>0</v>
      </c>
      <c r="D4" s="123" t="s">
        <v>41</v>
      </c>
      <c r="E4" s="123" t="s">
        <v>82</v>
      </c>
      <c r="F4" s="123" t="s">
        <v>2</v>
      </c>
      <c r="G4" s="123">
        <v>1</v>
      </c>
      <c r="H4" s="123" t="s">
        <v>0</v>
      </c>
      <c r="I4" s="123" t="s">
        <v>0</v>
      </c>
      <c r="J4" s="124">
        <v>2200</v>
      </c>
      <c r="K4" s="124">
        <f t="shared" si="0"/>
        <v>2200</v>
      </c>
    </row>
    <row r="5" spans="1:11" x14ac:dyDescent="0.25">
      <c r="A5" s="123">
        <v>9</v>
      </c>
      <c r="B5" s="123" t="s">
        <v>1</v>
      </c>
      <c r="C5" s="123" t="s">
        <v>0</v>
      </c>
      <c r="D5" s="123" t="s">
        <v>42</v>
      </c>
      <c r="E5" s="123" t="s">
        <v>83</v>
      </c>
      <c r="F5" s="123" t="s">
        <v>2</v>
      </c>
      <c r="G5" s="123">
        <v>1</v>
      </c>
      <c r="H5" s="123" t="s">
        <v>0</v>
      </c>
      <c r="I5" s="123" t="s">
        <v>0</v>
      </c>
      <c r="J5" s="124">
        <v>3800</v>
      </c>
      <c r="K5" s="124">
        <f t="shared" si="0"/>
        <v>3800</v>
      </c>
    </row>
    <row r="6" spans="1:11" x14ac:dyDescent="0.25">
      <c r="A6" s="123">
        <v>3</v>
      </c>
      <c r="B6" s="123" t="s">
        <v>1</v>
      </c>
      <c r="C6" s="123" t="s">
        <v>0</v>
      </c>
      <c r="D6" s="123" t="s">
        <v>43</v>
      </c>
      <c r="E6" s="123" t="s">
        <v>84</v>
      </c>
      <c r="F6" s="123" t="s">
        <v>2</v>
      </c>
      <c r="G6" s="123">
        <v>1</v>
      </c>
      <c r="H6" s="123" t="s">
        <v>0</v>
      </c>
      <c r="I6" s="123" t="s">
        <v>0</v>
      </c>
      <c r="J6" s="124">
        <v>2200</v>
      </c>
      <c r="K6" s="124">
        <f t="shared" si="0"/>
        <v>2200</v>
      </c>
    </row>
    <row r="7" spans="1:11" x14ac:dyDescent="0.25">
      <c r="A7" s="123">
        <v>10</v>
      </c>
      <c r="B7" s="123" t="s">
        <v>1</v>
      </c>
      <c r="C7" s="123" t="s">
        <v>0</v>
      </c>
      <c r="D7" s="123" t="s">
        <v>44</v>
      </c>
      <c r="E7" s="123" t="s">
        <v>85</v>
      </c>
      <c r="F7" s="123" t="s">
        <v>2</v>
      </c>
      <c r="G7" s="123">
        <v>2</v>
      </c>
      <c r="H7" s="123" t="s">
        <v>0</v>
      </c>
      <c r="I7" s="123" t="s">
        <v>0</v>
      </c>
      <c r="J7" s="124">
        <v>980</v>
      </c>
      <c r="K7" s="124">
        <f t="shared" si="0"/>
        <v>1960</v>
      </c>
    </row>
    <row r="8" spans="1:11" x14ac:dyDescent="0.25">
      <c r="A8" s="123">
        <v>13</v>
      </c>
      <c r="B8" s="123" t="s">
        <v>1</v>
      </c>
      <c r="C8" s="123" t="s">
        <v>0</v>
      </c>
      <c r="D8" s="123" t="s">
        <v>45</v>
      </c>
      <c r="E8" s="123" t="s">
        <v>86</v>
      </c>
      <c r="F8" s="123" t="s">
        <v>2</v>
      </c>
      <c r="G8" s="123">
        <v>1</v>
      </c>
      <c r="H8" s="123" t="s">
        <v>0</v>
      </c>
      <c r="I8" s="123" t="s">
        <v>0</v>
      </c>
      <c r="J8" s="124">
        <v>9550</v>
      </c>
      <c r="K8" s="124">
        <f t="shared" si="0"/>
        <v>9550</v>
      </c>
    </row>
    <row r="9" spans="1:11" x14ac:dyDescent="0.25">
      <c r="A9" s="123">
        <v>4</v>
      </c>
      <c r="B9" s="123" t="s">
        <v>1</v>
      </c>
      <c r="C9" s="123" t="s">
        <v>0</v>
      </c>
      <c r="D9" s="123" t="s">
        <v>46</v>
      </c>
      <c r="E9" s="123" t="s">
        <v>87</v>
      </c>
      <c r="F9" s="123" t="s">
        <v>2</v>
      </c>
      <c r="G9" s="123">
        <v>1</v>
      </c>
      <c r="H9" s="123" t="s">
        <v>0</v>
      </c>
      <c r="I9" s="123" t="s">
        <v>0</v>
      </c>
      <c r="J9" s="124">
        <v>2200</v>
      </c>
      <c r="K9" s="124">
        <f t="shared" si="0"/>
        <v>2200</v>
      </c>
    </row>
    <row r="10" spans="1:11" x14ac:dyDescent="0.25">
      <c r="A10" s="123">
        <v>11</v>
      </c>
      <c r="B10" s="123" t="s">
        <v>1</v>
      </c>
      <c r="C10" s="123" t="s">
        <v>0</v>
      </c>
      <c r="D10" s="123" t="s">
        <v>47</v>
      </c>
      <c r="E10" s="123" t="s">
        <v>88</v>
      </c>
      <c r="F10" s="123" t="s">
        <v>2</v>
      </c>
      <c r="G10" s="123">
        <v>2</v>
      </c>
      <c r="H10" s="123" t="s">
        <v>0</v>
      </c>
      <c r="I10" s="123" t="s">
        <v>0</v>
      </c>
      <c r="J10" s="124">
        <v>1350</v>
      </c>
      <c r="K10" s="124">
        <f t="shared" si="0"/>
        <v>2700</v>
      </c>
    </row>
    <row r="11" spans="1:11" x14ac:dyDescent="0.25">
      <c r="A11" s="123">
        <v>14</v>
      </c>
      <c r="B11" s="123" t="s">
        <v>1</v>
      </c>
      <c r="C11" s="123" t="s">
        <v>0</v>
      </c>
      <c r="D11" s="123" t="s">
        <v>48</v>
      </c>
      <c r="E11" s="123" t="s">
        <v>89</v>
      </c>
      <c r="F11" s="123" t="s">
        <v>2</v>
      </c>
      <c r="G11" s="123">
        <v>3</v>
      </c>
      <c r="H11" s="123" t="s">
        <v>0</v>
      </c>
      <c r="I11" s="123" t="s">
        <v>0</v>
      </c>
      <c r="J11" s="124">
        <v>9550</v>
      </c>
      <c r="K11" s="124">
        <f t="shared" si="0"/>
        <v>28650</v>
      </c>
    </row>
    <row r="12" spans="1:11" x14ac:dyDescent="0.25">
      <c r="A12" s="123">
        <v>5</v>
      </c>
      <c r="B12" s="123" t="s">
        <v>1</v>
      </c>
      <c r="C12" s="123" t="s">
        <v>0</v>
      </c>
      <c r="D12" s="123" t="s">
        <v>49</v>
      </c>
      <c r="E12" s="123" t="s">
        <v>90</v>
      </c>
      <c r="F12" s="123" t="s">
        <v>2</v>
      </c>
      <c r="G12" s="123">
        <v>1</v>
      </c>
      <c r="H12" s="123" t="s">
        <v>0</v>
      </c>
      <c r="I12" s="123" t="s">
        <v>0</v>
      </c>
      <c r="J12" s="124">
        <v>2200</v>
      </c>
      <c r="K12" s="124">
        <f t="shared" si="0"/>
        <v>2200</v>
      </c>
    </row>
    <row r="13" spans="1:11" x14ac:dyDescent="0.25">
      <c r="A13" s="123">
        <v>12</v>
      </c>
      <c r="B13" s="123" t="s">
        <v>1</v>
      </c>
      <c r="C13" s="123" t="s">
        <v>0</v>
      </c>
      <c r="D13" s="123" t="s">
        <v>50</v>
      </c>
      <c r="E13" s="123" t="s">
        <v>91</v>
      </c>
      <c r="F13" s="123" t="s">
        <v>2</v>
      </c>
      <c r="G13" s="123">
        <v>2</v>
      </c>
      <c r="H13" s="123" t="s">
        <v>0</v>
      </c>
      <c r="I13" s="123" t="s">
        <v>0</v>
      </c>
      <c r="J13" s="124">
        <v>900</v>
      </c>
      <c r="K13" s="124">
        <f t="shared" si="0"/>
        <v>1800</v>
      </c>
    </row>
    <row r="14" spans="1:11" x14ac:dyDescent="0.25">
      <c r="A14" s="123">
        <v>15</v>
      </c>
      <c r="B14" s="123" t="s">
        <v>1</v>
      </c>
      <c r="C14" s="123" t="s">
        <v>0</v>
      </c>
      <c r="D14" s="123" t="s">
        <v>51</v>
      </c>
      <c r="E14" s="123" t="s">
        <v>92</v>
      </c>
      <c r="F14" s="123" t="s">
        <v>2</v>
      </c>
      <c r="G14" s="123">
        <v>1</v>
      </c>
      <c r="H14" s="123" t="s">
        <v>0</v>
      </c>
      <c r="I14" s="123" t="s">
        <v>0</v>
      </c>
      <c r="J14" s="124">
        <v>5900</v>
      </c>
      <c r="K14" s="124">
        <f t="shared" si="0"/>
        <v>5900</v>
      </c>
    </row>
    <row r="15" spans="1:11" x14ac:dyDescent="0.25">
      <c r="A15" s="123">
        <v>6</v>
      </c>
      <c r="B15" s="123" t="s">
        <v>1</v>
      </c>
      <c r="C15" s="123" t="s">
        <v>0</v>
      </c>
      <c r="D15" s="123" t="s">
        <v>52</v>
      </c>
      <c r="E15" s="123" t="s">
        <v>93</v>
      </c>
      <c r="F15" s="123" t="s">
        <v>2</v>
      </c>
      <c r="G15" s="123">
        <v>1</v>
      </c>
      <c r="H15" s="123" t="s">
        <v>0</v>
      </c>
      <c r="I15" s="123" t="s">
        <v>0</v>
      </c>
      <c r="J15" s="124">
        <v>2200</v>
      </c>
      <c r="K15" s="124">
        <f t="shared" si="0"/>
        <v>2200</v>
      </c>
    </row>
    <row r="16" spans="1:11" x14ac:dyDescent="0.25">
      <c r="A16" s="123">
        <v>16</v>
      </c>
      <c r="B16" s="123" t="s">
        <v>1</v>
      </c>
      <c r="C16" s="123" t="s">
        <v>0</v>
      </c>
      <c r="D16" s="123" t="s">
        <v>53</v>
      </c>
      <c r="E16" s="123" t="s">
        <v>94</v>
      </c>
      <c r="F16" s="123" t="s">
        <v>2</v>
      </c>
      <c r="G16" s="123">
        <v>3</v>
      </c>
      <c r="H16" s="123" t="s">
        <v>0</v>
      </c>
      <c r="I16" s="123" t="s">
        <v>0</v>
      </c>
      <c r="J16" s="124">
        <v>9550</v>
      </c>
      <c r="K16" s="124">
        <f t="shared" si="0"/>
        <v>28650</v>
      </c>
    </row>
    <row r="17" spans="1:11" x14ac:dyDescent="0.25">
      <c r="A17" s="123">
        <v>7</v>
      </c>
      <c r="B17" s="123" t="s">
        <v>1</v>
      </c>
      <c r="C17" s="123" t="s">
        <v>0</v>
      </c>
      <c r="D17" s="123" t="s">
        <v>54</v>
      </c>
      <c r="E17" s="123" t="s">
        <v>95</v>
      </c>
      <c r="F17" s="123" t="s">
        <v>2</v>
      </c>
      <c r="G17" s="123">
        <v>1</v>
      </c>
      <c r="H17" s="123" t="s">
        <v>0</v>
      </c>
      <c r="I17" s="123" t="s">
        <v>0</v>
      </c>
      <c r="J17" s="124">
        <v>2200</v>
      </c>
      <c r="K17" s="124">
        <f t="shared" si="0"/>
        <v>2200</v>
      </c>
    </row>
    <row r="18" spans="1:11" x14ac:dyDescent="0.25">
      <c r="A18" s="123">
        <v>17</v>
      </c>
      <c r="B18" s="123" t="s">
        <v>1</v>
      </c>
      <c r="C18" s="123" t="s">
        <v>0</v>
      </c>
      <c r="D18" s="123" t="s">
        <v>55</v>
      </c>
      <c r="E18" s="123" t="s">
        <v>96</v>
      </c>
      <c r="F18" s="123" t="s">
        <v>2</v>
      </c>
      <c r="G18" s="123">
        <v>2</v>
      </c>
      <c r="H18" s="123" t="s">
        <v>0</v>
      </c>
      <c r="I18" s="123" t="s">
        <v>0</v>
      </c>
      <c r="J18" s="124">
        <v>900</v>
      </c>
      <c r="K18" s="124">
        <f t="shared" si="0"/>
        <v>1800</v>
      </c>
    </row>
    <row r="19" spans="1:11" x14ac:dyDescent="0.25">
      <c r="A19" s="123">
        <v>18</v>
      </c>
      <c r="B19" s="123" t="s">
        <v>1</v>
      </c>
      <c r="C19" s="123" t="s">
        <v>0</v>
      </c>
      <c r="D19" s="123" t="s">
        <v>56</v>
      </c>
      <c r="E19" s="123" t="s">
        <v>97</v>
      </c>
      <c r="F19" s="123" t="s">
        <v>2</v>
      </c>
      <c r="G19" s="123">
        <v>1</v>
      </c>
      <c r="H19" s="123" t="s">
        <v>0</v>
      </c>
      <c r="I19" s="123" t="s">
        <v>0</v>
      </c>
      <c r="J19" s="124">
        <v>900</v>
      </c>
      <c r="K19" s="124">
        <f t="shared" si="0"/>
        <v>900</v>
      </c>
    </row>
    <row r="20" spans="1:11" x14ac:dyDescent="0.25">
      <c r="A20" s="123">
        <v>19</v>
      </c>
      <c r="B20" s="123" t="s">
        <v>1</v>
      </c>
      <c r="C20" s="123" t="s">
        <v>0</v>
      </c>
      <c r="D20" s="123" t="s">
        <v>57</v>
      </c>
      <c r="E20" s="123" t="s">
        <v>98</v>
      </c>
      <c r="F20" s="123" t="s">
        <v>2</v>
      </c>
      <c r="G20" s="123">
        <v>1</v>
      </c>
      <c r="H20" s="123" t="s">
        <v>0</v>
      </c>
      <c r="I20" s="123" t="s">
        <v>0</v>
      </c>
      <c r="J20" s="124">
        <v>900</v>
      </c>
      <c r="K20" s="124">
        <f t="shared" si="0"/>
        <v>900</v>
      </c>
    </row>
    <row r="21" spans="1:11" x14ac:dyDescent="0.25">
      <c r="A21" s="123">
        <v>20</v>
      </c>
      <c r="B21" s="123" t="s">
        <v>1</v>
      </c>
      <c r="C21" s="123" t="s">
        <v>0</v>
      </c>
      <c r="D21" s="123" t="s">
        <v>58</v>
      </c>
      <c r="E21" s="123" t="s">
        <v>99</v>
      </c>
      <c r="F21" s="123" t="s">
        <v>2</v>
      </c>
      <c r="G21" s="123">
        <v>1</v>
      </c>
      <c r="H21" s="123" t="s">
        <v>0</v>
      </c>
      <c r="I21" s="123" t="s">
        <v>0</v>
      </c>
      <c r="J21" s="124">
        <v>29350</v>
      </c>
      <c r="K21" s="124">
        <f t="shared" si="0"/>
        <v>29350</v>
      </c>
    </row>
    <row r="22" spans="1:11" x14ac:dyDescent="0.25">
      <c r="A22" s="123">
        <v>21</v>
      </c>
      <c r="B22" s="123" t="s">
        <v>1</v>
      </c>
      <c r="C22" s="123" t="s">
        <v>0</v>
      </c>
      <c r="D22" s="123" t="s">
        <v>59</v>
      </c>
      <c r="E22" s="123" t="s">
        <v>100</v>
      </c>
      <c r="F22" s="123" t="s">
        <v>2</v>
      </c>
      <c r="G22" s="123">
        <v>1</v>
      </c>
      <c r="H22" s="123" t="s">
        <v>0</v>
      </c>
      <c r="I22" s="123" t="s">
        <v>0</v>
      </c>
      <c r="J22" s="124">
        <v>48990</v>
      </c>
      <c r="K22" s="124">
        <f t="shared" si="0"/>
        <v>48990</v>
      </c>
    </row>
    <row r="23" spans="1:11" x14ac:dyDescent="0.25">
      <c r="A23" s="123">
        <v>22</v>
      </c>
      <c r="B23" s="123" t="s">
        <v>1</v>
      </c>
      <c r="C23" s="123" t="s">
        <v>0</v>
      </c>
      <c r="D23" s="123" t="s">
        <v>60</v>
      </c>
      <c r="E23" s="123" t="s">
        <v>101</v>
      </c>
      <c r="F23" s="123" t="s">
        <v>2</v>
      </c>
      <c r="G23" s="123">
        <v>1</v>
      </c>
      <c r="H23" s="123" t="s">
        <v>0</v>
      </c>
      <c r="I23" s="123" t="s">
        <v>0</v>
      </c>
      <c r="J23" s="124">
        <v>18350</v>
      </c>
      <c r="K23" s="124">
        <f t="shared" si="0"/>
        <v>18350</v>
      </c>
    </row>
    <row r="24" spans="1:11" x14ac:dyDescent="0.25">
      <c r="A24" s="123">
        <v>23</v>
      </c>
      <c r="B24" s="123" t="s">
        <v>1</v>
      </c>
      <c r="C24" s="123" t="s">
        <v>0</v>
      </c>
      <c r="D24" s="123" t="s">
        <v>61</v>
      </c>
      <c r="E24" s="123" t="s">
        <v>102</v>
      </c>
      <c r="F24" s="123" t="s">
        <v>2</v>
      </c>
      <c r="G24" s="123">
        <v>1</v>
      </c>
      <c r="H24" s="123" t="s">
        <v>0</v>
      </c>
      <c r="I24" s="123" t="s">
        <v>0</v>
      </c>
      <c r="J24" s="124">
        <v>18350</v>
      </c>
      <c r="K24" s="124">
        <f t="shared" si="0"/>
        <v>18350</v>
      </c>
    </row>
    <row r="25" spans="1:11" x14ac:dyDescent="0.25">
      <c r="A25" s="123">
        <v>24</v>
      </c>
      <c r="B25" s="123" t="s">
        <v>1</v>
      </c>
      <c r="C25" s="123" t="s">
        <v>0</v>
      </c>
      <c r="D25" s="123" t="s">
        <v>62</v>
      </c>
      <c r="E25" s="123" t="s">
        <v>103</v>
      </c>
      <c r="F25" s="123" t="s">
        <v>2</v>
      </c>
      <c r="G25" s="123">
        <v>1</v>
      </c>
      <c r="H25" s="123" t="s">
        <v>0</v>
      </c>
      <c r="I25" s="123" t="s">
        <v>0</v>
      </c>
      <c r="J25" s="124">
        <v>32660</v>
      </c>
      <c r="K25" s="124">
        <f t="shared" si="0"/>
        <v>32660</v>
      </c>
    </row>
    <row r="26" spans="1:11" x14ac:dyDescent="0.25">
      <c r="A26" s="123">
        <v>25</v>
      </c>
      <c r="B26" s="123" t="s">
        <v>1</v>
      </c>
      <c r="C26" s="123" t="s">
        <v>0</v>
      </c>
      <c r="D26" s="123" t="s">
        <v>63</v>
      </c>
      <c r="E26" s="123" t="s">
        <v>104</v>
      </c>
      <c r="F26" s="123" t="s">
        <v>2</v>
      </c>
      <c r="G26" s="123">
        <v>1</v>
      </c>
      <c r="H26" s="123" t="s">
        <v>0</v>
      </c>
      <c r="I26" s="123" t="s">
        <v>0</v>
      </c>
      <c r="J26" s="124">
        <v>32660</v>
      </c>
      <c r="K26" s="124">
        <f t="shared" si="0"/>
        <v>32660</v>
      </c>
    </row>
    <row r="27" spans="1:11" x14ac:dyDescent="0.25">
      <c r="A27" s="123">
        <v>26</v>
      </c>
      <c r="B27" s="123" t="s">
        <v>1</v>
      </c>
      <c r="C27" s="123" t="s">
        <v>0</v>
      </c>
      <c r="D27" s="123" t="s">
        <v>64</v>
      </c>
      <c r="E27" s="123" t="s">
        <v>105</v>
      </c>
      <c r="F27" s="123" t="s">
        <v>2</v>
      </c>
      <c r="G27" s="123">
        <v>1</v>
      </c>
      <c r="H27" s="123" t="s">
        <v>0</v>
      </c>
      <c r="I27" s="123" t="s">
        <v>0</v>
      </c>
      <c r="J27" s="124">
        <v>450</v>
      </c>
      <c r="K27" s="124">
        <f t="shared" si="0"/>
        <v>450</v>
      </c>
    </row>
    <row r="28" spans="1:11" x14ac:dyDescent="0.25">
      <c r="A28" s="123">
        <v>27</v>
      </c>
      <c r="B28" s="123" t="s">
        <v>1</v>
      </c>
      <c r="C28" s="123" t="s">
        <v>0</v>
      </c>
      <c r="D28" s="123" t="s">
        <v>65</v>
      </c>
      <c r="E28" s="123" t="s">
        <v>106</v>
      </c>
      <c r="F28" s="123" t="s">
        <v>2</v>
      </c>
      <c r="G28" s="123">
        <v>1</v>
      </c>
      <c r="H28" s="123" t="s">
        <v>0</v>
      </c>
      <c r="I28" s="123" t="s">
        <v>0</v>
      </c>
      <c r="J28" s="124">
        <v>450</v>
      </c>
      <c r="K28" s="124">
        <f t="shared" si="0"/>
        <v>450</v>
      </c>
    </row>
    <row r="29" spans="1:11" x14ac:dyDescent="0.25">
      <c r="A29" s="123">
        <v>28</v>
      </c>
      <c r="B29" s="123" t="s">
        <v>1</v>
      </c>
      <c r="C29" s="123" t="s">
        <v>0</v>
      </c>
      <c r="D29" s="123" t="s">
        <v>66</v>
      </c>
      <c r="E29" s="123" t="s">
        <v>107</v>
      </c>
      <c r="F29" s="123" t="s">
        <v>2</v>
      </c>
      <c r="G29" s="123">
        <v>1</v>
      </c>
      <c r="H29" s="123" t="s">
        <v>0</v>
      </c>
      <c r="I29" s="123" t="s">
        <v>0</v>
      </c>
      <c r="J29" s="124">
        <v>450</v>
      </c>
      <c r="K29" s="124">
        <f t="shared" si="0"/>
        <v>450</v>
      </c>
    </row>
    <row r="30" spans="1:11" x14ac:dyDescent="0.25">
      <c r="A30" s="123">
        <v>29</v>
      </c>
      <c r="B30" s="123" t="s">
        <v>1</v>
      </c>
      <c r="C30" s="123" t="s">
        <v>0</v>
      </c>
      <c r="D30" s="123" t="s">
        <v>67</v>
      </c>
      <c r="E30" s="123" t="s">
        <v>108</v>
      </c>
      <c r="F30" s="123" t="s">
        <v>2</v>
      </c>
      <c r="G30" s="123">
        <v>1</v>
      </c>
      <c r="H30" s="123" t="s">
        <v>0</v>
      </c>
      <c r="I30" s="123" t="s">
        <v>0</v>
      </c>
      <c r="J30" s="124">
        <v>450</v>
      </c>
      <c r="K30" s="124">
        <f t="shared" si="0"/>
        <v>450</v>
      </c>
    </row>
    <row r="31" spans="1:11" x14ac:dyDescent="0.25">
      <c r="A31" s="123">
        <v>30</v>
      </c>
      <c r="B31" s="123" t="s">
        <v>1</v>
      </c>
      <c r="C31" s="123" t="s">
        <v>0</v>
      </c>
      <c r="D31" s="123" t="s">
        <v>68</v>
      </c>
      <c r="E31" s="123" t="s">
        <v>109</v>
      </c>
      <c r="F31" s="123" t="s">
        <v>2</v>
      </c>
      <c r="G31" s="123">
        <v>1</v>
      </c>
      <c r="H31" s="123" t="s">
        <v>0</v>
      </c>
      <c r="I31" s="123" t="s">
        <v>0</v>
      </c>
      <c r="J31" s="124">
        <v>450</v>
      </c>
      <c r="K31" s="124">
        <f t="shared" si="0"/>
        <v>450</v>
      </c>
    </row>
    <row r="32" spans="1:11" x14ac:dyDescent="0.25">
      <c r="A32" s="123">
        <v>31</v>
      </c>
      <c r="B32" s="123" t="s">
        <v>1</v>
      </c>
      <c r="C32" s="123" t="s">
        <v>0</v>
      </c>
      <c r="D32" s="123" t="s">
        <v>69</v>
      </c>
      <c r="E32" s="123" t="s">
        <v>110</v>
      </c>
      <c r="F32" s="123" t="s">
        <v>2</v>
      </c>
      <c r="G32" s="123">
        <v>1</v>
      </c>
      <c r="H32" s="123" t="s">
        <v>0</v>
      </c>
      <c r="I32" s="123" t="s">
        <v>0</v>
      </c>
      <c r="J32" s="124">
        <v>450</v>
      </c>
      <c r="K32" s="124">
        <f t="shared" si="0"/>
        <v>450</v>
      </c>
    </row>
    <row r="33" spans="1:11" x14ac:dyDescent="0.25">
      <c r="A33" s="123">
        <v>32</v>
      </c>
      <c r="B33" s="123" t="s">
        <v>1</v>
      </c>
      <c r="C33" s="123" t="s">
        <v>0</v>
      </c>
      <c r="D33" s="123" t="s">
        <v>70</v>
      </c>
      <c r="E33" s="123" t="s">
        <v>111</v>
      </c>
      <c r="F33" s="123" t="s">
        <v>2</v>
      </c>
      <c r="G33" s="123">
        <v>1</v>
      </c>
      <c r="H33" s="123" t="s">
        <v>0</v>
      </c>
      <c r="I33" s="123" t="s">
        <v>0</v>
      </c>
      <c r="J33" s="124">
        <v>450</v>
      </c>
      <c r="K33" s="124">
        <f t="shared" si="0"/>
        <v>450</v>
      </c>
    </row>
    <row r="34" spans="1:11" x14ac:dyDescent="0.25">
      <c r="A34" s="123">
        <v>33</v>
      </c>
      <c r="B34" s="123" t="s">
        <v>1</v>
      </c>
      <c r="C34" s="123" t="s">
        <v>0</v>
      </c>
      <c r="D34" s="123" t="s">
        <v>71</v>
      </c>
      <c r="E34" s="123" t="s">
        <v>112</v>
      </c>
      <c r="F34" s="123" t="s">
        <v>2</v>
      </c>
      <c r="G34" s="123">
        <v>1</v>
      </c>
      <c r="H34" s="123" t="s">
        <v>0</v>
      </c>
      <c r="I34" s="123" t="s">
        <v>0</v>
      </c>
      <c r="J34" s="124">
        <v>450</v>
      </c>
      <c r="K34" s="124">
        <f t="shared" si="0"/>
        <v>450</v>
      </c>
    </row>
    <row r="35" spans="1:11" x14ac:dyDescent="0.25">
      <c r="A35" s="123">
        <v>34</v>
      </c>
      <c r="B35" s="123" t="s">
        <v>1</v>
      </c>
      <c r="C35" s="123" t="s">
        <v>0</v>
      </c>
      <c r="D35" s="123" t="s">
        <v>72</v>
      </c>
      <c r="E35" s="123" t="s">
        <v>113</v>
      </c>
      <c r="F35" s="123" t="s">
        <v>2</v>
      </c>
      <c r="G35" s="123">
        <v>1</v>
      </c>
      <c r="H35" s="123" t="s">
        <v>0</v>
      </c>
      <c r="I35" s="123" t="s">
        <v>0</v>
      </c>
      <c r="J35" s="124">
        <v>450</v>
      </c>
      <c r="K35" s="124">
        <f t="shared" si="0"/>
        <v>450</v>
      </c>
    </row>
    <row r="36" spans="1:11" x14ac:dyDescent="0.25">
      <c r="A36" s="123">
        <v>35</v>
      </c>
      <c r="B36" s="123" t="s">
        <v>1</v>
      </c>
      <c r="C36" s="123" t="s">
        <v>0</v>
      </c>
      <c r="D36" s="123" t="s">
        <v>73</v>
      </c>
      <c r="E36" s="123" t="s">
        <v>114</v>
      </c>
      <c r="F36" s="123" t="s">
        <v>2</v>
      </c>
      <c r="G36" s="123">
        <v>1</v>
      </c>
      <c r="H36" s="123" t="s">
        <v>0</v>
      </c>
      <c r="I36" s="123" t="s">
        <v>0</v>
      </c>
      <c r="J36" s="124">
        <v>450</v>
      </c>
      <c r="K36" s="124">
        <f t="shared" si="0"/>
        <v>450</v>
      </c>
    </row>
    <row r="37" spans="1:11" x14ac:dyDescent="0.25">
      <c r="A37" s="123">
        <v>36</v>
      </c>
      <c r="B37" s="123" t="s">
        <v>1</v>
      </c>
      <c r="C37" s="123" t="s">
        <v>0</v>
      </c>
      <c r="D37" s="123" t="s">
        <v>74</v>
      </c>
      <c r="E37" s="123" t="s">
        <v>115</v>
      </c>
      <c r="F37" s="123" t="s">
        <v>2</v>
      </c>
      <c r="G37" s="123">
        <v>1</v>
      </c>
      <c r="H37" s="123" t="s">
        <v>0</v>
      </c>
      <c r="I37" s="123" t="s">
        <v>0</v>
      </c>
      <c r="J37" s="124">
        <v>5500</v>
      </c>
      <c r="K37" s="124">
        <f t="shared" si="0"/>
        <v>5500</v>
      </c>
    </row>
    <row r="38" spans="1:11" x14ac:dyDescent="0.25">
      <c r="A38" s="123">
        <v>39</v>
      </c>
      <c r="B38" s="123" t="s">
        <v>1</v>
      </c>
      <c r="C38" s="123" t="s">
        <v>0</v>
      </c>
      <c r="D38" s="123" t="s">
        <v>75</v>
      </c>
      <c r="E38" s="123" t="s">
        <v>116</v>
      </c>
      <c r="F38" s="123" t="s">
        <v>2</v>
      </c>
      <c r="G38" s="123">
        <v>1</v>
      </c>
      <c r="H38" s="123" t="s">
        <v>0</v>
      </c>
      <c r="I38" s="123" t="s">
        <v>0</v>
      </c>
      <c r="J38" s="124">
        <v>5500</v>
      </c>
      <c r="K38" s="124">
        <f t="shared" si="0"/>
        <v>5500</v>
      </c>
    </row>
    <row r="39" spans="1:11" x14ac:dyDescent="0.25">
      <c r="A39" s="123">
        <v>37</v>
      </c>
      <c r="B39" s="123" t="s">
        <v>1</v>
      </c>
      <c r="C39" s="123" t="s">
        <v>0</v>
      </c>
      <c r="D39" s="123" t="s">
        <v>76</v>
      </c>
      <c r="E39" s="123" t="s">
        <v>117</v>
      </c>
      <c r="F39" s="123" t="s">
        <v>2</v>
      </c>
      <c r="G39" s="123">
        <v>1</v>
      </c>
      <c r="H39" s="123" t="s">
        <v>0</v>
      </c>
      <c r="I39" s="123" t="s">
        <v>0</v>
      </c>
      <c r="J39" s="124">
        <v>11000</v>
      </c>
      <c r="K39" s="124">
        <f t="shared" si="0"/>
        <v>11000</v>
      </c>
    </row>
    <row r="40" spans="1:11" x14ac:dyDescent="0.25">
      <c r="A40" s="123">
        <v>40</v>
      </c>
      <c r="B40" s="123" t="s">
        <v>1</v>
      </c>
      <c r="C40" s="123" t="s">
        <v>0</v>
      </c>
      <c r="D40" s="123" t="s">
        <v>77</v>
      </c>
      <c r="E40" s="123" t="s">
        <v>118</v>
      </c>
      <c r="F40" s="123" t="s">
        <v>2</v>
      </c>
      <c r="G40" s="123">
        <v>1</v>
      </c>
      <c r="H40" s="123" t="s">
        <v>0</v>
      </c>
      <c r="I40" s="123" t="s">
        <v>0</v>
      </c>
      <c r="J40" s="124">
        <v>11000</v>
      </c>
      <c r="K40" s="124">
        <f t="shared" si="0"/>
        <v>11000</v>
      </c>
    </row>
    <row r="41" spans="1:11" x14ac:dyDescent="0.25">
      <c r="A41" s="123">
        <v>38</v>
      </c>
      <c r="B41" s="123" t="s">
        <v>1</v>
      </c>
      <c r="C41" s="123" t="s">
        <v>0</v>
      </c>
      <c r="D41" s="123" t="s">
        <v>78</v>
      </c>
      <c r="E41" s="123" t="s">
        <v>119</v>
      </c>
      <c r="F41" s="123" t="s">
        <v>2</v>
      </c>
      <c r="G41" s="123">
        <v>1</v>
      </c>
      <c r="H41" s="123" t="s">
        <v>0</v>
      </c>
      <c r="I41" s="123" t="s">
        <v>0</v>
      </c>
      <c r="J41" s="124">
        <v>11000</v>
      </c>
      <c r="K41" s="124">
        <f t="shared" si="0"/>
        <v>11000</v>
      </c>
    </row>
    <row r="42" spans="1:11" x14ac:dyDescent="0.25">
      <c r="A42" s="123">
        <v>41</v>
      </c>
      <c r="B42" s="123" t="s">
        <v>1</v>
      </c>
      <c r="C42" s="123" t="s">
        <v>0</v>
      </c>
      <c r="D42" s="123" t="s">
        <v>79</v>
      </c>
      <c r="E42" s="123" t="s">
        <v>120</v>
      </c>
      <c r="F42" s="123" t="s">
        <v>2</v>
      </c>
      <c r="G42" s="123">
        <v>1</v>
      </c>
      <c r="H42" s="123" t="s">
        <v>0</v>
      </c>
      <c r="I42" s="123" t="s">
        <v>0</v>
      </c>
      <c r="J42" s="124">
        <v>11000</v>
      </c>
      <c r="K42" s="124">
        <f t="shared" si="0"/>
        <v>11000</v>
      </c>
    </row>
    <row r="43" spans="1:11" x14ac:dyDescent="0.25">
      <c r="E43" s="123" t="s">
        <v>121</v>
      </c>
      <c r="F43" s="123" t="s">
        <v>2</v>
      </c>
      <c r="G43" s="123">
        <v>1</v>
      </c>
      <c r="H43" s="123" t="s">
        <v>0</v>
      </c>
      <c r="I43" s="123" t="s">
        <v>0</v>
      </c>
      <c r="J43" s="124">
        <v>2200</v>
      </c>
      <c r="K43" s="124">
        <f t="shared" si="0"/>
        <v>2200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652E76-7CD5-42FF-A911-A6A7B2F66F1F}">
  <sheetPr>
    <pageSetUpPr fitToPage="1"/>
  </sheetPr>
  <dimension ref="B1:R106"/>
  <sheetViews>
    <sheetView rightToLeft="1" tabSelected="1" view="pageBreakPreview" topLeftCell="A82" zoomScaleNormal="98" zoomScaleSheetLayoutView="100" workbookViewId="0">
      <selection activeCell="M90" sqref="M90"/>
    </sheetView>
  </sheetViews>
  <sheetFormatPr defaultColWidth="9.140625" defaultRowHeight="19.5" x14ac:dyDescent="0.55000000000000004"/>
  <cols>
    <col min="1" max="1" width="2.7109375" style="151" customWidth="1"/>
    <col min="2" max="2" width="5.7109375" style="151" customWidth="1"/>
    <col min="3" max="3" width="12.85546875" style="151" bestFit="1" customWidth="1"/>
    <col min="4" max="4" width="38.42578125" style="151" bestFit="1" customWidth="1"/>
    <col min="5" max="5" width="9.5703125" style="151" bestFit="1" customWidth="1"/>
    <col min="6" max="6" width="9.7109375" style="151" bestFit="1" customWidth="1"/>
    <col min="7" max="7" width="9.140625" style="152" bestFit="1" customWidth="1"/>
    <col min="8" max="8" width="14.5703125" style="269" bestFit="1" customWidth="1"/>
    <col min="9" max="9" width="1.7109375" style="151" customWidth="1"/>
    <col min="10" max="10" width="13" style="151" bestFit="1" customWidth="1"/>
    <col min="11" max="11" width="13.42578125" style="151" customWidth="1"/>
    <col min="12" max="12" width="16.7109375" style="151" customWidth="1"/>
    <col min="13" max="13" width="17.42578125" style="239" customWidth="1"/>
    <col min="14" max="16384" width="9.140625" style="151"/>
  </cols>
  <sheetData>
    <row r="1" spans="2:13" s="233" customFormat="1" ht="27.95" customHeight="1" x14ac:dyDescent="0.8">
      <c r="B1" s="235" t="s">
        <v>26</v>
      </c>
      <c r="C1" s="235"/>
      <c r="E1" s="235"/>
      <c r="G1" s="236"/>
      <c r="H1" s="268"/>
      <c r="M1" s="238" t="s">
        <v>27</v>
      </c>
    </row>
    <row r="2" spans="2:13" s="233" customFormat="1" ht="27.95" customHeight="1" x14ac:dyDescent="0.8">
      <c r="B2" s="235" t="s">
        <v>4</v>
      </c>
      <c r="C2" s="235"/>
      <c r="E2" s="235"/>
      <c r="G2" s="236"/>
      <c r="H2" s="268"/>
      <c r="M2" s="238" t="s">
        <v>28</v>
      </c>
    </row>
    <row r="3" spans="2:13" s="233" customFormat="1" ht="27.95" customHeight="1" x14ac:dyDescent="0.8">
      <c r="B3" s="235" t="s">
        <v>25</v>
      </c>
      <c r="C3" s="235"/>
      <c r="E3" s="235"/>
      <c r="G3" s="234"/>
      <c r="H3" s="268"/>
      <c r="M3" s="238" t="s">
        <v>146</v>
      </c>
    </row>
    <row r="4" spans="2:13" ht="6" customHeight="1" x14ac:dyDescent="0.55000000000000004"/>
    <row r="5" spans="2:13" s="202" customFormat="1" ht="46.5" customHeight="1" x14ac:dyDescent="0.7">
      <c r="B5" s="232" t="s">
        <v>5</v>
      </c>
      <c r="C5" s="232" t="s">
        <v>6</v>
      </c>
      <c r="D5" s="232" t="s">
        <v>7</v>
      </c>
      <c r="E5" s="231" t="s">
        <v>8</v>
      </c>
      <c r="F5" s="231" t="s">
        <v>9</v>
      </c>
      <c r="G5" s="231" t="s">
        <v>10</v>
      </c>
      <c r="H5" s="260" t="s">
        <v>11</v>
      </c>
      <c r="I5" s="230"/>
      <c r="J5" s="229" t="s">
        <v>131</v>
      </c>
      <c r="K5" s="229" t="s">
        <v>132</v>
      </c>
      <c r="L5" s="229" t="s">
        <v>133</v>
      </c>
      <c r="M5" s="240" t="s">
        <v>23</v>
      </c>
    </row>
    <row r="6" spans="2:13" s="202" customFormat="1" ht="20.100000000000001" customHeight="1" x14ac:dyDescent="0.6">
      <c r="B6" s="228">
        <v>1</v>
      </c>
      <c r="C6" s="227" t="s">
        <v>39</v>
      </c>
      <c r="D6" s="226" t="s">
        <v>80</v>
      </c>
      <c r="E6" s="225" t="s">
        <v>12</v>
      </c>
      <c r="F6" s="98">
        <v>1</v>
      </c>
      <c r="G6" s="224">
        <v>2200</v>
      </c>
      <c r="H6" s="261">
        <f t="shared" ref="H6:H47" si="0">F6*G6</f>
        <v>2200</v>
      </c>
      <c r="I6" s="204"/>
      <c r="J6" s="112">
        <v>0</v>
      </c>
      <c r="K6" s="112">
        <v>0</v>
      </c>
      <c r="L6" s="223">
        <f t="shared" ref="L6:L47" si="1">(J6+K6)/F6</f>
        <v>0</v>
      </c>
      <c r="M6" s="241">
        <f t="shared" ref="M6:M47" si="2">L6*H6</f>
        <v>0</v>
      </c>
    </row>
    <row r="7" spans="2:13" s="202" customFormat="1" ht="20.100000000000001" customHeight="1" x14ac:dyDescent="0.6">
      <c r="B7" s="215">
        <v>2</v>
      </c>
      <c r="C7" s="218" t="s">
        <v>40</v>
      </c>
      <c r="D7" s="217" t="s">
        <v>81</v>
      </c>
      <c r="E7" s="212" t="s">
        <v>12</v>
      </c>
      <c r="F7" s="99">
        <v>1</v>
      </c>
      <c r="G7" s="216">
        <v>1750</v>
      </c>
      <c r="H7" s="262">
        <f t="shared" si="0"/>
        <v>1750</v>
      </c>
      <c r="I7" s="204"/>
      <c r="J7" s="113">
        <v>0</v>
      </c>
      <c r="K7" s="113">
        <v>0</v>
      </c>
      <c r="L7" s="210">
        <f t="shared" si="1"/>
        <v>0</v>
      </c>
      <c r="M7" s="242">
        <f t="shared" si="2"/>
        <v>0</v>
      </c>
    </row>
    <row r="8" spans="2:13" s="202" customFormat="1" ht="20.100000000000001" customHeight="1" x14ac:dyDescent="0.6">
      <c r="B8" s="215">
        <v>3</v>
      </c>
      <c r="C8" s="218" t="s">
        <v>41</v>
      </c>
      <c r="D8" s="217" t="s">
        <v>82</v>
      </c>
      <c r="E8" s="212" t="s">
        <v>12</v>
      </c>
      <c r="F8" s="99">
        <v>1</v>
      </c>
      <c r="G8" s="216">
        <v>2200</v>
      </c>
      <c r="H8" s="262">
        <f t="shared" si="0"/>
        <v>2200</v>
      </c>
      <c r="I8" s="204"/>
      <c r="J8" s="113">
        <v>0</v>
      </c>
      <c r="K8" s="113">
        <v>0</v>
      </c>
      <c r="L8" s="210">
        <f t="shared" si="1"/>
        <v>0</v>
      </c>
      <c r="M8" s="242">
        <f t="shared" si="2"/>
        <v>0</v>
      </c>
    </row>
    <row r="9" spans="2:13" s="202" customFormat="1" ht="20.100000000000001" customHeight="1" x14ac:dyDescent="0.6">
      <c r="B9" s="215">
        <v>4</v>
      </c>
      <c r="C9" s="218" t="s">
        <v>42</v>
      </c>
      <c r="D9" s="217" t="s">
        <v>83</v>
      </c>
      <c r="E9" s="212" t="s">
        <v>12</v>
      </c>
      <c r="F9" s="99">
        <v>1</v>
      </c>
      <c r="G9" s="216">
        <v>3800</v>
      </c>
      <c r="H9" s="262">
        <f t="shared" si="0"/>
        <v>3800</v>
      </c>
      <c r="I9" s="204"/>
      <c r="J9" s="113">
        <v>0</v>
      </c>
      <c r="K9" s="113">
        <v>0</v>
      </c>
      <c r="L9" s="210">
        <f t="shared" si="1"/>
        <v>0</v>
      </c>
      <c r="M9" s="242">
        <f t="shared" si="2"/>
        <v>0</v>
      </c>
    </row>
    <row r="10" spans="2:13" s="202" customFormat="1" ht="20.100000000000001" customHeight="1" x14ac:dyDescent="0.6">
      <c r="B10" s="215">
        <v>5</v>
      </c>
      <c r="C10" s="218" t="s">
        <v>43</v>
      </c>
      <c r="D10" s="217" t="s">
        <v>84</v>
      </c>
      <c r="E10" s="212" t="s">
        <v>12</v>
      </c>
      <c r="F10" s="99">
        <v>1</v>
      </c>
      <c r="G10" s="216">
        <v>2200</v>
      </c>
      <c r="H10" s="262">
        <f t="shared" si="0"/>
        <v>2200</v>
      </c>
      <c r="I10" s="204"/>
      <c r="J10" s="113">
        <v>0</v>
      </c>
      <c r="K10" s="113">
        <v>0</v>
      </c>
      <c r="L10" s="210">
        <f t="shared" si="1"/>
        <v>0</v>
      </c>
      <c r="M10" s="242">
        <f t="shared" si="2"/>
        <v>0</v>
      </c>
    </row>
    <row r="11" spans="2:13" s="202" customFormat="1" ht="20.100000000000001" customHeight="1" x14ac:dyDescent="0.6">
      <c r="B11" s="215">
        <v>6</v>
      </c>
      <c r="C11" s="218" t="s">
        <v>44</v>
      </c>
      <c r="D11" s="217" t="s">
        <v>85</v>
      </c>
      <c r="E11" s="212" t="s">
        <v>12</v>
      </c>
      <c r="F11" s="99">
        <v>2</v>
      </c>
      <c r="G11" s="216">
        <v>980</v>
      </c>
      <c r="H11" s="262">
        <f t="shared" si="0"/>
        <v>1960</v>
      </c>
      <c r="I11" s="204"/>
      <c r="J11" s="113">
        <v>0</v>
      </c>
      <c r="K11" s="113">
        <v>0</v>
      </c>
      <c r="L11" s="210">
        <f t="shared" si="1"/>
        <v>0</v>
      </c>
      <c r="M11" s="242">
        <f t="shared" si="2"/>
        <v>0</v>
      </c>
    </row>
    <row r="12" spans="2:13" s="202" customFormat="1" ht="20.100000000000001" customHeight="1" x14ac:dyDescent="0.6">
      <c r="B12" s="215">
        <v>7</v>
      </c>
      <c r="C12" s="218" t="s">
        <v>45</v>
      </c>
      <c r="D12" s="217" t="s">
        <v>86</v>
      </c>
      <c r="E12" s="212" t="s">
        <v>12</v>
      </c>
      <c r="F12" s="99">
        <v>1</v>
      </c>
      <c r="G12" s="216">
        <v>9550</v>
      </c>
      <c r="H12" s="262">
        <f t="shared" si="0"/>
        <v>9550</v>
      </c>
      <c r="I12" s="204"/>
      <c r="J12" s="113">
        <v>0</v>
      </c>
      <c r="K12" s="113">
        <v>0</v>
      </c>
      <c r="L12" s="210">
        <f t="shared" si="1"/>
        <v>0</v>
      </c>
      <c r="M12" s="242">
        <f t="shared" si="2"/>
        <v>0</v>
      </c>
    </row>
    <row r="13" spans="2:13" s="202" customFormat="1" ht="20.100000000000001" customHeight="1" x14ac:dyDescent="0.6">
      <c r="B13" s="215">
        <v>8</v>
      </c>
      <c r="C13" s="218" t="s">
        <v>46</v>
      </c>
      <c r="D13" s="217" t="s">
        <v>87</v>
      </c>
      <c r="E13" s="212" t="s">
        <v>12</v>
      </c>
      <c r="F13" s="99">
        <v>1</v>
      </c>
      <c r="G13" s="216">
        <v>2200</v>
      </c>
      <c r="H13" s="262">
        <f t="shared" si="0"/>
        <v>2200</v>
      </c>
      <c r="I13" s="204"/>
      <c r="J13" s="113">
        <v>0</v>
      </c>
      <c r="K13" s="113">
        <v>0</v>
      </c>
      <c r="L13" s="210">
        <f t="shared" si="1"/>
        <v>0</v>
      </c>
      <c r="M13" s="242">
        <f t="shared" si="2"/>
        <v>0</v>
      </c>
    </row>
    <row r="14" spans="2:13" s="202" customFormat="1" ht="20.100000000000001" customHeight="1" x14ac:dyDescent="0.6">
      <c r="B14" s="215">
        <v>9</v>
      </c>
      <c r="C14" s="218" t="s">
        <v>47</v>
      </c>
      <c r="D14" s="217" t="s">
        <v>88</v>
      </c>
      <c r="E14" s="212" t="s">
        <v>12</v>
      </c>
      <c r="F14" s="99">
        <v>2</v>
      </c>
      <c r="G14" s="216">
        <v>1350</v>
      </c>
      <c r="H14" s="262">
        <f t="shared" si="0"/>
        <v>2700</v>
      </c>
      <c r="I14" s="204"/>
      <c r="J14" s="113">
        <v>0</v>
      </c>
      <c r="K14" s="113">
        <v>0</v>
      </c>
      <c r="L14" s="210">
        <f t="shared" si="1"/>
        <v>0</v>
      </c>
      <c r="M14" s="242">
        <f t="shared" si="2"/>
        <v>0</v>
      </c>
    </row>
    <row r="15" spans="2:13" s="202" customFormat="1" ht="20.100000000000001" customHeight="1" x14ac:dyDescent="0.6">
      <c r="B15" s="215">
        <v>10</v>
      </c>
      <c r="C15" s="218" t="s">
        <v>48</v>
      </c>
      <c r="D15" s="217" t="s">
        <v>89</v>
      </c>
      <c r="E15" s="212" t="s">
        <v>12</v>
      </c>
      <c r="F15" s="99">
        <v>3</v>
      </c>
      <c r="G15" s="216">
        <v>9550</v>
      </c>
      <c r="H15" s="262">
        <f t="shared" si="0"/>
        <v>28650</v>
      </c>
      <c r="I15" s="204"/>
      <c r="J15" s="113">
        <v>0</v>
      </c>
      <c r="K15" s="113">
        <v>0</v>
      </c>
      <c r="L15" s="210">
        <f t="shared" si="1"/>
        <v>0</v>
      </c>
      <c r="M15" s="242">
        <f t="shared" si="2"/>
        <v>0</v>
      </c>
    </row>
    <row r="16" spans="2:13" s="202" customFormat="1" ht="20.100000000000001" customHeight="1" x14ac:dyDescent="0.6">
      <c r="B16" s="215">
        <v>11</v>
      </c>
      <c r="C16" s="218" t="s">
        <v>49</v>
      </c>
      <c r="D16" s="217" t="s">
        <v>90</v>
      </c>
      <c r="E16" s="212" t="s">
        <v>12</v>
      </c>
      <c r="F16" s="99">
        <v>1</v>
      </c>
      <c r="G16" s="216">
        <v>2200</v>
      </c>
      <c r="H16" s="262">
        <f t="shared" si="0"/>
        <v>2200</v>
      </c>
      <c r="I16" s="204"/>
      <c r="J16" s="113">
        <v>0</v>
      </c>
      <c r="K16" s="113">
        <v>0</v>
      </c>
      <c r="L16" s="210">
        <f t="shared" si="1"/>
        <v>0</v>
      </c>
      <c r="M16" s="242">
        <f t="shared" si="2"/>
        <v>0</v>
      </c>
    </row>
    <row r="17" spans="2:13" s="202" customFormat="1" ht="20.100000000000001" customHeight="1" x14ac:dyDescent="0.6">
      <c r="B17" s="215">
        <v>12</v>
      </c>
      <c r="C17" s="218" t="s">
        <v>50</v>
      </c>
      <c r="D17" s="222" t="s">
        <v>91</v>
      </c>
      <c r="E17" s="212" t="s">
        <v>12</v>
      </c>
      <c r="F17" s="99">
        <v>2</v>
      </c>
      <c r="G17" s="216">
        <v>900</v>
      </c>
      <c r="H17" s="262">
        <f t="shared" si="0"/>
        <v>1800</v>
      </c>
      <c r="I17" s="204"/>
      <c r="J17" s="113">
        <v>0</v>
      </c>
      <c r="K17" s="113">
        <v>2</v>
      </c>
      <c r="L17" s="210">
        <f t="shared" si="1"/>
        <v>1</v>
      </c>
      <c r="M17" s="242">
        <f t="shared" si="2"/>
        <v>1800</v>
      </c>
    </row>
    <row r="18" spans="2:13" s="202" customFormat="1" ht="20.100000000000001" customHeight="1" x14ac:dyDescent="0.6">
      <c r="B18" s="215">
        <v>13</v>
      </c>
      <c r="C18" s="218" t="s">
        <v>51</v>
      </c>
      <c r="D18" s="222" t="s">
        <v>92</v>
      </c>
      <c r="E18" s="212" t="s">
        <v>12</v>
      </c>
      <c r="F18" s="99">
        <v>1</v>
      </c>
      <c r="G18" s="216">
        <v>5900</v>
      </c>
      <c r="H18" s="262">
        <f t="shared" si="0"/>
        <v>5900</v>
      </c>
      <c r="I18" s="204"/>
      <c r="J18" s="113">
        <v>0</v>
      </c>
      <c r="K18" s="113">
        <v>0</v>
      </c>
      <c r="L18" s="210">
        <f t="shared" si="1"/>
        <v>0</v>
      </c>
      <c r="M18" s="242">
        <f t="shared" si="2"/>
        <v>0</v>
      </c>
    </row>
    <row r="19" spans="2:13" s="202" customFormat="1" ht="20.100000000000001" customHeight="1" x14ac:dyDescent="0.6">
      <c r="B19" s="215">
        <v>14</v>
      </c>
      <c r="C19" s="218" t="s">
        <v>52</v>
      </c>
      <c r="D19" s="222" t="s">
        <v>93</v>
      </c>
      <c r="E19" s="212" t="s">
        <v>12</v>
      </c>
      <c r="F19" s="99">
        <v>1</v>
      </c>
      <c r="G19" s="216">
        <v>2200</v>
      </c>
      <c r="H19" s="262">
        <f t="shared" si="0"/>
        <v>2200</v>
      </c>
      <c r="I19" s="204"/>
      <c r="J19" s="113">
        <v>0</v>
      </c>
      <c r="K19" s="113">
        <v>0</v>
      </c>
      <c r="L19" s="210">
        <f t="shared" si="1"/>
        <v>0</v>
      </c>
      <c r="M19" s="242">
        <f t="shared" si="2"/>
        <v>0</v>
      </c>
    </row>
    <row r="20" spans="2:13" s="202" customFormat="1" ht="20.100000000000001" customHeight="1" x14ac:dyDescent="0.6">
      <c r="B20" s="215">
        <v>15</v>
      </c>
      <c r="C20" s="218" t="s">
        <v>53</v>
      </c>
      <c r="D20" s="222" t="s">
        <v>94</v>
      </c>
      <c r="E20" s="212" t="s">
        <v>12</v>
      </c>
      <c r="F20" s="99">
        <v>3</v>
      </c>
      <c r="G20" s="216">
        <v>9550</v>
      </c>
      <c r="H20" s="262">
        <f t="shared" si="0"/>
        <v>28650</v>
      </c>
      <c r="I20" s="204"/>
      <c r="J20" s="113">
        <v>0</v>
      </c>
      <c r="K20" s="113">
        <v>0</v>
      </c>
      <c r="L20" s="210">
        <f t="shared" si="1"/>
        <v>0</v>
      </c>
      <c r="M20" s="242">
        <f t="shared" si="2"/>
        <v>0</v>
      </c>
    </row>
    <row r="21" spans="2:13" s="202" customFormat="1" ht="20.100000000000001" customHeight="1" x14ac:dyDescent="0.6">
      <c r="B21" s="215">
        <v>16</v>
      </c>
      <c r="C21" s="218" t="s">
        <v>54</v>
      </c>
      <c r="D21" s="222" t="s">
        <v>95</v>
      </c>
      <c r="E21" s="212" t="s">
        <v>12</v>
      </c>
      <c r="F21" s="99">
        <v>1</v>
      </c>
      <c r="G21" s="216">
        <v>2200</v>
      </c>
      <c r="H21" s="262">
        <f t="shared" si="0"/>
        <v>2200</v>
      </c>
      <c r="I21" s="204"/>
      <c r="J21" s="113">
        <v>0</v>
      </c>
      <c r="K21" s="113">
        <v>0</v>
      </c>
      <c r="L21" s="210">
        <f t="shared" si="1"/>
        <v>0</v>
      </c>
      <c r="M21" s="242">
        <f t="shared" si="2"/>
        <v>0</v>
      </c>
    </row>
    <row r="22" spans="2:13" s="202" customFormat="1" ht="20.100000000000001" customHeight="1" x14ac:dyDescent="0.6">
      <c r="B22" s="215">
        <v>17</v>
      </c>
      <c r="C22" s="218" t="s">
        <v>55</v>
      </c>
      <c r="D22" s="217" t="s">
        <v>96</v>
      </c>
      <c r="E22" s="212" t="s">
        <v>12</v>
      </c>
      <c r="F22" s="99">
        <v>2</v>
      </c>
      <c r="G22" s="216">
        <v>900</v>
      </c>
      <c r="H22" s="262">
        <f t="shared" si="0"/>
        <v>1800</v>
      </c>
      <c r="I22" s="204"/>
      <c r="J22" s="113">
        <v>0</v>
      </c>
      <c r="K22" s="113">
        <v>2</v>
      </c>
      <c r="L22" s="210">
        <f t="shared" si="1"/>
        <v>1</v>
      </c>
      <c r="M22" s="242">
        <f t="shared" si="2"/>
        <v>1800</v>
      </c>
    </row>
    <row r="23" spans="2:13" s="202" customFormat="1" ht="20.100000000000001" customHeight="1" x14ac:dyDescent="0.6">
      <c r="B23" s="215">
        <v>18</v>
      </c>
      <c r="C23" s="218" t="s">
        <v>56</v>
      </c>
      <c r="D23" s="217" t="s">
        <v>97</v>
      </c>
      <c r="E23" s="212" t="s">
        <v>12</v>
      </c>
      <c r="F23" s="99">
        <f>1+1</f>
        <v>2</v>
      </c>
      <c r="G23" s="216">
        <v>900</v>
      </c>
      <c r="H23" s="262">
        <f t="shared" si="0"/>
        <v>1800</v>
      </c>
      <c r="I23" s="204"/>
      <c r="J23" s="113">
        <v>0</v>
      </c>
      <c r="K23" s="113">
        <v>2</v>
      </c>
      <c r="L23" s="210">
        <f t="shared" si="1"/>
        <v>1</v>
      </c>
      <c r="M23" s="242">
        <f t="shared" si="2"/>
        <v>1800</v>
      </c>
    </row>
    <row r="24" spans="2:13" s="202" customFormat="1" ht="19.5" customHeight="1" x14ac:dyDescent="0.6">
      <c r="B24" s="215">
        <v>19</v>
      </c>
      <c r="C24" s="218" t="s">
        <v>57</v>
      </c>
      <c r="D24" s="217" t="s">
        <v>98</v>
      </c>
      <c r="E24" s="212" t="s">
        <v>12</v>
      </c>
      <c r="F24" s="100">
        <f>1+1</f>
        <v>2</v>
      </c>
      <c r="G24" s="216">
        <v>900</v>
      </c>
      <c r="H24" s="262">
        <f t="shared" si="0"/>
        <v>1800</v>
      </c>
      <c r="I24" s="204"/>
      <c r="J24" s="113">
        <v>0</v>
      </c>
      <c r="K24" s="113">
        <v>2</v>
      </c>
      <c r="L24" s="210">
        <f t="shared" si="1"/>
        <v>1</v>
      </c>
      <c r="M24" s="242">
        <f t="shared" si="2"/>
        <v>1800</v>
      </c>
    </row>
    <row r="25" spans="2:13" s="202" customFormat="1" ht="20.100000000000001" customHeight="1" x14ac:dyDescent="0.6">
      <c r="B25" s="215">
        <v>20</v>
      </c>
      <c r="C25" s="218" t="s">
        <v>58</v>
      </c>
      <c r="D25" s="217" t="s">
        <v>99</v>
      </c>
      <c r="E25" s="212" t="s">
        <v>12</v>
      </c>
      <c r="F25" s="99">
        <v>1</v>
      </c>
      <c r="G25" s="216">
        <v>29350</v>
      </c>
      <c r="H25" s="262">
        <f t="shared" si="0"/>
        <v>29350</v>
      </c>
      <c r="I25" s="204"/>
      <c r="J25" s="113">
        <v>0</v>
      </c>
      <c r="K25" s="113">
        <v>1</v>
      </c>
      <c r="L25" s="210">
        <f t="shared" si="1"/>
        <v>1</v>
      </c>
      <c r="M25" s="242">
        <f t="shared" si="2"/>
        <v>29350</v>
      </c>
    </row>
    <row r="26" spans="2:13" s="202" customFormat="1" ht="20.100000000000001" customHeight="1" x14ac:dyDescent="0.6">
      <c r="B26" s="215">
        <v>21</v>
      </c>
      <c r="C26" s="218" t="s">
        <v>59</v>
      </c>
      <c r="D26" s="217" t="s">
        <v>100</v>
      </c>
      <c r="E26" s="212" t="s">
        <v>12</v>
      </c>
      <c r="F26" s="99">
        <v>1</v>
      </c>
      <c r="G26" s="216">
        <v>48990</v>
      </c>
      <c r="H26" s="262">
        <f t="shared" si="0"/>
        <v>48990</v>
      </c>
      <c r="I26" s="204"/>
      <c r="J26" s="113">
        <v>0</v>
      </c>
      <c r="K26" s="113">
        <v>1</v>
      </c>
      <c r="L26" s="210">
        <f t="shared" si="1"/>
        <v>1</v>
      </c>
      <c r="M26" s="242">
        <f t="shared" si="2"/>
        <v>48990</v>
      </c>
    </row>
    <row r="27" spans="2:13" s="202" customFormat="1" ht="20.100000000000001" customHeight="1" x14ac:dyDescent="0.6">
      <c r="B27" s="215">
        <v>22</v>
      </c>
      <c r="C27" s="218" t="s">
        <v>60</v>
      </c>
      <c r="D27" s="217" t="s">
        <v>101</v>
      </c>
      <c r="E27" s="212" t="s">
        <v>12</v>
      </c>
      <c r="F27" s="99">
        <v>1</v>
      </c>
      <c r="G27" s="216">
        <v>18350</v>
      </c>
      <c r="H27" s="262">
        <f t="shared" si="0"/>
        <v>18350</v>
      </c>
      <c r="I27" s="204"/>
      <c r="J27" s="113">
        <v>0</v>
      </c>
      <c r="K27" s="113">
        <v>0</v>
      </c>
      <c r="L27" s="210">
        <f t="shared" si="1"/>
        <v>0</v>
      </c>
      <c r="M27" s="242">
        <f t="shared" si="2"/>
        <v>0</v>
      </c>
    </row>
    <row r="28" spans="2:13" s="202" customFormat="1" ht="20.100000000000001" customHeight="1" x14ac:dyDescent="0.6">
      <c r="B28" s="215">
        <v>23</v>
      </c>
      <c r="C28" s="218" t="s">
        <v>61</v>
      </c>
      <c r="D28" s="217" t="s">
        <v>102</v>
      </c>
      <c r="E28" s="212" t="s">
        <v>12</v>
      </c>
      <c r="F28" s="99">
        <v>1</v>
      </c>
      <c r="G28" s="216">
        <v>18350</v>
      </c>
      <c r="H28" s="262">
        <f t="shared" si="0"/>
        <v>18350</v>
      </c>
      <c r="I28" s="204"/>
      <c r="J28" s="113">
        <v>0</v>
      </c>
      <c r="K28" s="113">
        <v>0</v>
      </c>
      <c r="L28" s="210">
        <f t="shared" si="1"/>
        <v>0</v>
      </c>
      <c r="M28" s="242">
        <f t="shared" si="2"/>
        <v>0</v>
      </c>
    </row>
    <row r="29" spans="2:13" s="202" customFormat="1" ht="24" x14ac:dyDescent="0.6">
      <c r="B29" s="215">
        <v>24</v>
      </c>
      <c r="C29" s="221" t="s">
        <v>62</v>
      </c>
      <c r="D29" s="220" t="s">
        <v>103</v>
      </c>
      <c r="E29" s="212" t="s">
        <v>12</v>
      </c>
      <c r="F29" s="101">
        <v>1</v>
      </c>
      <c r="G29" s="219">
        <v>32660</v>
      </c>
      <c r="H29" s="262">
        <f t="shared" si="0"/>
        <v>32660</v>
      </c>
      <c r="I29" s="204"/>
      <c r="J29" s="113">
        <v>1</v>
      </c>
      <c r="K29" s="113">
        <v>0</v>
      </c>
      <c r="L29" s="210">
        <f t="shared" si="1"/>
        <v>1</v>
      </c>
      <c r="M29" s="242">
        <f t="shared" si="2"/>
        <v>32660</v>
      </c>
    </row>
    <row r="30" spans="2:13" s="202" customFormat="1" ht="20.100000000000001" customHeight="1" x14ac:dyDescent="0.6">
      <c r="B30" s="215">
        <v>25</v>
      </c>
      <c r="C30" s="218" t="s">
        <v>63</v>
      </c>
      <c r="D30" s="217" t="s">
        <v>104</v>
      </c>
      <c r="E30" s="212" t="s">
        <v>12</v>
      </c>
      <c r="F30" s="99">
        <v>1</v>
      </c>
      <c r="G30" s="216">
        <v>32660</v>
      </c>
      <c r="H30" s="262">
        <f t="shared" si="0"/>
        <v>32660</v>
      </c>
      <c r="I30" s="204"/>
      <c r="J30" s="113">
        <v>1</v>
      </c>
      <c r="K30" s="113">
        <v>0</v>
      </c>
      <c r="L30" s="210">
        <f t="shared" si="1"/>
        <v>1</v>
      </c>
      <c r="M30" s="242">
        <f t="shared" si="2"/>
        <v>32660</v>
      </c>
    </row>
    <row r="31" spans="2:13" s="202" customFormat="1" ht="20.100000000000001" customHeight="1" x14ac:dyDescent="0.6">
      <c r="B31" s="215">
        <v>26</v>
      </c>
      <c r="C31" s="218" t="s">
        <v>64</v>
      </c>
      <c r="D31" s="217" t="s">
        <v>105</v>
      </c>
      <c r="E31" s="212" t="s">
        <v>12</v>
      </c>
      <c r="F31" s="99">
        <v>1</v>
      </c>
      <c r="G31" s="216">
        <v>450</v>
      </c>
      <c r="H31" s="262">
        <f t="shared" si="0"/>
        <v>450</v>
      </c>
      <c r="I31" s="204"/>
      <c r="J31" s="113">
        <v>0</v>
      </c>
      <c r="K31" s="113">
        <v>1</v>
      </c>
      <c r="L31" s="210">
        <f t="shared" si="1"/>
        <v>1</v>
      </c>
      <c r="M31" s="242">
        <f t="shared" si="2"/>
        <v>450</v>
      </c>
    </row>
    <row r="32" spans="2:13" s="202" customFormat="1" ht="24" x14ac:dyDescent="0.6">
      <c r="B32" s="215">
        <v>27</v>
      </c>
      <c r="C32" s="218" t="s">
        <v>65</v>
      </c>
      <c r="D32" s="217" t="s">
        <v>106</v>
      </c>
      <c r="E32" s="212" t="s">
        <v>12</v>
      </c>
      <c r="F32" s="99">
        <v>1</v>
      </c>
      <c r="G32" s="216">
        <v>450</v>
      </c>
      <c r="H32" s="262">
        <f t="shared" si="0"/>
        <v>450</v>
      </c>
      <c r="I32" s="204"/>
      <c r="J32" s="113">
        <v>0</v>
      </c>
      <c r="K32" s="113">
        <v>1</v>
      </c>
      <c r="L32" s="210">
        <f t="shared" si="1"/>
        <v>1</v>
      </c>
      <c r="M32" s="242">
        <f t="shared" si="2"/>
        <v>450</v>
      </c>
    </row>
    <row r="33" spans="2:13" s="202" customFormat="1" ht="24" x14ac:dyDescent="0.6">
      <c r="B33" s="215">
        <v>28</v>
      </c>
      <c r="C33" s="218" t="s">
        <v>66</v>
      </c>
      <c r="D33" s="217" t="s">
        <v>107</v>
      </c>
      <c r="E33" s="212" t="s">
        <v>12</v>
      </c>
      <c r="F33" s="99">
        <v>1</v>
      </c>
      <c r="G33" s="216">
        <v>450</v>
      </c>
      <c r="H33" s="262">
        <f t="shared" si="0"/>
        <v>450</v>
      </c>
      <c r="I33" s="204"/>
      <c r="J33" s="113">
        <v>0</v>
      </c>
      <c r="K33" s="113">
        <v>1</v>
      </c>
      <c r="L33" s="210">
        <f t="shared" si="1"/>
        <v>1</v>
      </c>
      <c r="M33" s="242">
        <f t="shared" si="2"/>
        <v>450</v>
      </c>
    </row>
    <row r="34" spans="2:13" s="202" customFormat="1" ht="20.100000000000001" customHeight="1" x14ac:dyDescent="0.6">
      <c r="B34" s="215">
        <v>29</v>
      </c>
      <c r="C34" s="218" t="s">
        <v>67</v>
      </c>
      <c r="D34" s="217" t="s">
        <v>108</v>
      </c>
      <c r="E34" s="212" t="s">
        <v>12</v>
      </c>
      <c r="F34" s="99">
        <v>1</v>
      </c>
      <c r="G34" s="216">
        <v>450</v>
      </c>
      <c r="H34" s="262">
        <f t="shared" si="0"/>
        <v>450</v>
      </c>
      <c r="I34" s="204"/>
      <c r="J34" s="113">
        <v>0</v>
      </c>
      <c r="K34" s="113">
        <v>1</v>
      </c>
      <c r="L34" s="210">
        <f t="shared" si="1"/>
        <v>1</v>
      </c>
      <c r="M34" s="242">
        <f t="shared" si="2"/>
        <v>450</v>
      </c>
    </row>
    <row r="35" spans="2:13" s="202" customFormat="1" ht="24" x14ac:dyDescent="0.6">
      <c r="B35" s="215">
        <v>30</v>
      </c>
      <c r="C35" s="218" t="s">
        <v>68</v>
      </c>
      <c r="D35" s="217" t="s">
        <v>109</v>
      </c>
      <c r="E35" s="212" t="s">
        <v>12</v>
      </c>
      <c r="F35" s="100">
        <v>1</v>
      </c>
      <c r="G35" s="216">
        <v>450</v>
      </c>
      <c r="H35" s="262">
        <f t="shared" si="0"/>
        <v>450</v>
      </c>
      <c r="I35" s="204"/>
      <c r="J35" s="113">
        <v>0</v>
      </c>
      <c r="K35" s="113">
        <v>1</v>
      </c>
      <c r="L35" s="210">
        <f t="shared" si="1"/>
        <v>1</v>
      </c>
      <c r="M35" s="242">
        <f t="shared" si="2"/>
        <v>450</v>
      </c>
    </row>
    <row r="36" spans="2:13" s="202" customFormat="1" ht="20.100000000000001" customHeight="1" x14ac:dyDescent="0.6">
      <c r="B36" s="215">
        <v>31</v>
      </c>
      <c r="C36" s="218" t="s">
        <v>69</v>
      </c>
      <c r="D36" s="217" t="s">
        <v>110</v>
      </c>
      <c r="E36" s="212" t="s">
        <v>12</v>
      </c>
      <c r="F36" s="99">
        <v>1</v>
      </c>
      <c r="G36" s="216">
        <v>450</v>
      </c>
      <c r="H36" s="262">
        <f t="shared" si="0"/>
        <v>450</v>
      </c>
      <c r="I36" s="204"/>
      <c r="J36" s="113">
        <v>0</v>
      </c>
      <c r="K36" s="113">
        <v>1</v>
      </c>
      <c r="L36" s="210">
        <f t="shared" si="1"/>
        <v>1</v>
      </c>
      <c r="M36" s="242">
        <f t="shared" si="2"/>
        <v>450</v>
      </c>
    </row>
    <row r="37" spans="2:13" s="202" customFormat="1" ht="24" x14ac:dyDescent="0.6">
      <c r="B37" s="215">
        <v>32</v>
      </c>
      <c r="C37" s="218" t="s">
        <v>70</v>
      </c>
      <c r="D37" s="217" t="s">
        <v>111</v>
      </c>
      <c r="E37" s="212" t="s">
        <v>12</v>
      </c>
      <c r="F37" s="99">
        <v>1</v>
      </c>
      <c r="G37" s="216">
        <v>450</v>
      </c>
      <c r="H37" s="262">
        <f t="shared" si="0"/>
        <v>450</v>
      </c>
      <c r="I37" s="204"/>
      <c r="J37" s="113">
        <v>0</v>
      </c>
      <c r="K37" s="113">
        <v>1</v>
      </c>
      <c r="L37" s="210">
        <f t="shared" si="1"/>
        <v>1</v>
      </c>
      <c r="M37" s="242">
        <f t="shared" si="2"/>
        <v>450</v>
      </c>
    </row>
    <row r="38" spans="2:13" s="202" customFormat="1" ht="20.100000000000001" customHeight="1" x14ac:dyDescent="0.6">
      <c r="B38" s="215">
        <v>33</v>
      </c>
      <c r="C38" s="218" t="s">
        <v>71</v>
      </c>
      <c r="D38" s="217" t="s">
        <v>112</v>
      </c>
      <c r="E38" s="212" t="s">
        <v>12</v>
      </c>
      <c r="F38" s="99">
        <v>1</v>
      </c>
      <c r="G38" s="216">
        <v>450</v>
      </c>
      <c r="H38" s="262">
        <f t="shared" si="0"/>
        <v>450</v>
      </c>
      <c r="I38" s="204"/>
      <c r="J38" s="113">
        <v>0</v>
      </c>
      <c r="K38" s="113">
        <v>1</v>
      </c>
      <c r="L38" s="210">
        <f t="shared" si="1"/>
        <v>1</v>
      </c>
      <c r="M38" s="242">
        <f t="shared" si="2"/>
        <v>450</v>
      </c>
    </row>
    <row r="39" spans="2:13" s="202" customFormat="1" ht="20.100000000000001" customHeight="1" x14ac:dyDescent="0.6">
      <c r="B39" s="215">
        <v>34</v>
      </c>
      <c r="C39" s="218" t="s">
        <v>72</v>
      </c>
      <c r="D39" s="217" t="s">
        <v>113</v>
      </c>
      <c r="E39" s="212" t="s">
        <v>12</v>
      </c>
      <c r="F39" s="99">
        <v>1</v>
      </c>
      <c r="G39" s="216">
        <v>450</v>
      </c>
      <c r="H39" s="262">
        <f t="shared" si="0"/>
        <v>450</v>
      </c>
      <c r="I39" s="204"/>
      <c r="J39" s="113">
        <v>0</v>
      </c>
      <c r="K39" s="113">
        <v>1</v>
      </c>
      <c r="L39" s="210">
        <f t="shared" si="1"/>
        <v>1</v>
      </c>
      <c r="M39" s="242">
        <f t="shared" si="2"/>
        <v>450</v>
      </c>
    </row>
    <row r="40" spans="2:13" s="202" customFormat="1" ht="20.100000000000001" customHeight="1" x14ac:dyDescent="0.6">
      <c r="B40" s="215">
        <v>35</v>
      </c>
      <c r="C40" s="218" t="s">
        <v>73</v>
      </c>
      <c r="D40" s="217" t="s">
        <v>114</v>
      </c>
      <c r="E40" s="212" t="s">
        <v>12</v>
      </c>
      <c r="F40" s="99">
        <v>1</v>
      </c>
      <c r="G40" s="216">
        <v>450</v>
      </c>
      <c r="H40" s="262">
        <f t="shared" si="0"/>
        <v>450</v>
      </c>
      <c r="I40" s="204"/>
      <c r="J40" s="113">
        <v>0</v>
      </c>
      <c r="K40" s="113">
        <v>1</v>
      </c>
      <c r="L40" s="210">
        <f t="shared" si="1"/>
        <v>1</v>
      </c>
      <c r="M40" s="242">
        <f t="shared" si="2"/>
        <v>450</v>
      </c>
    </row>
    <row r="41" spans="2:13" s="202" customFormat="1" ht="20.100000000000001" customHeight="1" x14ac:dyDescent="0.6">
      <c r="B41" s="215">
        <v>36</v>
      </c>
      <c r="C41" s="218" t="s">
        <v>74</v>
      </c>
      <c r="D41" s="217" t="s">
        <v>115</v>
      </c>
      <c r="E41" s="212" t="s">
        <v>12</v>
      </c>
      <c r="F41" s="100">
        <v>1</v>
      </c>
      <c r="G41" s="216">
        <v>5500</v>
      </c>
      <c r="H41" s="262">
        <f t="shared" si="0"/>
        <v>5500</v>
      </c>
      <c r="I41" s="204"/>
      <c r="J41" s="113">
        <v>1</v>
      </c>
      <c r="K41" s="113">
        <v>0</v>
      </c>
      <c r="L41" s="210">
        <f t="shared" si="1"/>
        <v>1</v>
      </c>
      <c r="M41" s="242">
        <f t="shared" si="2"/>
        <v>5500</v>
      </c>
    </row>
    <row r="42" spans="2:13" s="202" customFormat="1" ht="20.100000000000001" customHeight="1" x14ac:dyDescent="0.6">
      <c r="B42" s="215">
        <v>37</v>
      </c>
      <c r="C42" s="218" t="s">
        <v>75</v>
      </c>
      <c r="D42" s="217" t="s">
        <v>116</v>
      </c>
      <c r="E42" s="212" t="s">
        <v>12</v>
      </c>
      <c r="F42" s="99">
        <v>1</v>
      </c>
      <c r="G42" s="216">
        <v>5500</v>
      </c>
      <c r="H42" s="262">
        <f t="shared" si="0"/>
        <v>5500</v>
      </c>
      <c r="I42" s="204"/>
      <c r="J42" s="113">
        <v>1</v>
      </c>
      <c r="K42" s="113">
        <v>0</v>
      </c>
      <c r="L42" s="210">
        <f t="shared" si="1"/>
        <v>1</v>
      </c>
      <c r="M42" s="242">
        <f t="shared" si="2"/>
        <v>5500</v>
      </c>
    </row>
    <row r="43" spans="2:13" s="202" customFormat="1" ht="20.100000000000001" customHeight="1" x14ac:dyDescent="0.6">
      <c r="B43" s="215">
        <v>38</v>
      </c>
      <c r="C43" s="218" t="s">
        <v>76</v>
      </c>
      <c r="D43" s="217" t="s">
        <v>117</v>
      </c>
      <c r="E43" s="212" t="s">
        <v>12</v>
      </c>
      <c r="F43" s="99">
        <f>1+1</f>
        <v>2</v>
      </c>
      <c r="G43" s="216">
        <v>11000</v>
      </c>
      <c r="H43" s="262">
        <f t="shared" si="0"/>
        <v>22000</v>
      </c>
      <c r="I43" s="204"/>
      <c r="J43" s="113">
        <v>1</v>
      </c>
      <c r="K43" s="113">
        <v>1</v>
      </c>
      <c r="L43" s="210">
        <f t="shared" si="1"/>
        <v>1</v>
      </c>
      <c r="M43" s="242">
        <f t="shared" si="2"/>
        <v>22000</v>
      </c>
    </row>
    <row r="44" spans="2:13" s="202" customFormat="1" ht="20.100000000000001" customHeight="1" x14ac:dyDescent="0.6">
      <c r="B44" s="215">
        <v>39</v>
      </c>
      <c r="C44" s="218" t="s">
        <v>77</v>
      </c>
      <c r="D44" s="217" t="s">
        <v>118</v>
      </c>
      <c r="E44" s="212" t="s">
        <v>12</v>
      </c>
      <c r="F44" s="100">
        <v>1</v>
      </c>
      <c r="G44" s="216">
        <v>11000</v>
      </c>
      <c r="H44" s="262">
        <f t="shared" si="0"/>
        <v>11000</v>
      </c>
      <c r="I44" s="204"/>
      <c r="J44" s="113">
        <v>1</v>
      </c>
      <c r="K44" s="113">
        <v>0</v>
      </c>
      <c r="L44" s="210">
        <f t="shared" si="1"/>
        <v>1</v>
      </c>
      <c r="M44" s="242">
        <f t="shared" si="2"/>
        <v>11000</v>
      </c>
    </row>
    <row r="45" spans="2:13" s="202" customFormat="1" ht="20.100000000000001" customHeight="1" x14ac:dyDescent="0.6">
      <c r="B45" s="215">
        <v>40</v>
      </c>
      <c r="C45" s="218" t="s">
        <v>78</v>
      </c>
      <c r="D45" s="217" t="s">
        <v>119</v>
      </c>
      <c r="E45" s="212" t="s">
        <v>12</v>
      </c>
      <c r="F45" s="99">
        <f>1+1</f>
        <v>2</v>
      </c>
      <c r="G45" s="216">
        <v>11000</v>
      </c>
      <c r="H45" s="262">
        <f t="shared" si="0"/>
        <v>22000</v>
      </c>
      <c r="I45" s="204"/>
      <c r="J45" s="113">
        <v>1</v>
      </c>
      <c r="K45" s="113">
        <v>1</v>
      </c>
      <c r="L45" s="210">
        <f t="shared" si="1"/>
        <v>1</v>
      </c>
      <c r="M45" s="242">
        <f t="shared" si="2"/>
        <v>22000</v>
      </c>
    </row>
    <row r="46" spans="2:13" s="202" customFormat="1" ht="20.100000000000001" customHeight="1" x14ac:dyDescent="0.6">
      <c r="B46" s="215">
        <v>41</v>
      </c>
      <c r="C46" s="214" t="s">
        <v>79</v>
      </c>
      <c r="D46" s="213" t="s">
        <v>120</v>
      </c>
      <c r="E46" s="212" t="s">
        <v>12</v>
      </c>
      <c r="F46" s="102">
        <v>1</v>
      </c>
      <c r="G46" s="211">
        <v>11000</v>
      </c>
      <c r="H46" s="262">
        <f t="shared" si="0"/>
        <v>11000</v>
      </c>
      <c r="I46" s="204"/>
      <c r="J46" s="113">
        <v>1</v>
      </c>
      <c r="K46" s="113">
        <v>0</v>
      </c>
      <c r="L46" s="210">
        <f t="shared" si="1"/>
        <v>1</v>
      </c>
      <c r="M46" s="242">
        <f t="shared" si="2"/>
        <v>11000</v>
      </c>
    </row>
    <row r="47" spans="2:13" s="202" customFormat="1" ht="20.100000000000001" customHeight="1" x14ac:dyDescent="0.6">
      <c r="B47" s="209">
        <v>42</v>
      </c>
      <c r="C47" s="208"/>
      <c r="D47" s="207" t="s">
        <v>121</v>
      </c>
      <c r="E47" s="206" t="s">
        <v>12</v>
      </c>
      <c r="F47" s="106">
        <v>1</v>
      </c>
      <c r="G47" s="205">
        <v>2200</v>
      </c>
      <c r="H47" s="263">
        <f t="shared" si="0"/>
        <v>2200</v>
      </c>
      <c r="I47" s="204"/>
      <c r="J47" s="114">
        <v>0</v>
      </c>
      <c r="K47" s="114">
        <v>0</v>
      </c>
      <c r="L47" s="203">
        <f t="shared" si="1"/>
        <v>0</v>
      </c>
      <c r="M47" s="243">
        <f t="shared" si="2"/>
        <v>0</v>
      </c>
    </row>
    <row r="48" spans="2:13" ht="5.0999999999999996" customHeight="1" x14ac:dyDescent="0.6">
      <c r="D48" s="191"/>
      <c r="E48" s="191"/>
      <c r="F48" s="191"/>
      <c r="G48" s="201"/>
      <c r="H48" s="270"/>
      <c r="I48" s="200"/>
      <c r="J48" s="199"/>
      <c r="K48" s="199"/>
      <c r="L48" s="199"/>
      <c r="M48" s="237"/>
    </row>
    <row r="49" spans="2:18" s="194" customFormat="1" ht="24" thickBot="1" x14ac:dyDescent="0.75">
      <c r="D49" s="198"/>
      <c r="E49" s="198"/>
      <c r="F49" s="198"/>
      <c r="G49" s="197"/>
      <c r="H49" s="264">
        <f>SUBTOTAL(9,H6:H47)</f>
        <v>369620</v>
      </c>
      <c r="I49" s="196"/>
      <c r="J49" s="195"/>
      <c r="K49" s="195"/>
      <c r="L49" s="195"/>
      <c r="M49" s="244">
        <f>SUBTOTAL(9,M6:M47)</f>
        <v>232360</v>
      </c>
    </row>
    <row r="50" spans="2:18" s="194" customFormat="1" ht="24" thickTop="1" x14ac:dyDescent="0.7">
      <c r="D50" s="198"/>
      <c r="E50" s="198"/>
      <c r="F50" s="198"/>
      <c r="G50" s="197"/>
      <c r="H50" s="265"/>
      <c r="I50" s="196"/>
      <c r="J50" s="195"/>
      <c r="K50" s="195"/>
      <c r="L50" s="195"/>
      <c r="M50" s="245"/>
    </row>
    <row r="51" spans="2:18" ht="250.5" customHeight="1" x14ac:dyDescent="0.6">
      <c r="D51" s="191"/>
      <c r="E51" s="191"/>
      <c r="F51" s="193"/>
      <c r="G51" s="192"/>
      <c r="H51" s="271"/>
      <c r="I51" s="191"/>
      <c r="J51" s="191"/>
      <c r="K51" s="191"/>
      <c r="L51" s="191"/>
      <c r="M51" s="246"/>
    </row>
    <row r="52" spans="2:18" s="233" customFormat="1" ht="27.95" customHeight="1" x14ac:dyDescent="0.8">
      <c r="B52" s="235" t="s">
        <v>26</v>
      </c>
      <c r="C52" s="235"/>
      <c r="E52" s="235"/>
      <c r="G52" s="236"/>
      <c r="H52" s="268"/>
      <c r="M52" s="238" t="s">
        <v>27</v>
      </c>
    </row>
    <row r="53" spans="2:18" s="233" customFormat="1" ht="27.95" customHeight="1" x14ac:dyDescent="0.8">
      <c r="B53" s="235" t="s">
        <v>4</v>
      </c>
      <c r="C53" s="235"/>
      <c r="E53" s="235"/>
      <c r="G53" s="236"/>
      <c r="H53" s="268"/>
      <c r="M53" s="238" t="s">
        <v>28</v>
      </c>
    </row>
    <row r="54" spans="2:18" s="233" customFormat="1" ht="27.95" customHeight="1" x14ac:dyDescent="0.8">
      <c r="B54" s="235" t="s">
        <v>25</v>
      </c>
      <c r="C54" s="235"/>
      <c r="E54" s="235"/>
      <c r="G54" s="234"/>
      <c r="H54" s="268"/>
      <c r="M54" s="238" t="s">
        <v>146</v>
      </c>
    </row>
    <row r="55" spans="2:18" ht="33.75" x14ac:dyDescent="0.55000000000000004">
      <c r="B55" s="190" t="s">
        <v>13</v>
      </c>
      <c r="C55" s="190"/>
      <c r="D55" s="176"/>
      <c r="E55" s="190"/>
      <c r="F55" s="176"/>
      <c r="G55" s="176"/>
      <c r="H55" s="266" t="s">
        <v>14</v>
      </c>
      <c r="I55" s="189"/>
      <c r="J55" s="190" t="s">
        <v>15</v>
      </c>
      <c r="K55" s="190"/>
      <c r="L55" s="190"/>
      <c r="M55" s="247"/>
    </row>
    <row r="56" spans="2:18" ht="6" customHeight="1" x14ac:dyDescent="0.55000000000000004">
      <c r="G56" s="151"/>
      <c r="H56" s="272"/>
      <c r="I56" s="189"/>
    </row>
    <row r="57" spans="2:18" s="184" customFormat="1" ht="23.25" customHeight="1" x14ac:dyDescent="0.6">
      <c r="B57" s="184" t="s">
        <v>129</v>
      </c>
      <c r="H57" s="273">
        <f>'[1]مرحله اول'!H53</f>
        <v>120320</v>
      </c>
      <c r="I57" s="188"/>
      <c r="J57" s="179" t="s">
        <v>123</v>
      </c>
      <c r="K57" s="179"/>
      <c r="L57" s="179"/>
      <c r="M57" s="248"/>
    </row>
    <row r="58" spans="2:18" s="184" customFormat="1" ht="23.25" customHeight="1" x14ac:dyDescent="0.6">
      <c r="B58" s="184" t="s">
        <v>136</v>
      </c>
      <c r="H58" s="274">
        <f>'[1]مرحله دوم'!H82</f>
        <v>112040</v>
      </c>
      <c r="I58" s="188"/>
      <c r="J58" s="179"/>
      <c r="K58" s="179"/>
      <c r="L58" s="179"/>
      <c r="M58" s="248"/>
    </row>
    <row r="59" spans="2:18" ht="23.25" customHeight="1" x14ac:dyDescent="0.7">
      <c r="B59" s="181" t="s">
        <v>20</v>
      </c>
      <c r="C59" s="181"/>
      <c r="D59" s="180"/>
      <c r="E59" s="181"/>
      <c r="F59" s="180"/>
      <c r="G59" s="180"/>
      <c r="H59" s="275">
        <f>SUM(H57:H58)</f>
        <v>232360</v>
      </c>
      <c r="I59" s="187"/>
      <c r="J59" s="179"/>
      <c r="K59" s="179"/>
      <c r="L59" s="179"/>
      <c r="M59" s="248"/>
      <c r="O59" s="151">
        <v>12942.176023170003</v>
      </c>
      <c r="Q59" s="151">
        <v>12942.18</v>
      </c>
      <c r="R59" s="151">
        <v>3.9768299975548897E-3</v>
      </c>
    </row>
    <row r="60" spans="2:18" ht="23.25" customHeight="1" x14ac:dyDescent="0.6">
      <c r="B60" s="186" t="s">
        <v>16</v>
      </c>
      <c r="C60" s="184"/>
      <c r="D60" s="184"/>
      <c r="E60" s="184"/>
      <c r="F60" s="184"/>
      <c r="G60" s="185"/>
      <c r="H60" s="276">
        <f>H59*9%</f>
        <v>20912.399999999998</v>
      </c>
      <c r="J60" s="179"/>
      <c r="K60" s="179"/>
      <c r="L60" s="179"/>
      <c r="M60" s="248"/>
    </row>
    <row r="61" spans="2:18" ht="23.25" customHeight="1" x14ac:dyDescent="0.6">
      <c r="B61" s="186" t="s">
        <v>137</v>
      </c>
      <c r="C61" s="184"/>
      <c r="D61" s="184"/>
      <c r="E61" s="184"/>
      <c r="F61" s="184"/>
      <c r="G61" s="185"/>
      <c r="H61" s="277">
        <f>SUM(H59:H60)</f>
        <v>253272.4</v>
      </c>
      <c r="J61" s="179"/>
      <c r="K61" s="179"/>
      <c r="L61" s="179"/>
      <c r="M61" s="248"/>
    </row>
    <row r="62" spans="2:18" ht="23.25" customHeight="1" x14ac:dyDescent="0.6">
      <c r="B62" s="186"/>
      <c r="C62" s="184"/>
      <c r="D62" s="184"/>
      <c r="E62" s="184"/>
      <c r="F62" s="184"/>
      <c r="G62" s="185"/>
      <c r="H62" s="278"/>
      <c r="J62" s="179"/>
      <c r="K62" s="179"/>
      <c r="L62" s="179"/>
      <c r="M62" s="248"/>
    </row>
    <row r="63" spans="2:18" ht="23.25" customHeight="1" x14ac:dyDescent="0.6">
      <c r="B63" s="180" t="s">
        <v>17</v>
      </c>
      <c r="C63" s="180"/>
      <c r="D63" s="184"/>
      <c r="E63" s="184"/>
      <c r="F63" s="184"/>
      <c r="G63" s="185"/>
      <c r="H63" s="278"/>
      <c r="J63" s="179"/>
      <c r="K63" s="179"/>
      <c r="L63" s="179"/>
      <c r="M63" s="248"/>
    </row>
    <row r="64" spans="2:18" ht="23.25" customHeight="1" x14ac:dyDescent="0.6">
      <c r="B64" s="184" t="s">
        <v>122</v>
      </c>
      <c r="C64" s="184"/>
      <c r="D64" s="184"/>
      <c r="E64" s="184"/>
      <c r="F64" s="184"/>
      <c r="G64" s="185"/>
      <c r="H64" s="276">
        <f>H59*50%</f>
        <v>116180</v>
      </c>
      <c r="J64" s="179"/>
      <c r="K64" s="179"/>
      <c r="L64" s="179"/>
      <c r="M64" s="248"/>
    </row>
    <row r="65" spans="2:13" ht="23.25" customHeight="1" x14ac:dyDescent="0.6">
      <c r="B65" s="184"/>
      <c r="C65" s="184"/>
      <c r="D65" s="184"/>
      <c r="E65" s="184"/>
      <c r="F65" s="184"/>
      <c r="G65" s="185"/>
      <c r="H65" s="279"/>
      <c r="J65" s="179"/>
      <c r="K65" s="179"/>
      <c r="L65" s="179"/>
      <c r="M65" s="248"/>
    </row>
    <row r="66" spans="2:13" ht="23.25" customHeight="1" x14ac:dyDescent="0.7">
      <c r="B66" s="181" t="s">
        <v>18</v>
      </c>
      <c r="C66" s="181"/>
      <c r="D66" s="180"/>
      <c r="E66" s="181"/>
      <c r="F66" s="180"/>
      <c r="G66" s="180"/>
      <c r="H66" s="275">
        <f>SUM(H64:H64)</f>
        <v>116180</v>
      </c>
      <c r="J66" s="179"/>
      <c r="K66" s="179"/>
      <c r="L66" s="179"/>
      <c r="M66" s="248"/>
    </row>
    <row r="67" spans="2:13" ht="23.25" customHeight="1" x14ac:dyDescent="0.6">
      <c r="B67" s="184"/>
      <c r="C67" s="184"/>
      <c r="D67" s="184"/>
      <c r="E67" s="184"/>
      <c r="F67" s="184"/>
      <c r="G67" s="183"/>
      <c r="H67" s="278"/>
      <c r="I67" s="182"/>
      <c r="J67" s="179"/>
      <c r="K67" s="179"/>
      <c r="L67" s="179"/>
      <c r="M67" s="248"/>
    </row>
    <row r="68" spans="2:13" ht="23.25" customHeight="1" thickBot="1" x14ac:dyDescent="0.75">
      <c r="B68" s="181" t="s">
        <v>19</v>
      </c>
      <c r="C68" s="181"/>
      <c r="D68" s="180"/>
      <c r="E68" s="181"/>
      <c r="F68" s="180"/>
      <c r="G68" s="180"/>
      <c r="H68" s="280">
        <f>H61-H66</f>
        <v>137092.4</v>
      </c>
      <c r="J68" s="179"/>
      <c r="K68" s="179"/>
      <c r="L68" s="179"/>
      <c r="M68" s="248"/>
    </row>
    <row r="69" spans="2:13" ht="21.95" customHeight="1" thickTop="1" x14ac:dyDescent="0.6">
      <c r="J69" s="179"/>
      <c r="K69" s="179"/>
      <c r="L69" s="179"/>
      <c r="M69" s="248"/>
    </row>
    <row r="70" spans="2:13" ht="29.25" x14ac:dyDescent="0.6">
      <c r="B70" s="178" t="s">
        <v>126</v>
      </c>
      <c r="C70" s="176"/>
      <c r="D70" s="176"/>
      <c r="E70" s="176"/>
      <c r="F70" s="176"/>
      <c r="G70" s="177"/>
      <c r="H70" s="281"/>
      <c r="I70" s="176"/>
      <c r="J70" s="175"/>
      <c r="K70" s="175"/>
      <c r="L70" s="175"/>
      <c r="M70" s="249"/>
    </row>
    <row r="71" spans="2:13" ht="37.5" customHeight="1" x14ac:dyDescent="0.6">
      <c r="H71" s="267" t="s">
        <v>29</v>
      </c>
      <c r="I71" s="174"/>
      <c r="J71" s="294" t="s">
        <v>30</v>
      </c>
      <c r="K71" s="294"/>
      <c r="L71" s="294"/>
      <c r="M71" s="250" t="s">
        <v>31</v>
      </c>
    </row>
    <row r="72" spans="2:13" ht="21" customHeight="1" x14ac:dyDescent="0.6">
      <c r="B72" s="165" t="s">
        <v>20</v>
      </c>
      <c r="H72" s="163">
        <f>H59</f>
        <v>232360</v>
      </c>
      <c r="I72" s="165"/>
      <c r="J72" s="166"/>
      <c r="K72" s="166"/>
      <c r="L72" s="165"/>
      <c r="M72" s="163">
        <f>M74/109%</f>
        <v>67943072234.128433</v>
      </c>
    </row>
    <row r="73" spans="2:13" ht="21" customHeight="1" x14ac:dyDescent="0.6">
      <c r="B73" s="165" t="s">
        <v>32</v>
      </c>
      <c r="H73" s="282">
        <f>(H72*9%)</f>
        <v>20912.399999999998</v>
      </c>
      <c r="I73" s="165"/>
      <c r="J73" s="166"/>
      <c r="K73" s="166"/>
      <c r="L73" s="165"/>
      <c r="M73" s="250">
        <f>M72*9%</f>
        <v>6114876501.071559</v>
      </c>
    </row>
    <row r="74" spans="2:13" ht="21" customHeight="1" x14ac:dyDescent="0.7">
      <c r="B74" s="164" t="s">
        <v>33</v>
      </c>
      <c r="H74" s="251">
        <f>SUM(H72:H73)</f>
        <v>253272.4</v>
      </c>
      <c r="I74" s="164"/>
      <c r="J74" s="173"/>
      <c r="K74" s="173"/>
      <c r="L74" s="164"/>
      <c r="M74" s="251">
        <f>M83+M78</f>
        <v>74057948735.199997</v>
      </c>
    </row>
    <row r="75" spans="2:13" ht="21" customHeight="1" x14ac:dyDescent="0.6">
      <c r="B75" s="165"/>
      <c r="H75" s="163"/>
      <c r="I75" s="165"/>
      <c r="J75" s="166"/>
      <c r="K75" s="166"/>
      <c r="L75" s="165"/>
      <c r="M75" s="163"/>
    </row>
    <row r="76" spans="2:13" ht="21" customHeight="1" x14ac:dyDescent="0.7">
      <c r="B76" s="164" t="s">
        <v>17</v>
      </c>
      <c r="H76" s="163"/>
      <c r="I76" s="165"/>
      <c r="J76" s="166"/>
      <c r="K76" s="166"/>
      <c r="L76" s="165"/>
      <c r="M76" s="163"/>
    </row>
    <row r="77" spans="2:13" ht="21" customHeight="1" x14ac:dyDescent="0.6">
      <c r="B77" s="165" t="s">
        <v>37</v>
      </c>
      <c r="H77" s="250">
        <f>H72*50%</f>
        <v>116180</v>
      </c>
      <c r="I77" s="172"/>
      <c r="J77" s="293">
        <f>J105</f>
        <v>269881</v>
      </c>
      <c r="K77" s="293"/>
      <c r="L77" s="293"/>
      <c r="M77" s="250">
        <f>H77*J77</f>
        <v>31354774580</v>
      </c>
    </row>
    <row r="78" spans="2:13" ht="21" customHeight="1" x14ac:dyDescent="0.7">
      <c r="B78" s="164"/>
      <c r="H78" s="251">
        <f>SUM(H77)</f>
        <v>116180</v>
      </c>
      <c r="I78" s="164"/>
      <c r="J78" s="170"/>
      <c r="K78" s="170"/>
      <c r="L78" s="169"/>
      <c r="M78" s="251">
        <f>SUM(M77)</f>
        <v>31354774580</v>
      </c>
    </row>
    <row r="79" spans="2:13" ht="21" customHeight="1" x14ac:dyDescent="0.6">
      <c r="B79" s="165"/>
      <c r="H79" s="163"/>
      <c r="I79" s="165"/>
      <c r="J79" s="168"/>
      <c r="K79" s="168"/>
      <c r="L79" s="167"/>
      <c r="M79" s="163"/>
    </row>
    <row r="80" spans="2:13" ht="21" customHeight="1" x14ac:dyDescent="0.7">
      <c r="B80" s="164" t="s">
        <v>155</v>
      </c>
      <c r="H80" s="252"/>
      <c r="I80" s="164"/>
      <c r="J80" s="293"/>
      <c r="K80" s="293"/>
      <c r="L80" s="293"/>
      <c r="M80" s="252"/>
    </row>
    <row r="81" spans="2:17" ht="21" customHeight="1" x14ac:dyDescent="0.7">
      <c r="B81" s="165" t="s">
        <v>154</v>
      </c>
      <c r="H81" s="252">
        <v>70988.800000000003</v>
      </c>
      <c r="I81" s="164"/>
      <c r="J81" s="293">
        <v>299379</v>
      </c>
      <c r="K81" s="293"/>
      <c r="L81" s="293"/>
      <c r="M81" s="252">
        <f>H81*J81</f>
        <v>21252555955.200001</v>
      </c>
    </row>
    <row r="82" spans="2:17" ht="21" customHeight="1" x14ac:dyDescent="0.7">
      <c r="B82" s="165" t="s">
        <v>153</v>
      </c>
      <c r="H82" s="253">
        <v>66103.600000000006</v>
      </c>
      <c r="I82" s="164"/>
      <c r="J82" s="293">
        <v>324500</v>
      </c>
      <c r="K82" s="293"/>
      <c r="L82" s="293"/>
      <c r="M82" s="253">
        <f>H82*J82</f>
        <v>21450618200</v>
      </c>
    </row>
    <row r="83" spans="2:17" ht="21" customHeight="1" x14ac:dyDescent="0.7">
      <c r="B83" s="164" t="s">
        <v>152</v>
      </c>
      <c r="H83" s="252">
        <f>SUM(H81:H82)</f>
        <v>137092.40000000002</v>
      </c>
      <c r="I83" s="164"/>
      <c r="J83" s="163"/>
      <c r="K83" s="163"/>
      <c r="L83" s="163"/>
      <c r="M83" s="252">
        <f>SUM(M81:M82)</f>
        <v>42703174155.199997</v>
      </c>
    </row>
    <row r="84" spans="2:17" ht="21" customHeight="1" x14ac:dyDescent="0.7">
      <c r="B84" s="164"/>
      <c r="H84" s="252"/>
      <c r="I84" s="164"/>
      <c r="J84" s="163"/>
      <c r="K84" s="163"/>
      <c r="L84" s="163"/>
      <c r="M84" s="252"/>
    </row>
    <row r="85" spans="2:17" ht="21" customHeight="1" x14ac:dyDescent="0.7">
      <c r="B85" s="164" t="s">
        <v>139</v>
      </c>
      <c r="H85" s="252"/>
      <c r="I85" s="164"/>
      <c r="J85" s="163"/>
      <c r="K85" s="163"/>
      <c r="L85" s="163"/>
      <c r="M85" s="252"/>
    </row>
    <row r="86" spans="2:17" ht="21" customHeight="1" x14ac:dyDescent="0.7">
      <c r="B86" s="164" t="s">
        <v>140</v>
      </c>
      <c r="H86" s="252"/>
      <c r="I86" s="164"/>
      <c r="J86" s="163"/>
      <c r="K86" s="163"/>
      <c r="L86" s="163"/>
      <c r="M86" s="252">
        <v>-18000000000</v>
      </c>
    </row>
    <row r="87" spans="2:17" ht="21" customHeight="1" x14ac:dyDescent="0.7">
      <c r="B87" s="164" t="s">
        <v>141</v>
      </c>
      <c r="H87" s="252"/>
      <c r="I87" s="164"/>
      <c r="J87" s="163"/>
      <c r="K87" s="163"/>
      <c r="L87" s="163"/>
      <c r="M87" s="252">
        <v>-15000000000</v>
      </c>
    </row>
    <row r="88" spans="2:17" ht="21" customHeight="1" x14ac:dyDescent="0.7">
      <c r="B88" s="164" t="s">
        <v>140</v>
      </c>
      <c r="H88" s="252"/>
      <c r="I88" s="164"/>
      <c r="J88" s="163"/>
      <c r="K88" s="163"/>
      <c r="L88" s="163"/>
      <c r="M88" s="252">
        <v>-1154845798</v>
      </c>
    </row>
    <row r="89" spans="2:17" ht="21" customHeight="1" x14ac:dyDescent="0.7">
      <c r="B89" s="164" t="s">
        <v>158</v>
      </c>
      <c r="H89" s="252"/>
      <c r="I89" s="164"/>
      <c r="J89" s="163"/>
      <c r="K89" s="163"/>
      <c r="L89" s="163"/>
      <c r="M89" s="253">
        <v>-2454506216</v>
      </c>
    </row>
    <row r="90" spans="2:17" ht="21" customHeight="1" x14ac:dyDescent="0.7">
      <c r="B90" s="164" t="s">
        <v>142</v>
      </c>
      <c r="H90" s="252"/>
      <c r="I90" s="164"/>
      <c r="J90" s="163"/>
      <c r="K90" s="163"/>
      <c r="L90" s="163"/>
      <c r="M90" s="252">
        <f>SUM(M86:M89)</f>
        <v>-36609352014</v>
      </c>
    </row>
    <row r="91" spans="2:17" ht="21" customHeight="1" x14ac:dyDescent="0.7">
      <c r="B91" s="164"/>
      <c r="H91" s="252">
        <f>H49*10%</f>
        <v>36962</v>
      </c>
      <c r="I91" s="164"/>
      <c r="J91" s="163"/>
      <c r="K91" s="163"/>
      <c r="L91" s="163"/>
      <c r="M91" s="253"/>
    </row>
    <row r="92" spans="2:17" ht="21" customHeight="1" x14ac:dyDescent="0.6">
      <c r="B92" s="165" t="s">
        <v>157</v>
      </c>
      <c r="H92" s="254">
        <f>-H57*10%</f>
        <v>-12032</v>
      </c>
      <c r="I92" s="172"/>
      <c r="J92" s="293">
        <v>299379</v>
      </c>
      <c r="K92" s="293"/>
      <c r="L92" s="293"/>
      <c r="M92" s="254">
        <f>H92*J92</f>
        <v>-3602128128</v>
      </c>
      <c r="Q92" s="171"/>
    </row>
    <row r="93" spans="2:17" ht="21" customHeight="1" x14ac:dyDescent="0.6">
      <c r="B93" s="165" t="s">
        <v>156</v>
      </c>
      <c r="H93" s="250">
        <f>-H58*10%</f>
        <v>-11204</v>
      </c>
      <c r="I93" s="172"/>
      <c r="J93" s="293">
        <v>324500</v>
      </c>
      <c r="K93" s="293"/>
      <c r="L93" s="293"/>
      <c r="M93" s="250">
        <f>H93*J93</f>
        <v>-3635698000</v>
      </c>
      <c r="Q93" s="171"/>
    </row>
    <row r="94" spans="2:17" ht="21" customHeight="1" x14ac:dyDescent="0.6">
      <c r="B94" s="165" t="s">
        <v>159</v>
      </c>
      <c r="H94" s="254">
        <f>SUM(H92:H93)</f>
        <v>-23236</v>
      </c>
      <c r="I94" s="172"/>
      <c r="J94" s="163"/>
      <c r="K94" s="163"/>
      <c r="L94" s="163"/>
      <c r="M94" s="254">
        <f>SUM(M92:M93)</f>
        <v>-7237826128</v>
      </c>
      <c r="Q94" s="171"/>
    </row>
    <row r="95" spans="2:17" ht="21" customHeight="1" x14ac:dyDescent="0.6">
      <c r="B95" s="165"/>
      <c r="H95" s="254"/>
      <c r="I95" s="172"/>
      <c r="J95" s="163"/>
      <c r="K95" s="163"/>
      <c r="L95" s="163"/>
      <c r="M95" s="254"/>
      <c r="Q95" s="171"/>
    </row>
    <row r="96" spans="2:17" ht="21" customHeight="1" thickBot="1" x14ac:dyDescent="0.75">
      <c r="B96" s="164" t="s">
        <v>143</v>
      </c>
      <c r="H96" s="252"/>
      <c r="I96" s="164"/>
      <c r="J96" s="163"/>
      <c r="K96" s="163"/>
      <c r="L96" s="163"/>
      <c r="M96" s="286">
        <f>M83+M90+M94</f>
        <v>-1144003986.8000031</v>
      </c>
    </row>
    <row r="97" spans="2:13" ht="21" customHeight="1" thickTop="1" x14ac:dyDescent="0.7">
      <c r="B97" s="164"/>
      <c r="H97" s="252"/>
      <c r="I97" s="164"/>
      <c r="J97" s="163"/>
      <c r="K97" s="163"/>
      <c r="L97" s="163"/>
      <c r="M97" s="252"/>
    </row>
    <row r="98" spans="2:13" ht="21" customHeight="1" x14ac:dyDescent="0.55000000000000004"/>
    <row r="99" spans="2:13" ht="21" customHeight="1" x14ac:dyDescent="0.7">
      <c r="B99" s="160" t="s">
        <v>34</v>
      </c>
      <c r="C99" s="160"/>
      <c r="D99" s="160"/>
      <c r="E99" s="160"/>
      <c r="F99" s="160"/>
      <c r="G99" s="162"/>
      <c r="H99" s="283"/>
      <c r="I99" s="160"/>
      <c r="J99" s="161"/>
      <c r="K99" s="161"/>
      <c r="L99" s="160"/>
      <c r="M99" s="255"/>
    </row>
    <row r="100" spans="2:13" ht="21" customHeight="1" x14ac:dyDescent="0.6">
      <c r="B100" s="158" t="s">
        <v>151</v>
      </c>
      <c r="C100" s="159"/>
      <c r="D100" s="159"/>
      <c r="E100" s="159"/>
      <c r="F100" s="159"/>
      <c r="G100" s="159"/>
      <c r="H100" s="284"/>
      <c r="I100" s="159"/>
      <c r="J100" s="159"/>
      <c r="K100" s="159"/>
      <c r="L100" s="159"/>
      <c r="M100" s="256"/>
    </row>
    <row r="101" spans="2:13" ht="21" customHeight="1" x14ac:dyDescent="0.6">
      <c r="B101" s="158" t="s">
        <v>145</v>
      </c>
      <c r="C101" s="159"/>
      <c r="D101" s="159"/>
      <c r="E101" s="159"/>
      <c r="F101" s="159"/>
      <c r="G101" s="159"/>
      <c r="H101" s="284"/>
      <c r="I101" s="159"/>
      <c r="J101" s="159"/>
      <c r="K101" s="159"/>
      <c r="L101" s="159"/>
      <c r="M101" s="256"/>
    </row>
    <row r="102" spans="2:13" ht="21" customHeight="1" x14ac:dyDescent="0.6">
      <c r="B102" s="158" t="s">
        <v>144</v>
      </c>
      <c r="C102" s="157"/>
      <c r="D102" s="157"/>
      <c r="E102" s="157"/>
      <c r="F102" s="157"/>
      <c r="G102" s="157"/>
      <c r="H102" s="285"/>
      <c r="I102" s="157"/>
      <c r="J102" s="157"/>
      <c r="K102" s="157"/>
      <c r="L102" s="157"/>
      <c r="M102" s="257"/>
    </row>
    <row r="103" spans="2:13" ht="21" customHeight="1" x14ac:dyDescent="0.6">
      <c r="B103" s="157"/>
      <c r="C103" s="157"/>
      <c r="D103" s="157"/>
      <c r="E103" s="157"/>
      <c r="F103" s="157"/>
      <c r="G103" s="157"/>
      <c r="H103" s="285"/>
      <c r="I103" s="157"/>
      <c r="J103" s="157"/>
      <c r="K103" s="157"/>
      <c r="L103" s="157"/>
      <c r="M103" s="257"/>
    </row>
    <row r="104" spans="2:13" ht="21" customHeight="1" x14ac:dyDescent="0.6">
      <c r="B104" s="156"/>
      <c r="C104" s="156"/>
      <c r="D104" s="156"/>
      <c r="E104" s="156"/>
      <c r="F104" s="156"/>
      <c r="G104" s="156" t="s">
        <v>35</v>
      </c>
      <c r="H104" s="258" t="s">
        <v>36</v>
      </c>
      <c r="I104" s="156"/>
      <c r="J104" s="295" t="s">
        <v>3</v>
      </c>
      <c r="K104" s="295"/>
      <c r="L104" s="295"/>
      <c r="M104" s="258" t="s">
        <v>31</v>
      </c>
    </row>
    <row r="105" spans="2:13" ht="21" customHeight="1" x14ac:dyDescent="0.6">
      <c r="B105" s="153" t="s">
        <v>128</v>
      </c>
      <c r="C105" s="153"/>
      <c r="D105" s="153"/>
      <c r="E105" s="153"/>
      <c r="F105" s="153"/>
      <c r="G105" s="155" t="s">
        <v>38</v>
      </c>
      <c r="H105" s="154">
        <f>345820*50%</f>
        <v>172910</v>
      </c>
      <c r="I105" s="153"/>
      <c r="J105" s="292">
        <v>269881</v>
      </c>
      <c r="K105" s="292"/>
      <c r="L105" s="292"/>
      <c r="M105" s="259">
        <f>H105*J105</f>
        <v>46665123710</v>
      </c>
    </row>
    <row r="106" spans="2:13" ht="21" customHeight="1" x14ac:dyDescent="0.55000000000000004"/>
  </sheetData>
  <autoFilter ref="A5:M47" xr:uid="{2677F53A-618D-4F2A-ACD6-49F1DBDD5742}"/>
  <mergeCells count="9">
    <mergeCell ref="J105:L105"/>
    <mergeCell ref="J93:L93"/>
    <mergeCell ref="J81:L81"/>
    <mergeCell ref="J82:L82"/>
    <mergeCell ref="J71:L71"/>
    <mergeCell ref="J77:L77"/>
    <mergeCell ref="J92:L92"/>
    <mergeCell ref="J80:L80"/>
    <mergeCell ref="J104:L104"/>
  </mergeCells>
  <printOptions horizontalCentered="1"/>
  <pageMargins left="0.7" right="0.7" top="0.75" bottom="0.75" header="0.3" footer="0.3"/>
  <pageSetup scale="54" fitToHeight="0" orientation="portrait" r:id="rId1"/>
  <headerFooter>
    <oddFooter>&amp;Cصفحه &amp;P از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6</vt:i4>
      </vt:variant>
    </vt:vector>
  </HeadingPairs>
  <TitlesOfParts>
    <vt:vector size="10" baseType="lpstr">
      <vt:lpstr>مرحله اول</vt:lpstr>
      <vt:lpstr>مرحله دوم</vt:lpstr>
      <vt:lpstr>ریز آیتم ها</vt:lpstr>
      <vt:lpstr>تسویه دو مرحله اول</vt:lpstr>
      <vt:lpstr>'تسویه دو مرحله اول'!Print_Area</vt:lpstr>
      <vt:lpstr>'مرحله اول'!Print_Area</vt:lpstr>
      <vt:lpstr>'مرحله دوم'!Print_Area</vt:lpstr>
      <vt:lpstr>'تسویه دو مرحله اول'!Print_Titles</vt:lpstr>
      <vt:lpstr>'مرحله اول'!Print_Titles</vt:lpstr>
      <vt:lpstr>'مرحله دوم'!Print_Titles</vt:lpstr>
    </vt:vector>
  </TitlesOfParts>
  <Manager/>
  <Company>Arad Solution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Packing List Items</dc:title>
  <dc:subject/>
  <dc:creator>PMIS</dc:creator>
  <cp:keywords>PMIS,Arad Solution,Export</cp:keywords>
  <dc:description/>
  <cp:lastModifiedBy>Imaghian AmirAbbas</cp:lastModifiedBy>
  <cp:lastPrinted>2023-01-04T10:13:22Z</cp:lastPrinted>
  <dcterms:created xsi:type="dcterms:W3CDTF">2022-09-18T14:57:28Z</dcterms:created>
  <dcterms:modified xsi:type="dcterms:W3CDTF">2023-03-15T20:10:18Z</dcterms:modified>
  <cp:category/>
</cp:coreProperties>
</file>