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پایا صنعت تیران\"/>
    </mc:Choice>
  </mc:AlternateContent>
  <xr:revisionPtr revIDLastSave="0" documentId="13_ncr:1_{1E6DE816-9CD9-43BA-BD83-829890F2FDEA}" xr6:coauthVersionLast="47" xr6:coauthVersionMax="47" xr10:uidLastSave="{00000000-0000-0000-0000-000000000000}"/>
  <bookViews>
    <workbookView xWindow="-120" yWindow="-120" windowWidth="29040" windowHeight="15840" activeTab="1" xr2:uid="{1EA0214E-6CEF-41D0-8C2F-C3D9D0EB93A2}"/>
  </bookViews>
  <sheets>
    <sheet name="Final" sheetId="3" r:id="rId1"/>
    <sheet name="سند صادر شده" sheetId="2" r:id="rId2"/>
    <sheet name="توافق اولیه" sheetId="1" r:id="rId3"/>
  </sheets>
  <definedNames>
    <definedName name="_xlnm.Print_Area" localSheetId="0">Final!$A$1:$D$32</definedName>
    <definedName name="_xlnm.Print_Area" localSheetId="2">'توافق اولیه'!$A$1:$D$32</definedName>
    <definedName name="_xlnm.Print_Area" localSheetId="1">'سند صادر شده'!$A$1:$D$32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4" i="2"/>
  <c r="D26" i="3" l="1"/>
  <c r="D25" i="3"/>
  <c r="D24" i="3"/>
  <c r="B20" i="3"/>
  <c r="B19" i="3"/>
  <c r="B9" i="3"/>
  <c r="B10" i="3" s="1"/>
  <c r="D8" i="3"/>
  <c r="D7" i="3"/>
  <c r="D6" i="3"/>
  <c r="B3" i="3"/>
  <c r="B4" i="3" s="1"/>
  <c r="B9" i="1"/>
  <c r="B14" i="1" s="1"/>
  <c r="E5" i="2"/>
  <c r="B9" i="2"/>
  <c r="B14" i="2" s="1"/>
  <c r="D14" i="2" s="1"/>
  <c r="D26" i="2"/>
  <c r="B20" i="2"/>
  <c r="B19" i="2"/>
  <c r="D8" i="2"/>
  <c r="D7" i="2"/>
  <c r="D6" i="2"/>
  <c r="B3" i="2"/>
  <c r="E5" i="1"/>
  <c r="B10" i="2" l="1"/>
  <c r="B21" i="2"/>
  <c r="B22" i="2" s="1"/>
  <c r="E22" i="2" s="1"/>
  <c r="C19" i="2" s="1"/>
  <c r="B27" i="3"/>
  <c r="B32" i="3" s="1"/>
  <c r="D32" i="3" s="1"/>
  <c r="B27" i="2"/>
  <c r="B12" i="3"/>
  <c r="D9" i="3"/>
  <c r="D10" i="3" s="1"/>
  <c r="B14" i="3"/>
  <c r="B21" i="3"/>
  <c r="B4" i="2"/>
  <c r="B32" i="2" l="1"/>
  <c r="B28" i="2"/>
  <c r="B30" i="2" s="1"/>
  <c r="D27" i="3"/>
  <c r="D28" i="3" s="1"/>
  <c r="E30" i="3" s="1"/>
  <c r="B28" i="3"/>
  <c r="B12" i="2"/>
  <c r="B22" i="3"/>
  <c r="E21" i="3" s="1"/>
  <c r="D12" i="3"/>
  <c r="E5" i="3" s="1"/>
  <c r="B20" i="1"/>
  <c r="B19" i="1"/>
  <c r="D26" i="1"/>
  <c r="D25" i="1"/>
  <c r="D24" i="1"/>
  <c r="D4" i="3" l="1"/>
  <c r="C21" i="3"/>
  <c r="C20" i="3"/>
  <c r="C19" i="3"/>
  <c r="B30" i="3"/>
  <c r="C21" i="2"/>
  <c r="D19" i="2"/>
  <c r="C20" i="2"/>
  <c r="D20" i="2" s="1"/>
  <c r="B27" i="1"/>
  <c r="B28" i="1" s="1"/>
  <c r="B21" i="1"/>
  <c r="B22" i="1" s="1"/>
  <c r="D27" i="2" l="1"/>
  <c r="D28" i="2" s="1"/>
  <c r="E30" i="2" s="1"/>
  <c r="E31" i="2" s="1"/>
  <c r="C30" i="2" s="1"/>
  <c r="D30" i="2" s="1"/>
  <c r="C32" i="2"/>
  <c r="D32" i="2" s="1"/>
  <c r="D21" i="2"/>
  <c r="D27" i="1"/>
  <c r="D28" i="1" s="1"/>
  <c r="E4" i="3"/>
  <c r="E12" i="3"/>
  <c r="E13" i="3" s="1"/>
  <c r="E6" i="3"/>
  <c r="E31" i="3"/>
  <c r="D30" i="3" s="1"/>
  <c r="B30" i="1"/>
  <c r="D30" i="1" s="1"/>
  <c r="B32" i="1"/>
  <c r="D32" i="1" s="1"/>
  <c r="E22" i="3" l="1"/>
  <c r="D33" i="3"/>
  <c r="D22" i="1"/>
  <c r="E22" i="1" s="1"/>
  <c r="E30" i="1"/>
  <c r="C2" i="3"/>
  <c r="C3" i="3"/>
  <c r="D3" i="3" s="1"/>
  <c r="D19" i="3"/>
  <c r="D20" i="3"/>
  <c r="D21" i="3"/>
  <c r="D2" i="3" l="1"/>
  <c r="F5" i="3" s="1"/>
  <c r="F6" i="3" s="1"/>
  <c r="C14" i="3"/>
  <c r="D14" i="3" s="1"/>
  <c r="C19" i="1"/>
  <c r="D19" i="1" s="1"/>
  <c r="C20" i="1"/>
  <c r="D20" i="1" s="1"/>
  <c r="C21" i="1"/>
  <c r="D21" i="1" s="1"/>
  <c r="B10" i="1" l="1"/>
  <c r="D8" i="1"/>
  <c r="D7" i="1"/>
  <c r="D6" i="1"/>
  <c r="B3" i="1"/>
  <c r="B4" i="1" l="1"/>
  <c r="B12" i="1" s="1"/>
  <c r="D12" i="1" s="1"/>
  <c r="D9" i="1"/>
  <c r="D10" i="1" l="1"/>
  <c r="D4" i="1" s="1"/>
  <c r="D14" i="1"/>
  <c r="E4" i="1" l="1"/>
  <c r="C2" i="1" s="1"/>
  <c r="D2" i="1" s="1"/>
  <c r="E6" i="1"/>
  <c r="E6" i="2"/>
  <c r="E4" i="2"/>
  <c r="C3" i="2" s="1"/>
  <c r="D3" i="2" l="1"/>
  <c r="D9" i="2"/>
  <c r="D10" i="2" s="1"/>
  <c r="E12" i="2" s="1"/>
  <c r="E13" i="2" s="1"/>
  <c r="C12" i="2" s="1"/>
  <c r="D12" i="2" s="1"/>
  <c r="D34" i="2" s="1"/>
  <c r="C3" i="1"/>
  <c r="D3" i="1" s="1"/>
  <c r="C2" i="2"/>
  <c r="D2" i="2" s="1"/>
  <c r="F5" i="2" s="1"/>
  <c r="F6" i="2" s="1"/>
</calcChain>
</file>

<file path=xl/sharedStrings.xml><?xml version="1.0" encoding="utf-8"?>
<sst xmlns="http://schemas.openxmlformats.org/spreadsheetml/2006/main" count="75" uniqueCount="18">
  <si>
    <t>فاکتور</t>
  </si>
  <si>
    <t>جمع کل</t>
  </si>
  <si>
    <t>پ پ 1</t>
  </si>
  <si>
    <t>پ پ 2</t>
  </si>
  <si>
    <t>پرداختی</t>
  </si>
  <si>
    <t>10% حسن</t>
  </si>
  <si>
    <t>قابل پرداخت پس از کسر 10% حسن انجام</t>
  </si>
  <si>
    <t>10% حسن انجام پس از پایان دوره گارانتی</t>
  </si>
  <si>
    <t>فاکتور سنگین</t>
  </si>
  <si>
    <t>فاکتور سبک</t>
  </si>
  <si>
    <t>پرداخت 1</t>
  </si>
  <si>
    <t xml:space="preserve">پ پ </t>
  </si>
  <si>
    <t>پرداخت 2 و 3</t>
  </si>
  <si>
    <t>ارزی</t>
  </si>
  <si>
    <t>ریالی</t>
  </si>
  <si>
    <t>نرخ تبدیل</t>
  </si>
  <si>
    <t>پایاصنعت ق 080</t>
  </si>
  <si>
    <t>پایاصنعت ق 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</si>
</sst>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0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38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0" fontId="1" fillId="0" borderId="0" xfId="0" applyNumberFormat="1" applyFont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0" fontId="1" fillId="0" borderId="0" xfId="0" applyFont="1"/>
    <xf numFmtId="40" fontId="1" fillId="0" borderId="1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right"/>
    </xf>
    <xf numFmtId="40" fontId="1" fillId="0" borderId="2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0" xfId="0" applyNumberFormat="1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2792-2D43-45DE-B0EF-DC9654961FDD}">
  <dimension ref="A1:F33"/>
  <sheetViews>
    <sheetView view="pageBreakPreview" zoomScale="98" zoomScaleNormal="100" zoomScaleSheetLayoutView="98" workbookViewId="0">
      <selection activeCell="D4" sqref="D4"/>
    </sheetView>
  </sheetViews>
  <sheetFormatPr defaultRowHeight="15" x14ac:dyDescent="0.25"/>
  <cols>
    <col min="1" max="1" width="32" style="5" bestFit="1" customWidth="1"/>
    <col min="2" max="2" width="13.5703125" style="1" bestFit="1" customWidth="1"/>
    <col min="3" max="3" width="11.7109375" style="1" customWidth="1"/>
    <col min="4" max="4" width="20" style="2" bestFit="1" customWidth="1"/>
    <col min="5" max="5" width="16.28515625" bestFit="1" customWidth="1"/>
    <col min="6" max="6" width="15.7109375" bestFit="1" customWidth="1"/>
  </cols>
  <sheetData>
    <row r="1" spans="1:6" x14ac:dyDescent="0.25">
      <c r="A1" s="5" t="s">
        <v>16</v>
      </c>
      <c r="B1" s="1" t="s">
        <v>13</v>
      </c>
      <c r="C1" s="1" t="s">
        <v>15</v>
      </c>
      <c r="D1" s="2" t="s">
        <v>14</v>
      </c>
    </row>
    <row r="2" spans="1:6" s="9" customFormat="1" x14ac:dyDescent="0.25">
      <c r="A2" s="6" t="s">
        <v>0</v>
      </c>
      <c r="B2" s="7">
        <v>495092.5</v>
      </c>
      <c r="C2" s="7">
        <f>E4</f>
        <v>310252.95586011565</v>
      </c>
      <c r="D2" s="8">
        <f>B2*C2</f>
        <v>153603911549.17432</v>
      </c>
    </row>
    <row r="3" spans="1:6" s="9" customFormat="1" x14ac:dyDescent="0.25">
      <c r="A3" s="12">
        <v>0.09</v>
      </c>
      <c r="B3" s="7">
        <f>B2*9/100</f>
        <v>44558.324999999997</v>
      </c>
      <c r="C3" s="7">
        <f>E4</f>
        <v>310252.95586011565</v>
      </c>
      <c r="D3" s="8">
        <f>B3*C3</f>
        <v>13824352039.425686</v>
      </c>
    </row>
    <row r="4" spans="1:6" s="9" customFormat="1" x14ac:dyDescent="0.25">
      <c r="A4" s="6" t="s">
        <v>1</v>
      </c>
      <c r="B4" s="13">
        <f>SUM(B2:B3)</f>
        <v>539650.82499999995</v>
      </c>
      <c r="C4" s="7"/>
      <c r="D4" s="14">
        <f>E5</f>
        <v>167428263588.59998</v>
      </c>
      <c r="E4" s="9">
        <f>D4/B4</f>
        <v>310252.95586011565</v>
      </c>
    </row>
    <row r="5" spans="1:6" x14ac:dyDescent="0.25">
      <c r="E5" s="16">
        <f>-D10+D12</f>
        <v>167428263588.59998</v>
      </c>
      <c r="F5" s="16">
        <f>D2+D3</f>
        <v>167428263588.60001</v>
      </c>
    </row>
    <row r="6" spans="1:6" x14ac:dyDescent="0.25">
      <c r="A6" s="5" t="s">
        <v>2</v>
      </c>
      <c r="B6" s="1">
        <v>-105000</v>
      </c>
      <c r="C6" s="1">
        <v>269881</v>
      </c>
      <c r="D6" s="2">
        <f>B6*C6</f>
        <v>-28337505000</v>
      </c>
      <c r="E6" s="16">
        <f>D4-E5</f>
        <v>0</v>
      </c>
      <c r="F6" s="16">
        <f>F5-D4</f>
        <v>0</v>
      </c>
    </row>
    <row r="7" spans="1:6" x14ac:dyDescent="0.25">
      <c r="A7" s="5" t="s">
        <v>3</v>
      </c>
      <c r="B7" s="1">
        <v>-105000</v>
      </c>
      <c r="C7" s="1">
        <v>288101</v>
      </c>
      <c r="D7" s="2">
        <f>B7*C7</f>
        <v>-30250605000</v>
      </c>
    </row>
    <row r="8" spans="1:6" x14ac:dyDescent="0.25">
      <c r="A8" s="5" t="s">
        <v>4</v>
      </c>
      <c r="B8" s="1">
        <v>-228515</v>
      </c>
      <c r="C8" s="1">
        <v>330168</v>
      </c>
      <c r="D8" s="2">
        <f>B8*C8</f>
        <v>-75448340520</v>
      </c>
    </row>
    <row r="9" spans="1:6" x14ac:dyDescent="0.25">
      <c r="A9" s="5" t="s">
        <v>5</v>
      </c>
      <c r="B9" s="1">
        <f>-B2*10/100</f>
        <v>-49509.25</v>
      </c>
      <c r="C9" s="1">
        <v>330168</v>
      </c>
      <c r="D9" s="2">
        <f>B9*C9</f>
        <v>-16346370054</v>
      </c>
    </row>
    <row r="10" spans="1:6" x14ac:dyDescent="0.25">
      <c r="B10" s="3">
        <f>SUM(B6:B9)</f>
        <v>-488024.25</v>
      </c>
      <c r="D10" s="4">
        <f>SUM(D6:D9)</f>
        <v>-150382820574</v>
      </c>
    </row>
    <row r="12" spans="1:6" s="9" customFormat="1" ht="15.75" thickBot="1" x14ac:dyDescent="0.3">
      <c r="A12" s="6" t="s">
        <v>6</v>
      </c>
      <c r="B12" s="10">
        <f>B10+B4</f>
        <v>51626.574999999953</v>
      </c>
      <c r="C12" s="7">
        <v>330168</v>
      </c>
      <c r="D12" s="11">
        <f>B12*C12</f>
        <v>17045443014.599985</v>
      </c>
      <c r="E12" s="15">
        <f>D4+D10</f>
        <v>17045443014.599976</v>
      </c>
    </row>
    <row r="13" spans="1:6" ht="15.75" thickTop="1" x14ac:dyDescent="0.25">
      <c r="E13">
        <f>E12/B12</f>
        <v>330167.99999999983</v>
      </c>
    </row>
    <row r="14" spans="1:6" s="9" customFormat="1" x14ac:dyDescent="0.25">
      <c r="A14" s="6" t="s">
        <v>7</v>
      </c>
      <c r="B14" s="7">
        <f>-B9</f>
        <v>49509.25</v>
      </c>
      <c r="C14" s="7">
        <f>C2</f>
        <v>310252.95586011565</v>
      </c>
      <c r="D14" s="8">
        <f>B14*C14</f>
        <v>15360391154.917431</v>
      </c>
    </row>
    <row r="18" spans="1:5" x14ac:dyDescent="0.25">
      <c r="A18" s="5" t="s">
        <v>17</v>
      </c>
      <c r="B18" s="1" t="s">
        <v>13</v>
      </c>
      <c r="C18" s="1" t="s">
        <v>15</v>
      </c>
      <c r="D18" s="2" t="s">
        <v>14</v>
      </c>
    </row>
    <row r="19" spans="1:5" s="9" customFormat="1" x14ac:dyDescent="0.25">
      <c r="A19" s="6" t="s">
        <v>8</v>
      </c>
      <c r="B19" s="7">
        <f>(17262.4*1.7)</f>
        <v>29346.080000000002</v>
      </c>
      <c r="C19" s="7">
        <f>E21</f>
        <v>365611.20932266553</v>
      </c>
      <c r="D19" s="8">
        <f>B19*C19</f>
        <v>10729255797.679689</v>
      </c>
    </row>
    <row r="20" spans="1:5" s="9" customFormat="1" x14ac:dyDescent="0.25">
      <c r="A20" s="6" t="s">
        <v>9</v>
      </c>
      <c r="B20" s="7">
        <f>(206147.6+187792+38798)*1.9</f>
        <v>822201.44</v>
      </c>
      <c r="C20" s="7">
        <f>E21</f>
        <v>365611.20932266553</v>
      </c>
      <c r="D20" s="8">
        <f>B20*C20</f>
        <v>300606062785.237</v>
      </c>
    </row>
    <row r="21" spans="1:5" s="9" customFormat="1" x14ac:dyDescent="0.25">
      <c r="A21" s="12">
        <v>0.09</v>
      </c>
      <c r="B21" s="7">
        <f>(B19+B20)*9/100</f>
        <v>76639.276799999992</v>
      </c>
      <c r="C21" s="7">
        <f>E21</f>
        <v>365611.20932266553</v>
      </c>
      <c r="D21" s="8">
        <f>B21*C21</f>
        <v>28020178672.462502</v>
      </c>
      <c r="E21" s="9">
        <f>D22/B22</f>
        <v>365611.20932266553</v>
      </c>
    </row>
    <row r="22" spans="1:5" s="9" customFormat="1" x14ac:dyDescent="0.25">
      <c r="A22" s="6" t="s">
        <v>1</v>
      </c>
      <c r="B22" s="13">
        <f>SUM(B19:B21)</f>
        <v>928186.79679999989</v>
      </c>
      <c r="C22" s="7"/>
      <c r="D22" s="14">
        <v>339355497255.37915</v>
      </c>
      <c r="E22" s="15">
        <f>-D28+D30</f>
        <v>347830363374.02716</v>
      </c>
    </row>
    <row r="24" spans="1:5" x14ac:dyDescent="0.25">
      <c r="A24" s="5" t="s">
        <v>11</v>
      </c>
      <c r="B24" s="1">
        <v>-429225</v>
      </c>
      <c r="C24" s="1">
        <v>287920</v>
      </c>
      <c r="D24" s="2">
        <f>B24*C24</f>
        <v>-123582462000</v>
      </c>
    </row>
    <row r="25" spans="1:5" x14ac:dyDescent="0.25">
      <c r="A25" s="5" t="s">
        <v>10</v>
      </c>
      <c r="B25" s="1">
        <v>-168410</v>
      </c>
      <c r="C25" s="1">
        <v>449429</v>
      </c>
      <c r="D25" s="2">
        <f>B25*C25</f>
        <v>-75688337890</v>
      </c>
    </row>
    <row r="26" spans="1:5" x14ac:dyDescent="0.25">
      <c r="A26" s="5" t="s">
        <v>12</v>
      </c>
      <c r="B26" s="1">
        <v>0</v>
      </c>
      <c r="C26" s="1">
        <v>0</v>
      </c>
      <c r="D26" s="2">
        <f>B26*C26</f>
        <v>0</v>
      </c>
    </row>
    <row r="27" spans="1:5" x14ac:dyDescent="0.25">
      <c r="A27" s="5" t="s">
        <v>5</v>
      </c>
      <c r="B27" s="1">
        <f>-(B19+B20)*10/100</f>
        <v>-85154.751999999993</v>
      </c>
      <c r="C27" s="1">
        <v>449429</v>
      </c>
      <c r="D27" s="2">
        <f>B27*C27</f>
        <v>-38271015036.607994</v>
      </c>
    </row>
    <row r="28" spans="1:5" x14ac:dyDescent="0.25">
      <c r="B28" s="3">
        <f>SUM(B24:B27)</f>
        <v>-682789.75199999998</v>
      </c>
      <c r="D28" s="4">
        <f>SUM(D24:D27)</f>
        <v>-237541814926.608</v>
      </c>
    </row>
    <row r="30" spans="1:5" s="9" customFormat="1" ht="15.75" thickBot="1" x14ac:dyDescent="0.3">
      <c r="A30" s="6" t="s">
        <v>6</v>
      </c>
      <c r="B30" s="10">
        <f>B28+B22</f>
        <v>245397.04479999992</v>
      </c>
      <c r="C30" s="7">
        <v>449429</v>
      </c>
      <c r="D30" s="11">
        <f>B30*C30</f>
        <v>110288548447.41916</v>
      </c>
      <c r="E30" s="15">
        <f>D22+D28</f>
        <v>101813682328.77115</v>
      </c>
    </row>
    <row r="31" spans="1:5" ht="15.75" thickTop="1" x14ac:dyDescent="0.25">
      <c r="E31">
        <f>E30/B30</f>
        <v>414893.67735357169</v>
      </c>
    </row>
    <row r="32" spans="1:5" s="9" customFormat="1" x14ac:dyDescent="0.25">
      <c r="A32" s="6" t="s">
        <v>7</v>
      </c>
      <c r="B32" s="7">
        <f>-B27</f>
        <v>85154.751999999993</v>
      </c>
      <c r="C32" s="7">
        <v>449429</v>
      </c>
      <c r="D32" s="8">
        <f>B32*C32</f>
        <v>38271015036.607994</v>
      </c>
      <c r="E32" s="9">
        <v>38271015036.607994</v>
      </c>
    </row>
    <row r="33" spans="4:4" x14ac:dyDescent="0.25">
      <c r="D33" s="2">
        <f>D32+D30-D28</f>
        <v>386101378410.63513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D59B-5F27-4426-B32D-95E2C907D8CC}">
  <dimension ref="A1:F34"/>
  <sheetViews>
    <sheetView tabSelected="1" view="pageBreakPreview" zoomScale="98" zoomScaleNormal="100" zoomScaleSheetLayoutView="98" workbookViewId="0">
      <selection activeCell="A6" sqref="A6"/>
    </sheetView>
  </sheetViews>
  <sheetFormatPr defaultRowHeight="15" x14ac:dyDescent="0.25"/>
  <cols>
    <col min="1" max="1" width="32" style="5" bestFit="1" customWidth="1"/>
    <col min="2" max="2" width="13.5703125" style="1" bestFit="1" customWidth="1"/>
    <col min="3" max="3" width="11.7109375" style="1" customWidth="1"/>
    <col min="4" max="4" width="20" style="2" bestFit="1" customWidth="1"/>
    <col min="5" max="6" width="15.7109375" bestFit="1" customWidth="1"/>
  </cols>
  <sheetData>
    <row r="1" spans="1:6" x14ac:dyDescent="0.25">
      <c r="A1" s="5" t="s">
        <v>16</v>
      </c>
      <c r="B1" s="1" t="s">
        <v>13</v>
      </c>
      <c r="C1" s="1" t="s">
        <v>15</v>
      </c>
      <c r="D1" s="2" t="s">
        <v>14</v>
      </c>
    </row>
    <row r="2" spans="1:6" s="9" customFormat="1" x14ac:dyDescent="0.25">
      <c r="A2" s="6" t="s">
        <v>0</v>
      </c>
      <c r="B2" s="7">
        <v>495092.5</v>
      </c>
      <c r="C2" s="7">
        <f>E4</f>
        <v>304816.66286454763</v>
      </c>
      <c r="D2" s="8">
        <f>B2*C2</f>
        <v>150912443659.26605</v>
      </c>
    </row>
    <row r="3" spans="1:6" s="9" customFormat="1" x14ac:dyDescent="0.25">
      <c r="A3" s="12">
        <v>0.09</v>
      </c>
      <c r="B3" s="7">
        <f>B2*9/100</f>
        <v>44558.324999999997</v>
      </c>
      <c r="C3" s="7">
        <f>E4</f>
        <v>304816.66286454763</v>
      </c>
      <c r="D3" s="8">
        <f>B3*C3</f>
        <v>13582119929.333944</v>
      </c>
    </row>
    <row r="4" spans="1:6" s="9" customFormat="1" x14ac:dyDescent="0.25">
      <c r="A4" s="6" t="s">
        <v>1</v>
      </c>
      <c r="B4" s="13">
        <f>SUM(B2:B3)</f>
        <v>539650.82499999995</v>
      </c>
      <c r="C4" s="7"/>
      <c r="D4" s="14">
        <v>164494563588.59998</v>
      </c>
      <c r="E4" s="9">
        <f>D4/B4</f>
        <v>304816.66286454763</v>
      </c>
    </row>
    <row r="5" spans="1:6" x14ac:dyDescent="0.25">
      <c r="E5" s="16">
        <f>131961012216+32533625371</f>
        <v>164494637587</v>
      </c>
      <c r="F5" s="16">
        <f>D2+D3</f>
        <v>164494563588.60001</v>
      </c>
    </row>
    <row r="6" spans="1:6" x14ac:dyDescent="0.25">
      <c r="A6" s="5" t="s">
        <v>2</v>
      </c>
      <c r="B6" s="1">
        <v>-105000</v>
      </c>
      <c r="C6" s="1">
        <v>269881</v>
      </c>
      <c r="D6" s="2">
        <f>B6*C6</f>
        <v>-28337505000</v>
      </c>
      <c r="E6" s="16">
        <f>D4-E5</f>
        <v>-73998.400024414063</v>
      </c>
      <c r="F6" s="16">
        <f>F5-D4</f>
        <v>0</v>
      </c>
    </row>
    <row r="7" spans="1:6" x14ac:dyDescent="0.25">
      <c r="A7" s="5" t="s">
        <v>3</v>
      </c>
      <c r="B7" s="1">
        <v>-105000</v>
      </c>
      <c r="C7" s="1">
        <v>288101</v>
      </c>
      <c r="D7" s="2">
        <f>B7*C7</f>
        <v>-30250605000</v>
      </c>
    </row>
    <row r="8" spans="1:6" x14ac:dyDescent="0.25">
      <c r="A8" s="5" t="s">
        <v>4</v>
      </c>
      <c r="B8" s="1">
        <v>-228515</v>
      </c>
      <c r="C8" s="1">
        <v>330168</v>
      </c>
      <c r="D8" s="2">
        <f>B8*C8</f>
        <v>-75448340520</v>
      </c>
    </row>
    <row r="9" spans="1:6" x14ac:dyDescent="0.25">
      <c r="A9" s="5" t="s">
        <v>5</v>
      </c>
      <c r="B9" s="1">
        <f>-B2*10/100</f>
        <v>-49509.25</v>
      </c>
      <c r="C9" s="1">
        <v>330168</v>
      </c>
      <c r="D9" s="2">
        <f>B9*C9</f>
        <v>-16346370054</v>
      </c>
    </row>
    <row r="10" spans="1:6" x14ac:dyDescent="0.25">
      <c r="B10" s="3">
        <f>SUM(B6:B9)</f>
        <v>-488024.25</v>
      </c>
      <c r="D10" s="4">
        <f>SUM(D6:D9)</f>
        <v>-150382820574</v>
      </c>
    </row>
    <row r="12" spans="1:6" s="9" customFormat="1" ht="15.75" thickBot="1" x14ac:dyDescent="0.3">
      <c r="A12" s="6" t="s">
        <v>6</v>
      </c>
      <c r="B12" s="10">
        <f>B10+B4</f>
        <v>51626.574999999953</v>
      </c>
      <c r="C12" s="7">
        <f>E13</f>
        <v>273342.61501174519</v>
      </c>
      <c r="D12" s="11">
        <f>B12*C12</f>
        <v>14111743014.599976</v>
      </c>
      <c r="E12" s="15">
        <f>D4+D10</f>
        <v>14111743014.599976</v>
      </c>
    </row>
    <row r="13" spans="1:6" ht="15.75" thickTop="1" x14ac:dyDescent="0.25">
      <c r="E13">
        <f>E12/B12</f>
        <v>273342.61501174519</v>
      </c>
    </row>
    <row r="14" spans="1:6" s="9" customFormat="1" x14ac:dyDescent="0.25">
      <c r="A14" s="6" t="s">
        <v>7</v>
      </c>
      <c r="B14" s="7">
        <f>-B9</f>
        <v>49509.25</v>
      </c>
      <c r="C14" s="7">
        <v>330168</v>
      </c>
      <c r="D14" s="8">
        <f>B14*C14</f>
        <v>16346370054</v>
      </c>
    </row>
    <row r="18" spans="1:5" x14ac:dyDescent="0.25">
      <c r="A18" s="5" t="s">
        <v>17</v>
      </c>
      <c r="B18" s="1" t="s">
        <v>13</v>
      </c>
      <c r="C18" s="1" t="s">
        <v>15</v>
      </c>
      <c r="D18" s="2" t="s">
        <v>14</v>
      </c>
    </row>
    <row r="19" spans="1:5" s="9" customFormat="1" x14ac:dyDescent="0.25">
      <c r="A19" s="6" t="s">
        <v>8</v>
      </c>
      <c r="B19" s="7">
        <f>(17262.4*1.7)</f>
        <v>29346.080000000002</v>
      </c>
      <c r="C19" s="7">
        <f>E22</f>
        <v>365611.20932266553</v>
      </c>
      <c r="D19" s="8">
        <f>B19*C19</f>
        <v>10729255797.679689</v>
      </c>
    </row>
    <row r="20" spans="1:5" s="9" customFormat="1" x14ac:dyDescent="0.25">
      <c r="A20" s="6" t="s">
        <v>9</v>
      </c>
      <c r="B20" s="7">
        <f>(206147.6+187792+38798)*1.9</f>
        <v>822201.44</v>
      </c>
      <c r="C20" s="7">
        <f>E22</f>
        <v>365611.20932266553</v>
      </c>
      <c r="D20" s="8">
        <f>B20*C20</f>
        <v>300606062785.237</v>
      </c>
    </row>
    <row r="21" spans="1:5" s="9" customFormat="1" x14ac:dyDescent="0.25">
      <c r="A21" s="12">
        <v>0.09</v>
      </c>
      <c r="B21" s="7">
        <f>(B19+B20)*9/100</f>
        <v>76639.276799999992</v>
      </c>
      <c r="C21" s="7">
        <f>E22</f>
        <v>365611.20932266553</v>
      </c>
      <c r="D21" s="8">
        <f>B21*C21</f>
        <v>28020178672.462502</v>
      </c>
    </row>
    <row r="22" spans="1:5" s="9" customFormat="1" x14ac:dyDescent="0.25">
      <c r="A22" s="6" t="s">
        <v>1</v>
      </c>
      <c r="B22" s="13">
        <f>SUM(B19:B21)</f>
        <v>928186.79679999989</v>
      </c>
      <c r="C22" s="7"/>
      <c r="D22" s="14">
        <v>339355497255.37915</v>
      </c>
      <c r="E22" s="9">
        <f>D22/B22</f>
        <v>365611.20932266553</v>
      </c>
    </row>
    <row r="24" spans="1:5" x14ac:dyDescent="0.25">
      <c r="A24" s="5" t="s">
        <v>11</v>
      </c>
      <c r="B24" s="1">
        <v>-429225</v>
      </c>
      <c r="C24" s="1">
        <v>287920</v>
      </c>
      <c r="D24" s="2">
        <f>B24*C24+462000</f>
        <v>-123582000000</v>
      </c>
    </row>
    <row r="25" spans="1:5" x14ac:dyDescent="0.25">
      <c r="A25" s="5" t="s">
        <v>10</v>
      </c>
      <c r="B25" s="1">
        <v>-168410</v>
      </c>
      <c r="C25" s="1">
        <v>449429</v>
      </c>
      <c r="D25" s="2">
        <f>B25*C25+337890</f>
        <v>-75688000000</v>
      </c>
    </row>
    <row r="26" spans="1:5" x14ac:dyDescent="0.25">
      <c r="A26" s="5" t="s">
        <v>12</v>
      </c>
      <c r="B26" s="1">
        <v>0</v>
      </c>
      <c r="C26" s="1">
        <v>0</v>
      </c>
      <c r="D26" s="2">
        <f>B26*C26</f>
        <v>0</v>
      </c>
    </row>
    <row r="27" spans="1:5" x14ac:dyDescent="0.25">
      <c r="A27" s="5" t="s">
        <v>5</v>
      </c>
      <c r="B27" s="1">
        <f>-(B19+B20)*10/100</f>
        <v>-85154.751999999993</v>
      </c>
      <c r="C27" s="1">
        <v>449429</v>
      </c>
      <c r="D27" s="2">
        <f>B27*C27</f>
        <v>-38271015036.607994</v>
      </c>
    </row>
    <row r="28" spans="1:5" x14ac:dyDescent="0.25">
      <c r="B28" s="3">
        <f>SUM(B24:B27)</f>
        <v>-682789.75199999998</v>
      </c>
      <c r="D28" s="4">
        <f>SUM(D24:D27)</f>
        <v>-237541015036.608</v>
      </c>
    </row>
    <row r="29" spans="1:5" x14ac:dyDescent="0.25">
      <c r="E29" s="16"/>
    </row>
    <row r="30" spans="1:5" s="9" customFormat="1" ht="15.75" thickBot="1" x14ac:dyDescent="0.3">
      <c r="A30" s="6" t="s">
        <v>6</v>
      </c>
      <c r="B30" s="10">
        <f>B28+B22</f>
        <v>245397.04479999992</v>
      </c>
      <c r="C30" s="7">
        <f>E31</f>
        <v>414896.93692827708</v>
      </c>
      <c r="D30" s="11">
        <f>B30*C30</f>
        <v>101814482218.77115</v>
      </c>
      <c r="E30" s="15">
        <f>D22+D28</f>
        <v>101814482218.77115</v>
      </c>
    </row>
    <row r="31" spans="1:5" ht="15.75" thickTop="1" x14ac:dyDescent="0.25">
      <c r="E31">
        <f>E30/B30</f>
        <v>414896.93692827708</v>
      </c>
    </row>
    <row r="32" spans="1:5" s="9" customFormat="1" x14ac:dyDescent="0.25">
      <c r="A32" s="6" t="s">
        <v>7</v>
      </c>
      <c r="B32" s="7">
        <f>-B27</f>
        <v>85154.751999999993</v>
      </c>
      <c r="C32" s="7">
        <f>C27</f>
        <v>449429</v>
      </c>
      <c r="D32" s="8">
        <f>B32*C32</f>
        <v>38271015036.607994</v>
      </c>
      <c r="E32" s="9">
        <v>38271015036.607994</v>
      </c>
    </row>
    <row r="34" spans="4:4" x14ac:dyDescent="0.25">
      <c r="D34" s="2">
        <f>D12+D30</f>
        <v>115926225233.37112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E59A-6696-43BE-A9D9-BE8CCD643E5E}">
  <dimension ref="A1:E32"/>
  <sheetViews>
    <sheetView view="pageBreakPreview" zoomScale="98" zoomScaleNormal="100" zoomScaleSheetLayoutView="98" workbookViewId="0">
      <selection activeCell="B34" sqref="B34"/>
    </sheetView>
  </sheetViews>
  <sheetFormatPr defaultRowHeight="15" x14ac:dyDescent="0.25"/>
  <cols>
    <col min="1" max="1" width="32" style="5" bestFit="1" customWidth="1"/>
    <col min="2" max="2" width="13.5703125" style="1" bestFit="1" customWidth="1"/>
    <col min="3" max="3" width="11.7109375" style="1" customWidth="1"/>
    <col min="4" max="4" width="20" style="2" bestFit="1" customWidth="1"/>
    <col min="5" max="5" width="15.7109375" bestFit="1" customWidth="1"/>
  </cols>
  <sheetData>
    <row r="1" spans="1:5" x14ac:dyDescent="0.25">
      <c r="A1" s="5" t="s">
        <v>16</v>
      </c>
      <c r="B1" s="1" t="s">
        <v>13</v>
      </c>
      <c r="C1" s="1" t="s">
        <v>15</v>
      </c>
      <c r="D1" s="2" t="s">
        <v>14</v>
      </c>
    </row>
    <row r="2" spans="1:5" s="9" customFormat="1" x14ac:dyDescent="0.25">
      <c r="A2" s="6" t="s">
        <v>0</v>
      </c>
      <c r="B2" s="7">
        <v>495092.5</v>
      </c>
      <c r="C2" s="7">
        <f>E4</f>
        <v>304816.66286454763</v>
      </c>
      <c r="D2" s="8">
        <f>B2*C2</f>
        <v>150912443659.26605</v>
      </c>
    </row>
    <row r="3" spans="1:5" s="9" customFormat="1" x14ac:dyDescent="0.25">
      <c r="A3" s="12">
        <v>0.09</v>
      </c>
      <c r="B3" s="7">
        <f>B2*9/100</f>
        <v>44558.324999999997</v>
      </c>
      <c r="C3" s="7">
        <f>E4</f>
        <v>304816.66286454763</v>
      </c>
      <c r="D3" s="8">
        <f>B3*C3</f>
        <v>13582119929.333944</v>
      </c>
    </row>
    <row r="4" spans="1:5" s="9" customFormat="1" x14ac:dyDescent="0.25">
      <c r="A4" s="6" t="s">
        <v>1</v>
      </c>
      <c r="B4" s="13">
        <f>SUM(B2:B3)</f>
        <v>539650.82499999995</v>
      </c>
      <c r="C4" s="7"/>
      <c r="D4" s="14">
        <f>D12-D10</f>
        <v>164494563588.59998</v>
      </c>
      <c r="E4" s="9">
        <f>D4/B4</f>
        <v>304816.66286454763</v>
      </c>
    </row>
    <row r="5" spans="1:5" x14ac:dyDescent="0.25">
      <c r="E5" s="16">
        <f>131961012216+32533625371</f>
        <v>164494637587</v>
      </c>
    </row>
    <row r="6" spans="1:5" x14ac:dyDescent="0.25">
      <c r="A6" s="5" t="s">
        <v>2</v>
      </c>
      <c r="B6" s="1">
        <v>-105000</v>
      </c>
      <c r="C6" s="1">
        <v>266671</v>
      </c>
      <c r="D6" s="2">
        <f>B6*C6</f>
        <v>-28000455000</v>
      </c>
      <c r="E6" s="16">
        <f>D4-E5</f>
        <v>-73998.400024414063</v>
      </c>
    </row>
    <row r="7" spans="1:5" x14ac:dyDescent="0.25">
      <c r="A7" s="5" t="s">
        <v>3</v>
      </c>
      <c r="B7" s="1">
        <v>-105000</v>
      </c>
      <c r="C7" s="1">
        <v>263371</v>
      </c>
      <c r="D7" s="2">
        <f>B7*C7</f>
        <v>-27653955000</v>
      </c>
    </row>
    <row r="8" spans="1:5" x14ac:dyDescent="0.25">
      <c r="A8" s="5" t="s">
        <v>4</v>
      </c>
      <c r="B8" s="1">
        <v>-228515</v>
      </c>
      <c r="C8" s="1">
        <v>330168</v>
      </c>
      <c r="D8" s="2">
        <f>B8*C8</f>
        <v>-75448340520</v>
      </c>
    </row>
    <row r="9" spans="1:5" x14ac:dyDescent="0.25">
      <c r="A9" s="5" t="s">
        <v>5</v>
      </c>
      <c r="B9" s="1">
        <f>-B2*10/100</f>
        <v>-49509.25</v>
      </c>
      <c r="C9" s="1">
        <v>330168</v>
      </c>
      <c r="D9" s="2">
        <f>B9*C9</f>
        <v>-16346370054</v>
      </c>
    </row>
    <row r="10" spans="1:5" x14ac:dyDescent="0.25">
      <c r="B10" s="3">
        <f>SUM(B6:B9)</f>
        <v>-488024.25</v>
      </c>
      <c r="D10" s="4">
        <f>SUM(D6:D9)</f>
        <v>-147449120574</v>
      </c>
    </row>
    <row r="12" spans="1:5" s="9" customFormat="1" ht="15.75" thickBot="1" x14ac:dyDescent="0.3">
      <c r="A12" s="6" t="s">
        <v>6</v>
      </c>
      <c r="B12" s="10">
        <f>B10+B4</f>
        <v>51626.574999999953</v>
      </c>
      <c r="C12" s="7">
        <v>330168</v>
      </c>
      <c r="D12" s="11">
        <f>B12*C12</f>
        <v>17045443014.599985</v>
      </c>
    </row>
    <row r="13" spans="1:5" ht="15.75" thickTop="1" x14ac:dyDescent="0.25"/>
    <row r="14" spans="1:5" s="9" customFormat="1" x14ac:dyDescent="0.25">
      <c r="A14" s="6" t="s">
        <v>7</v>
      </c>
      <c r="B14" s="7">
        <f>-B9</f>
        <v>49509.25</v>
      </c>
      <c r="C14" s="7"/>
      <c r="D14" s="8">
        <f>-D9</f>
        <v>16346370054</v>
      </c>
    </row>
    <row r="18" spans="1:5" x14ac:dyDescent="0.25">
      <c r="A18" s="5" t="s">
        <v>17</v>
      </c>
      <c r="B18" s="1" t="s">
        <v>13</v>
      </c>
      <c r="C18" s="1" t="s">
        <v>15</v>
      </c>
      <c r="D18" s="2" t="s">
        <v>14</v>
      </c>
    </row>
    <row r="19" spans="1:5" s="9" customFormat="1" x14ac:dyDescent="0.25">
      <c r="A19" s="6" t="s">
        <v>8</v>
      </c>
      <c r="B19" s="7">
        <f>(17262.4*1.7)</f>
        <v>29346.080000000002</v>
      </c>
      <c r="C19" s="7">
        <f>E22</f>
        <v>365611.20932266553</v>
      </c>
      <c r="D19" s="8">
        <f>B19*C19</f>
        <v>10729255797.679689</v>
      </c>
    </row>
    <row r="20" spans="1:5" s="9" customFormat="1" x14ac:dyDescent="0.25">
      <c r="A20" s="6" t="s">
        <v>9</v>
      </c>
      <c r="B20" s="7">
        <f>(206147.6+187792+38798)*1.9</f>
        <v>822201.44</v>
      </c>
      <c r="C20" s="7">
        <f>E22</f>
        <v>365611.20932266553</v>
      </c>
      <c r="D20" s="8">
        <f>B20*C20</f>
        <v>300606062785.237</v>
      </c>
    </row>
    <row r="21" spans="1:5" s="9" customFormat="1" x14ac:dyDescent="0.25">
      <c r="A21" s="12">
        <v>0.09</v>
      </c>
      <c r="B21" s="7">
        <f>(B19+B20)*9/100</f>
        <v>76639.276799999992</v>
      </c>
      <c r="C21" s="7">
        <f>E22</f>
        <v>365611.20932266553</v>
      </c>
      <c r="D21" s="8">
        <f>B21*C21</f>
        <v>28020178672.462502</v>
      </c>
    </row>
    <row r="22" spans="1:5" s="9" customFormat="1" x14ac:dyDescent="0.25">
      <c r="A22" s="6" t="s">
        <v>1</v>
      </c>
      <c r="B22" s="13">
        <f>SUM(B19:B21)</f>
        <v>928186.79679999989</v>
      </c>
      <c r="C22" s="7"/>
      <c r="D22" s="14">
        <f>D30-D28</f>
        <v>339355497255.37915</v>
      </c>
      <c r="E22" s="9">
        <f>D22/B22</f>
        <v>365611.20932266553</v>
      </c>
    </row>
    <row r="24" spans="1:5" x14ac:dyDescent="0.25">
      <c r="A24" s="5" t="s">
        <v>11</v>
      </c>
      <c r="B24" s="1">
        <v>-429225</v>
      </c>
      <c r="C24" s="1">
        <v>287920</v>
      </c>
      <c r="D24" s="2">
        <f>B24*C24</f>
        <v>-123582462000</v>
      </c>
    </row>
    <row r="25" spans="1:5" x14ac:dyDescent="0.25">
      <c r="A25" s="5" t="s">
        <v>10</v>
      </c>
      <c r="B25" s="1">
        <v>-168410</v>
      </c>
      <c r="C25" s="1">
        <v>432444</v>
      </c>
      <c r="D25" s="2">
        <f>B25*C25</f>
        <v>-72827894040</v>
      </c>
    </row>
    <row r="26" spans="1:5" x14ac:dyDescent="0.25">
      <c r="A26" s="5" t="s">
        <v>12</v>
      </c>
      <c r="B26" s="1">
        <v>0</v>
      </c>
      <c r="C26" s="1">
        <v>0</v>
      </c>
      <c r="D26" s="2">
        <f>B26*C26</f>
        <v>0</v>
      </c>
    </row>
    <row r="27" spans="1:5" x14ac:dyDescent="0.25">
      <c r="A27" s="5" t="s">
        <v>5</v>
      </c>
      <c r="B27" s="1">
        <f>-(B19+B20)*10/100</f>
        <v>-85154.751999999993</v>
      </c>
      <c r="C27" s="1">
        <v>432444</v>
      </c>
      <c r="D27" s="2">
        <f>B27*C27</f>
        <v>-36824661573.888</v>
      </c>
    </row>
    <row r="28" spans="1:5" x14ac:dyDescent="0.25">
      <c r="B28" s="3">
        <f>SUM(B24:B27)</f>
        <v>-682789.75199999998</v>
      </c>
      <c r="D28" s="4">
        <f>SUM(D24:D27)</f>
        <v>-233235017613.888</v>
      </c>
    </row>
    <row r="30" spans="1:5" s="9" customFormat="1" ht="15.75" thickBot="1" x14ac:dyDescent="0.3">
      <c r="A30" s="6" t="s">
        <v>6</v>
      </c>
      <c r="B30" s="10">
        <f>B28+B22</f>
        <v>245397.04479999992</v>
      </c>
      <c r="C30" s="7">
        <v>432444</v>
      </c>
      <c r="D30" s="11">
        <f>B30*C30</f>
        <v>106120479641.49117</v>
      </c>
      <c r="E30" s="15">
        <f>D30-D28</f>
        <v>339355497255.37915</v>
      </c>
    </row>
    <row r="31" spans="1:5" ht="15.75" thickTop="1" x14ac:dyDescent="0.25"/>
    <row r="32" spans="1:5" s="9" customFormat="1" x14ac:dyDescent="0.25">
      <c r="A32" s="6" t="s">
        <v>7</v>
      </c>
      <c r="B32" s="7">
        <f>-B27</f>
        <v>85154.751999999993</v>
      </c>
      <c r="C32" s="7">
        <v>432444</v>
      </c>
      <c r="D32" s="8">
        <f>B32*C32</f>
        <v>36824661573.888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Final</vt:lpstr>
      <vt:lpstr>سند صادر شده</vt:lpstr>
      <vt:lpstr>توافق اولیه</vt:lpstr>
      <vt:lpstr>Final!Print_Area</vt:lpstr>
      <vt:lpstr>'توافق اولیه'!Print_Area</vt:lpstr>
      <vt:lpstr>'سند صادر شده'!Print_Area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cp:lastPrinted>2023-04-08T13:26:08Z</cp:lastPrinted>
  <dcterms:created xsi:type="dcterms:W3CDTF">2023-04-08T09:30:55Z</dcterms:created>
  <dcterms:modified xsi:type="dcterms:W3CDTF">2023-05-13T09:53:32Z</dcterms:modified>
</cp:coreProperties>
</file>