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731"/>
  <workbookPr defaultThemeVersion="166925"/>
  <mc:AlternateContent xmlns:mc="http://schemas.openxmlformats.org/markup-compatibility/2006">
    <mc:Choice Requires="x15">
      <x15ac:absPath xmlns:x15ac="http://schemas.microsoft.com/office/spreadsheetml/2010/11/ac" url="\\fp\Finance\Adish Refinery\Adish Group\OLD Personal\Hosseini\تامین کنندگان و پیمانکاران\نکا نوین\"/>
    </mc:Choice>
  </mc:AlternateContent>
  <xr:revisionPtr revIDLastSave="0" documentId="13_ncr:1_{99358E8D-E59C-4128-9825-59F200367D6E}" xr6:coauthVersionLast="47" xr6:coauthVersionMax="47" xr10:uidLastSave="{00000000-0000-0000-0000-000000000000}"/>
  <bookViews>
    <workbookView xWindow="-120" yWindow="-120" windowWidth="29040" windowHeight="15840" xr2:uid="{472A665F-9D56-492B-B3CF-C51E25385B76}"/>
  </bookViews>
  <sheets>
    <sheet name="Final" sheetId="4" r:id="rId1"/>
    <sheet name="ف 342" sheetId="2" r:id="rId2"/>
    <sheet name="Sheet1" sheetId="1" r:id="rId3"/>
    <sheet name="Sheet2" sheetId="3" r:id="rId4"/>
  </sheets>
  <definedNames>
    <definedName name="_xlnm._FilterDatabase" localSheetId="2" hidden="1">Sheet1!$A$1:$J$134</definedName>
    <definedName name="_xlnm._FilterDatabase" localSheetId="3" hidden="1">Sheet2!$A$1:$Y$152</definedName>
    <definedName name="_xlnm.Print_Area" localSheetId="0">Final!$A$1:$M$29</definedName>
    <definedName name="_xlnm.Print_Area" localSheetId="2">Sheet1!$A$1:$J$134</definedName>
    <definedName name="_xlnm.Print_Area" localSheetId="1">'ف 342'!$A$1:$M$31</definedName>
    <definedName name="_xlnm.Print_Titles" localSheetId="2">Sheet1!$1:$1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7" i="4" l="1"/>
  <c r="H11" i="4"/>
  <c r="H12" i="4" s="1"/>
  <c r="N17" i="4"/>
  <c r="P16" i="4"/>
  <c r="L16" i="4"/>
  <c r="L17" i="4" s="1"/>
  <c r="P15" i="4"/>
  <c r="P14" i="4"/>
  <c r="J14" i="4"/>
  <c r="H26" i="4"/>
  <c r="H6" i="4"/>
  <c r="N8" i="4" l="1"/>
  <c r="H27" i="4"/>
  <c r="L26" i="4"/>
  <c r="L27" i="4" s="1"/>
  <c r="L11" i="4" s="1"/>
  <c r="H7" i="4"/>
  <c r="H8" i="4" s="1"/>
  <c r="H19" i="4" s="1"/>
  <c r="N20" i="2"/>
  <c r="P19" i="2"/>
  <c r="P16" i="2"/>
  <c r="P15" i="2"/>
  <c r="L19" i="2"/>
  <c r="J15" i="2"/>
  <c r="H6" i="2"/>
  <c r="H7" i="2" s="1"/>
  <c r="L23" i="1"/>
  <c r="L24" i="1"/>
  <c r="L25" i="1"/>
  <c r="L27" i="1"/>
  <c r="L28" i="1"/>
  <c r="L29" i="1"/>
  <c r="L33" i="1"/>
  <c r="L34" i="1"/>
  <c r="L35" i="1"/>
  <c r="L36" i="1"/>
  <c r="L38" i="1"/>
  <c r="L52" i="1"/>
  <c r="L53" i="1"/>
  <c r="L54" i="1"/>
  <c r="L61" i="1"/>
  <c r="L62" i="1"/>
  <c r="L65" i="1"/>
  <c r="L66" i="1"/>
  <c r="L67" i="1"/>
  <c r="L69" i="1"/>
  <c r="L70" i="1"/>
  <c r="L71" i="1"/>
  <c r="L72" i="1"/>
  <c r="L73" i="1"/>
  <c r="L74" i="1"/>
  <c r="L95" i="1"/>
  <c r="L96" i="1"/>
  <c r="L97" i="1"/>
  <c r="L98" i="1"/>
  <c r="L99" i="1"/>
  <c r="L100" i="1"/>
  <c r="L101" i="1"/>
  <c r="L102" i="1"/>
  <c r="L109" i="1"/>
  <c r="L110" i="1"/>
  <c r="L111" i="1"/>
  <c r="L112" i="1"/>
  <c r="L113" i="1"/>
  <c r="L114" i="1"/>
  <c r="L115" i="1"/>
  <c r="L116" i="1"/>
  <c r="L117" i="1"/>
  <c r="L118" i="1"/>
  <c r="L119" i="1"/>
  <c r="L130" i="1"/>
  <c r="L131" i="1"/>
  <c r="L132" i="1"/>
  <c r="L21" i="1"/>
  <c r="K3" i="1"/>
  <c r="L3" i="1" s="1"/>
  <c r="K4" i="1"/>
  <c r="L4" i="1" s="1"/>
  <c r="K5" i="1"/>
  <c r="L5" i="1" s="1"/>
  <c r="N23" i="1"/>
  <c r="K7" i="1"/>
  <c r="L7" i="1" s="1"/>
  <c r="K6" i="1"/>
  <c r="L6" i="1" s="1"/>
  <c r="N24" i="1"/>
  <c r="N25" i="1"/>
  <c r="K10" i="1"/>
  <c r="L10" i="1" s="1"/>
  <c r="K13" i="1"/>
  <c r="L13" i="1" s="1"/>
  <c r="K14" i="1"/>
  <c r="L14" i="1" s="1"/>
  <c r="K9" i="1"/>
  <c r="L9" i="1" s="1"/>
  <c r="K8" i="1"/>
  <c r="L8" i="1" s="1"/>
  <c r="K12" i="1"/>
  <c r="L12" i="1" s="1"/>
  <c r="K11" i="1"/>
  <c r="L11" i="1" s="1"/>
  <c r="K16" i="1"/>
  <c r="L16" i="1" s="1"/>
  <c r="K15" i="1"/>
  <c r="L15" i="1" s="1"/>
  <c r="N26" i="1"/>
  <c r="K17" i="1"/>
  <c r="L17" i="1" s="1"/>
  <c r="N27" i="1"/>
  <c r="K19" i="1"/>
  <c r="L19" i="1" s="1"/>
  <c r="K22" i="1"/>
  <c r="L22" i="1" s="1"/>
  <c r="N28" i="1"/>
  <c r="K26" i="1"/>
  <c r="L26" i="1" s="1"/>
  <c r="K18" i="1"/>
  <c r="L18" i="1" s="1"/>
  <c r="N30" i="1"/>
  <c r="N31" i="1"/>
  <c r="N32" i="1"/>
  <c r="K20" i="1"/>
  <c r="L20" i="1" s="1"/>
  <c r="K32" i="1"/>
  <c r="L32" i="1" s="1"/>
  <c r="K31" i="1"/>
  <c r="L31" i="1" s="1"/>
  <c r="K30" i="1"/>
  <c r="L30" i="1" s="1"/>
  <c r="N34" i="1"/>
  <c r="N35" i="1"/>
  <c r="N36" i="1"/>
  <c r="N37" i="1"/>
  <c r="N38" i="1"/>
  <c r="K37" i="1"/>
  <c r="L37" i="1" s="1"/>
  <c r="K41" i="1"/>
  <c r="L41" i="1" s="1"/>
  <c r="K40" i="1"/>
  <c r="L40" i="1" s="1"/>
  <c r="K39" i="1"/>
  <c r="L39" i="1" s="1"/>
  <c r="K42" i="1"/>
  <c r="L42" i="1" s="1"/>
  <c r="K43" i="1"/>
  <c r="L43" i="1" s="1"/>
  <c r="K44" i="1"/>
  <c r="L44" i="1" s="1"/>
  <c r="K45" i="1"/>
  <c r="L45" i="1" s="1"/>
  <c r="N42" i="1"/>
  <c r="K50" i="1"/>
  <c r="L50" i="1" s="1"/>
  <c r="K51" i="1"/>
  <c r="L51" i="1" s="1"/>
  <c r="K49" i="1"/>
  <c r="L49" i="1" s="1"/>
  <c r="K46" i="1"/>
  <c r="L46" i="1" s="1"/>
  <c r="K47" i="1"/>
  <c r="L47" i="1" s="1"/>
  <c r="K48" i="1"/>
  <c r="L48" i="1" s="1"/>
  <c r="N45" i="1"/>
  <c r="K55" i="1"/>
  <c r="L55" i="1" s="1"/>
  <c r="K57" i="1"/>
  <c r="L57" i="1" s="1"/>
  <c r="K59" i="1"/>
  <c r="L59" i="1" s="1"/>
  <c r="K58" i="1"/>
  <c r="L58" i="1" s="1"/>
  <c r="N46" i="1"/>
  <c r="N47" i="1"/>
  <c r="K56" i="1"/>
  <c r="L56" i="1" s="1"/>
  <c r="N49" i="1"/>
  <c r="N50" i="1"/>
  <c r="N51" i="1"/>
  <c r="N52" i="1"/>
  <c r="K64" i="1"/>
  <c r="L64" i="1" s="1"/>
  <c r="N54" i="1"/>
  <c r="N55" i="1"/>
  <c r="N56" i="1"/>
  <c r="N57" i="1"/>
  <c r="K60" i="1"/>
  <c r="L60" i="1" s="1"/>
  <c r="N58" i="1"/>
  <c r="K68" i="1"/>
  <c r="L68" i="1" s="1"/>
  <c r="N60" i="1"/>
  <c r="K80" i="1"/>
  <c r="L80" i="1" s="1"/>
  <c r="K76" i="1"/>
  <c r="L76" i="1" s="1"/>
  <c r="K78" i="1"/>
  <c r="L78" i="1" s="1"/>
  <c r="K77" i="1"/>
  <c r="L77" i="1" s="1"/>
  <c r="K79" i="1"/>
  <c r="L79" i="1" s="1"/>
  <c r="K75" i="1"/>
  <c r="L75" i="1" s="1"/>
  <c r="N61" i="1"/>
  <c r="N62" i="1"/>
  <c r="K81" i="1"/>
  <c r="L81" i="1" s="1"/>
  <c r="N63" i="1"/>
  <c r="N64" i="1"/>
  <c r="N65" i="1"/>
  <c r="K91" i="1"/>
  <c r="L91" i="1" s="1"/>
  <c r="K92" i="1"/>
  <c r="L92" i="1" s="1"/>
  <c r="K125" i="1"/>
  <c r="L125" i="1" s="1"/>
  <c r="K123" i="1"/>
  <c r="L123" i="1" s="1"/>
  <c r="K107" i="1"/>
  <c r="L107" i="1" s="1"/>
  <c r="K103" i="1"/>
  <c r="L103" i="1" s="1"/>
  <c r="K122" i="1"/>
  <c r="L122" i="1" s="1"/>
  <c r="K120" i="1"/>
  <c r="L120" i="1" s="1"/>
  <c r="K104" i="1"/>
  <c r="L104" i="1" s="1"/>
  <c r="K105" i="1"/>
  <c r="L105" i="1" s="1"/>
  <c r="K108" i="1"/>
  <c r="L108" i="1" s="1"/>
  <c r="K93" i="1"/>
  <c r="L93" i="1" s="1"/>
  <c r="K124" i="1"/>
  <c r="L124" i="1" s="1"/>
  <c r="K106" i="1"/>
  <c r="L106" i="1" s="1"/>
  <c r="K121" i="1"/>
  <c r="L121" i="1" s="1"/>
  <c r="K94" i="1"/>
  <c r="L94" i="1" s="1"/>
  <c r="K127" i="1"/>
  <c r="L127" i="1" s="1"/>
  <c r="K128" i="1"/>
  <c r="L128" i="1" s="1"/>
  <c r="K126" i="1"/>
  <c r="L126" i="1" s="1"/>
  <c r="K129" i="1"/>
  <c r="L129" i="1" s="1"/>
  <c r="K63" i="1"/>
  <c r="L63" i="1" s="1"/>
  <c r="K88" i="1"/>
  <c r="L88" i="1" s="1"/>
  <c r="N68" i="1"/>
  <c r="K89" i="1"/>
  <c r="L89" i="1" s="1"/>
  <c r="N70" i="1"/>
  <c r="N71" i="1"/>
  <c r="N72" i="1"/>
  <c r="N73" i="1"/>
  <c r="N74" i="1"/>
  <c r="N75" i="1"/>
  <c r="K90" i="1"/>
  <c r="L90" i="1" s="1"/>
  <c r="N77" i="1"/>
  <c r="N78" i="1"/>
  <c r="K82" i="1"/>
  <c r="L82" i="1" s="1"/>
  <c r="N80" i="1"/>
  <c r="K87" i="1"/>
  <c r="L87" i="1" s="1"/>
  <c r="K84" i="1"/>
  <c r="L84" i="1" s="1"/>
  <c r="K83" i="1"/>
  <c r="L83" i="1" s="1"/>
  <c r="K85" i="1"/>
  <c r="L85" i="1" s="1"/>
  <c r="K86" i="1"/>
  <c r="L86" i="1" s="1"/>
  <c r="N81" i="1"/>
  <c r="N82" i="1"/>
  <c r="N83" i="1"/>
  <c r="N84" i="1"/>
  <c r="N85" i="1"/>
  <c r="K133" i="1"/>
  <c r="L134" i="1" s="1"/>
  <c r="K2" i="1"/>
  <c r="L2" i="1" s="1"/>
  <c r="Y84" i="3"/>
  <c r="Y125" i="3"/>
  <c r="Y121" i="3"/>
  <c r="Y123" i="3"/>
  <c r="Y126" i="3"/>
  <c r="Y124" i="3"/>
  <c r="Y127" i="3"/>
  <c r="Y109" i="3"/>
  <c r="Y111" i="3"/>
  <c r="Y118" i="3"/>
  <c r="Y89" i="3"/>
  <c r="Y88" i="3"/>
  <c r="Y99" i="3"/>
  <c r="Y103" i="3"/>
  <c r="Y114" i="3"/>
  <c r="Y113" i="3"/>
  <c r="Y116" i="3"/>
  <c r="Y122" i="3"/>
  <c r="Y119" i="3"/>
  <c r="Y120" i="3"/>
  <c r="Y108" i="3"/>
  <c r="Y85" i="3"/>
  <c r="Y100" i="3"/>
  <c r="Y96" i="3"/>
  <c r="Y101" i="3"/>
  <c r="Y97" i="3"/>
  <c r="Y102" i="3"/>
  <c r="Y98" i="3"/>
  <c r="Y112" i="3"/>
  <c r="Y110" i="3"/>
  <c r="Y115" i="3"/>
  <c r="Y117" i="3"/>
  <c r="Y132" i="3"/>
  <c r="Y128" i="3"/>
  <c r="Y129" i="3"/>
  <c r="Y130" i="3"/>
  <c r="Y131" i="3"/>
  <c r="Y87" i="3"/>
  <c r="Y86" i="3"/>
  <c r="Y95" i="3"/>
  <c r="Y92" i="3"/>
  <c r="Y94" i="3"/>
  <c r="Y91" i="3"/>
  <c r="Y93" i="3"/>
  <c r="Y90" i="3"/>
  <c r="Y106" i="3"/>
  <c r="Y104" i="3"/>
  <c r="Y105" i="3"/>
  <c r="Y107" i="3"/>
  <c r="Y135" i="3"/>
  <c r="Y136" i="3"/>
  <c r="Y134" i="3"/>
  <c r="Y133" i="3"/>
  <c r="Y76" i="3"/>
  <c r="Y80" i="3"/>
  <c r="Y78" i="3"/>
  <c r="Y77" i="3"/>
  <c r="Y79" i="3"/>
  <c r="Y81" i="3"/>
  <c r="Y82" i="3"/>
  <c r="Y83" i="3"/>
  <c r="Y75" i="3"/>
  <c r="Y71" i="3"/>
  <c r="Y72" i="3"/>
  <c r="Y73" i="3"/>
  <c r="Y74" i="3"/>
  <c r="Y69" i="3"/>
  <c r="Y68" i="3"/>
  <c r="Y70" i="3"/>
  <c r="Y66" i="3"/>
  <c r="Y67" i="3"/>
  <c r="Y55" i="3"/>
  <c r="Y61" i="3"/>
  <c r="Y60" i="3"/>
  <c r="Y58" i="3"/>
  <c r="Y59" i="3"/>
  <c r="Y57" i="3"/>
  <c r="Y62" i="3"/>
  <c r="Y56" i="3"/>
  <c r="Y63" i="3"/>
  <c r="Y64" i="3"/>
  <c r="Y65" i="3"/>
  <c r="Y50" i="3"/>
  <c r="Y49" i="3"/>
  <c r="Y51" i="3"/>
  <c r="Y54" i="3"/>
  <c r="Y53" i="3"/>
  <c r="Y52" i="3"/>
  <c r="Y47" i="3"/>
  <c r="Y46" i="3"/>
  <c r="Y45" i="3"/>
  <c r="Y44" i="3"/>
  <c r="Y41" i="3"/>
  <c r="Y42" i="3"/>
  <c r="Y43" i="3"/>
  <c r="Y48" i="3"/>
  <c r="Y40" i="3"/>
  <c r="Y37" i="3"/>
  <c r="Y36" i="3"/>
  <c r="Y35" i="3"/>
  <c r="Y31" i="3"/>
  <c r="Y32" i="3"/>
  <c r="Y33" i="3"/>
  <c r="Y34" i="3"/>
  <c r="Y38" i="3"/>
  <c r="Y39" i="3"/>
  <c r="Y28" i="3"/>
  <c r="Y26" i="3"/>
  <c r="Y27" i="3"/>
  <c r="Y30" i="3"/>
  <c r="Y29" i="3"/>
  <c r="Y24" i="3"/>
  <c r="Y25" i="3"/>
  <c r="Y22" i="3"/>
  <c r="Y23" i="3"/>
  <c r="Y20" i="3"/>
  <c r="Y21" i="3"/>
  <c r="Y18" i="3"/>
  <c r="Y19" i="3"/>
  <c r="Y13" i="3"/>
  <c r="Y12" i="3"/>
  <c r="Y16" i="3"/>
  <c r="Y17" i="3"/>
  <c r="Y11" i="3"/>
  <c r="Y14" i="3"/>
  <c r="Y15" i="3"/>
  <c r="Y9" i="3"/>
  <c r="Y6" i="3"/>
  <c r="Y10" i="3"/>
  <c r="Y7" i="3"/>
  <c r="Y8" i="3"/>
  <c r="Y5" i="3"/>
  <c r="Y4" i="3"/>
  <c r="Y3" i="3"/>
  <c r="Y2" i="3"/>
  <c r="H11" i="2"/>
  <c r="H28" i="2" s="1"/>
  <c r="L28" i="2" s="1"/>
  <c r="N18" i="4" l="1"/>
  <c r="J11" i="4"/>
  <c r="L12" i="4"/>
  <c r="L20" i="2"/>
  <c r="L17" i="2" s="1"/>
  <c r="N7" i="2"/>
  <c r="L133" i="1"/>
  <c r="H8" i="2"/>
  <c r="H29" i="2"/>
  <c r="L29" i="2"/>
  <c r="L11" i="2" s="1"/>
  <c r="L8" i="4" l="1"/>
  <c r="L6" i="4" s="1"/>
  <c r="J6" i="4" s="1"/>
  <c r="N7" i="4" s="1"/>
  <c r="J11" i="2"/>
  <c r="H12" i="2"/>
  <c r="H14" i="2" s="1"/>
  <c r="H17" i="2" s="1"/>
  <c r="N9" i="4" l="1"/>
  <c r="N21" i="2"/>
  <c r="H20" i="2"/>
  <c r="L12" i="2"/>
  <c r="J134" i="1" l="1"/>
  <c r="J136" i="1" l="1"/>
  <c r="L14" i="2"/>
  <c r="L8" i="2" s="1"/>
  <c r="L6" i="2" l="1"/>
  <c r="L7" i="2" s="1"/>
</calcChain>
</file>

<file path=xl/sharedStrings.xml><?xml version="1.0" encoding="utf-8"?>
<sst xmlns="http://schemas.openxmlformats.org/spreadsheetml/2006/main" count="1799" uniqueCount="477">
  <si>
    <t>No.</t>
  </si>
  <si>
    <t>DISCIPLINE</t>
  </si>
  <si>
    <t>Order No.</t>
  </si>
  <si>
    <t xml:space="preserve">DESCRIPTION </t>
  </si>
  <si>
    <t>Packing List No.</t>
  </si>
  <si>
    <t>QTY.</t>
  </si>
  <si>
    <t>UNIT</t>
  </si>
  <si>
    <t>Unit Price
(EURO)</t>
  </si>
  <si>
    <t>Total Price
(EURO)</t>
  </si>
  <si>
    <t>EL</t>
  </si>
  <si>
    <t>42</t>
  </si>
  <si>
    <t xml:space="preserve">U-Channel L2800 with one set base plate 200x200x5mm </t>
  </si>
  <si>
    <t>01</t>
  </si>
  <si>
    <t>PCS</t>
  </si>
  <si>
    <t>41</t>
  </si>
  <si>
    <t xml:space="preserve">U-Channel L2300 with one set base plate 200x200x5mm </t>
  </si>
  <si>
    <t>02</t>
  </si>
  <si>
    <t>IN</t>
  </si>
  <si>
    <t>46</t>
  </si>
  <si>
    <t>47</t>
  </si>
  <si>
    <t xml:space="preserve">U-Channel L2500 with one set base plate 200x200x5mm </t>
  </si>
  <si>
    <t>1</t>
  </si>
  <si>
    <t>Cable Tray W900,H150,L3000 THK 2MM</t>
  </si>
  <si>
    <t>03</t>
  </si>
  <si>
    <t>3</t>
  </si>
  <si>
    <t>Cable Tray W300,H150,L3000 THK 2MM</t>
  </si>
  <si>
    <t>4</t>
  </si>
  <si>
    <t>Cable Tray W200,H100,L3000 THK 2MM</t>
  </si>
  <si>
    <t>04</t>
  </si>
  <si>
    <t>43</t>
  </si>
  <si>
    <t>U-Channel with one set HEAD plate 200x200x5mm</t>
  </si>
  <si>
    <t>55</t>
  </si>
  <si>
    <t>Heaxagonal head bolt M10x50 for fixing support to head plate</t>
  </si>
  <si>
    <t>56</t>
  </si>
  <si>
    <t>Roll bolt M10x100</t>
  </si>
  <si>
    <t>52</t>
  </si>
  <si>
    <t>53</t>
  </si>
  <si>
    <t>05</t>
  </si>
  <si>
    <t>2</t>
  </si>
  <si>
    <t>06</t>
  </si>
  <si>
    <t>6</t>
  </si>
  <si>
    <t>m</t>
  </si>
  <si>
    <t>07</t>
  </si>
  <si>
    <t>M</t>
  </si>
  <si>
    <t>5</t>
  </si>
  <si>
    <t>09</t>
  </si>
  <si>
    <t>8</t>
  </si>
  <si>
    <t>10</t>
  </si>
  <si>
    <t>7</t>
  </si>
  <si>
    <t>11</t>
  </si>
  <si>
    <t>20</t>
  </si>
  <si>
    <t>19</t>
  </si>
  <si>
    <t>18</t>
  </si>
  <si>
    <t>21</t>
  </si>
  <si>
    <t>22</t>
  </si>
  <si>
    <t>23</t>
  </si>
  <si>
    <t>24</t>
  </si>
  <si>
    <t>40</t>
  </si>
  <si>
    <t>15</t>
  </si>
  <si>
    <t>Hold down Clamp for bracket</t>
  </si>
  <si>
    <t>51</t>
  </si>
  <si>
    <t>45</t>
  </si>
  <si>
    <t>Holding Clamp for ladder</t>
  </si>
  <si>
    <t>49</t>
  </si>
  <si>
    <t>Cover Clips with bolt</t>
  </si>
  <si>
    <t>12</t>
  </si>
  <si>
    <t>44</t>
  </si>
  <si>
    <t>38</t>
  </si>
  <si>
    <t>25</t>
  </si>
  <si>
    <t>9</t>
  </si>
  <si>
    <t>26</t>
  </si>
  <si>
    <t xml:space="preserve">6
</t>
  </si>
  <si>
    <t xml:space="preserve">5
</t>
  </si>
  <si>
    <t xml:space="preserve">3
</t>
  </si>
  <si>
    <t xml:space="preserve">2
</t>
  </si>
  <si>
    <t xml:space="preserve">8
</t>
  </si>
  <si>
    <t xml:space="preserve">48
</t>
  </si>
  <si>
    <t xml:space="preserve">49
</t>
  </si>
  <si>
    <t xml:space="preserve">33
</t>
  </si>
  <si>
    <t xml:space="preserve">34
</t>
  </si>
  <si>
    <t xml:space="preserve">28
</t>
  </si>
  <si>
    <t xml:space="preserve">27
</t>
  </si>
  <si>
    <t xml:space="preserve">36
</t>
  </si>
  <si>
    <t xml:space="preserve">14
</t>
  </si>
  <si>
    <t>In</t>
  </si>
  <si>
    <t>pcs</t>
  </si>
  <si>
    <t>#INV</t>
  </si>
  <si>
    <t>Cable Tray L 3000mm ,W 600mm ,H 150mm</t>
  </si>
  <si>
    <t>Cable Ladder L 1000mm ,W 900mm ,H 100mm</t>
  </si>
  <si>
    <t>Cable Tray L 3000mm ,W 900mm ,H 150mm</t>
  </si>
  <si>
    <t>Cable Tray L 3000mm ,W 100mm ,H 50mm</t>
  </si>
  <si>
    <t>Cable Tray L 3000mm ,W 50mm ,H 50mm</t>
  </si>
  <si>
    <t>Cable Ladder L 1000mm ,W 600mm ,H 100mm</t>
  </si>
  <si>
    <t>Cable Ladder Cover L 1000mm ,W 600mm ,H 100mm</t>
  </si>
  <si>
    <t>Cable Ladder L 1000mm ,W 500mm ,H 100mm</t>
  </si>
  <si>
    <t>Cable Ladder L 1000mm ,W 300mm ,H 100mm</t>
  </si>
  <si>
    <t>Cable Tray Straight Coupler For H50 W27*H130</t>
  </si>
  <si>
    <t xml:space="preserve"> Cable Tray L 3000mm ,W 50mm ,H 50mm</t>
  </si>
  <si>
    <t>Cable Ladder Cover L 1000mm ,W 205mm ,H 13mm</t>
  </si>
  <si>
    <t>Cable Ladder Cover L 1000mm ,W 305mm ,H 13mm</t>
  </si>
  <si>
    <t>Cable Ladder Cover L 1000mm ,W 605mm ,H 13mm</t>
  </si>
  <si>
    <t xml:space="preserve"> Cable Ladder 90° Horizontal bend  W 900mm ,H 100mm ,R 600mm</t>
  </si>
  <si>
    <t xml:space="preserve"> Cable Ladder 90° Horizontal bend  W 600mm ,H 100mm ,R 600mm</t>
  </si>
  <si>
    <t xml:space="preserve"> Cable Ladder 90° Horizontal bend  W 500mm ,H 100mm ,R 450mm</t>
  </si>
  <si>
    <t>Cable Ladder 90° Horizontal bend Cover W 205mm ,H 13mm ,R 150mm</t>
  </si>
  <si>
    <t>Cable Ladder 90° Horizontal bend Cover W 305mm ,H 13mm ,R 300mm</t>
  </si>
  <si>
    <t>Cable Ladder 90° Horizontal bend Cover W 505mm ,H 13mm ,R 450mm</t>
  </si>
  <si>
    <t>Cable Ladder 90° Horizontal bend Cover W 605mm ,H 13mm ,R 600mm</t>
  </si>
  <si>
    <t>Cable Tray Unequal Cross 600x150 W 600/150mm ,H 150mm ,R 600mm</t>
  </si>
  <si>
    <t>Cable Tray Reducer W 300/200mm ,H 100mm ,R 300mm</t>
  </si>
  <si>
    <t xml:space="preserve"> Cable Tray-U Type L 3000mm ,W 100mm ,H 50mm</t>
  </si>
  <si>
    <t xml:space="preserve"> Cable Tray L 3000mm ,W 200mm ,H 100mm</t>
  </si>
  <si>
    <t xml:space="preserve"> Cable Ladder  W 300mm ,H 100mm ,H 100mm</t>
  </si>
  <si>
    <t xml:space="preserve"> Bracket for U Support W 60mm ,H 95mm ,L 930mm</t>
  </si>
  <si>
    <t>Cable Ladder Equal Cross W 600mm ,H 100mm ,R 600mm</t>
  </si>
  <si>
    <t>Cable Ladder Equal Cross Cover W 605mm ,H 13mm ,R 600mm</t>
  </si>
  <si>
    <t>Cable Ladder Equal Tee W 900mm ,H 100mm ,R 600mm</t>
  </si>
  <si>
    <t>Cable Ladder Cover W 405mm ,H 13mm ,L 3000mm</t>
  </si>
  <si>
    <t>Cable Ladder Cover W 505mm ,H 13mm ,L 3000mm</t>
  </si>
  <si>
    <t xml:space="preserve"> Cable Ladder W 200mm ,H 100mm ,L 3000mm</t>
  </si>
  <si>
    <t>Cable Tray Unequal Tee W900xW150 W 900/150mm ,H 150mm ,R 600mm</t>
  </si>
  <si>
    <t>خریدار: شرکت پالایشگاه میعانات گازی آدیش جنوبی</t>
  </si>
  <si>
    <t>یورو</t>
  </si>
  <si>
    <t>نرخ تسعیر
(ریال)</t>
  </si>
  <si>
    <t>معادل ریالی</t>
  </si>
  <si>
    <t>جمع کالای دریافتی</t>
  </si>
  <si>
    <t>مالیات و عوارض بر ارزش افزوده</t>
  </si>
  <si>
    <t>جمع صورتحساب</t>
  </si>
  <si>
    <t>کسور:</t>
  </si>
  <si>
    <t>پیش پرداخت (50%)</t>
  </si>
  <si>
    <t>خالص قابل پرداخت</t>
  </si>
  <si>
    <t>توضیحات در خصوص نرخ های تسعیر:</t>
  </si>
  <si>
    <t>تاریخ</t>
  </si>
  <si>
    <t>مبلغ ارزی</t>
  </si>
  <si>
    <t>نرخ تسعیر</t>
  </si>
  <si>
    <t>1400/06/07</t>
  </si>
  <si>
    <t>خلاصه مالی خرید نردبان و سینی کابل</t>
  </si>
  <si>
    <t>فروشنده: شرکت نکا نوین</t>
  </si>
  <si>
    <t>شماره قرارداد: ADSH-P-PO-GE-095</t>
  </si>
  <si>
    <t>تاریخ قرارداد: 1401/03/25</t>
  </si>
  <si>
    <t>پیش پرداخت</t>
  </si>
  <si>
    <t>2- در محاسبه نرخ تسعیر جهت استهلاک پیش پرداخت، عینا از نرخ تسعیر پیش پرداخت ریالی استفاده شده است. پیش پرداخت به شرح ذیل پرداخت شده است:</t>
  </si>
  <si>
    <t>Cable Tray 90° Horizontal bend W 900mm ,H 150mm ,R 600mm</t>
  </si>
  <si>
    <t>Cable Tray Unequal Tee W900xW300 W 900/300mm ,H 150mm ,R 600mm</t>
  </si>
  <si>
    <t>Cable Tray 90° Horizontal bend W 100mm ,H 50mm ,R 150mm</t>
  </si>
  <si>
    <t>Cable Tray 90° Horizontal bend W 50mm ,H 50mm ,R 150mm</t>
  </si>
  <si>
    <t xml:space="preserve"> Cable Ladder W 900mm ,H 100mm , L 3000mm</t>
  </si>
  <si>
    <t xml:space="preserve"> Cable Ladder W 600mm ,H 100mm , L 3000mm</t>
  </si>
  <si>
    <t>Cable Ladder W 400mm ,H 100mm ,L 3000mm</t>
  </si>
  <si>
    <t>Cable Ladder  W 300mm ,H 100mm ,L 3000mm</t>
  </si>
  <si>
    <t>Cable Ladder Cover W 305mm ,H 13mm ,L 3000mm</t>
  </si>
  <si>
    <t xml:space="preserve"> Bracket for U Support  L930mm ,W 60mm ,H 95mm </t>
  </si>
  <si>
    <t xml:space="preserve"> Bracket for U Support L630mm ,W 60mm ,H 95mm </t>
  </si>
  <si>
    <t>Cable Tray 90° Outside Vertical bend W 900mm ,H 150mm ,R 600mm</t>
  </si>
  <si>
    <t>Cable Tray 90° Outside Vertical bend W 600mm ,H 150mm ,R 600mm</t>
  </si>
  <si>
    <t>Cable Tray 90° Inside Vertical bend W 600mm ,H 150mm ,R 600mm</t>
  </si>
  <si>
    <t>Cable Tray 90° Inside Vertical bend W 900mm ,H 150mm ,R 600mm</t>
  </si>
  <si>
    <t>Cable Tray 90° Outside Vertical bend W 200mm ,H 100mm ,R 150mm</t>
  </si>
  <si>
    <t>Cable Tray Equal Tee W 50mm ,H 50mm ,R 150mm</t>
  </si>
  <si>
    <t>Cable Ladder W 300mm ,H 100mm ,L 3000mm</t>
  </si>
  <si>
    <t>Cable Tray 90° Outside Vertical bend W 300mm ,H 150mm ,R 300mm</t>
  </si>
  <si>
    <t>Cable Tray 90° Inside Vertical bend W 300mm ,H 150mm ,R 300mm</t>
  </si>
  <si>
    <t>Cable Tray 90° Inside Vertical bend W 50mm ,H 50mm ,R 150mm</t>
  </si>
  <si>
    <t>Cable Tray 90° Outside Vertical bend W 50mm ,H 50mm ,R 150mm</t>
  </si>
  <si>
    <t>Cable Tray 90° Inside Vertical bend W 100mm ,H 50mm ,R 150mm</t>
  </si>
  <si>
    <t>Cable Tray 90° Outside Vertical bend W 100mm ,H 50mm ,R 150mm</t>
  </si>
  <si>
    <t>Cable Tray Reducer W 300/100mm ,H 100mm ,R 300mm</t>
  </si>
  <si>
    <t>Cable Tray Reducer W 200/100mm ,H 100mm ,R 150mm</t>
  </si>
  <si>
    <t>Cable Tray 90° Horizontal bend W 600mm ,H 150mm ,R 600mm</t>
  </si>
  <si>
    <t>Cable Ladder Reducer Right Hand W 600/400mm ,H 100mm ,R 450mm</t>
  </si>
  <si>
    <t>Cable Ladder Reducer Left Hand W 600/400mm ,H 100mm ,R 450mm</t>
  </si>
  <si>
    <t>Cable Ladder Reducer Cover Left Hand W 605/405mm ,H 13mm ,R 450mm</t>
  </si>
  <si>
    <t>Cable Tray Unequal Tee W 600/150mm ,H 150mm ,R 600mm</t>
  </si>
  <si>
    <t>Cable Tray Unequal Tee W 600/300mm ,H 150mm ,R 600mm</t>
  </si>
  <si>
    <t>Cable Tray Unequal Tee  W 200/100mm ,H 100mm ,R 150mm</t>
  </si>
  <si>
    <t>Cable Tray 90° Inside Vertical bend W 200mm ,H 100mm ,R 150mm</t>
  </si>
  <si>
    <t>Cable Tray 90° Horizontal bend W 300mm ,H 100mm ,R 300mm</t>
  </si>
  <si>
    <t>Cable Tray 90° Horizontal bend W 200mm ,H 100mm ,R 150mm</t>
  </si>
  <si>
    <t>Cable Tray Equal Cross W 900mm ,H 150mm ,R 600mm</t>
  </si>
  <si>
    <t>Cable Ladder Equal Cross W 900mm ,H 100mm ,R 600mm</t>
  </si>
  <si>
    <t>Cable Ladder 90° Inside Vertical bend Cover W 205mm ,H 13mm ,R 150mm</t>
  </si>
  <si>
    <t>Cable Ladder 90° Inside Vertical bend Cover W 305mm ,H 13mm ,R 300mm</t>
  </si>
  <si>
    <t>Cable Ladder 90° Inside Vertical bend Cover W 605mm ,H 13mm ,R 300mm</t>
  </si>
  <si>
    <t>Metal End Plate H 150mm ,W 900mm</t>
  </si>
  <si>
    <t>Metal End Plate  H 150mm ,W 600mm</t>
  </si>
  <si>
    <t>Metal End Plate H 150mm ,W 300mm</t>
  </si>
  <si>
    <t>Metal End Plate H 100mm ,W 200mm</t>
  </si>
  <si>
    <t>Metal End Plate H 50mm ,W 100mm</t>
  </si>
  <si>
    <t>Cable Ladder 90° Horizontal Bend W300 ,H 100mm ,R 300mm</t>
  </si>
  <si>
    <t>Cable Ladder 90° Horizontal Bend W200 ,H 100mm ,R 150mm</t>
  </si>
  <si>
    <t>Cable Ladder 90° Inside Vertical Bend W600 ,H 100mm ,R 600mm</t>
  </si>
  <si>
    <t>Cable Ladder 90° Outside Vertical Bend W600 ,H 100mm ,R 600mm</t>
  </si>
  <si>
    <t>Cable Ladder 90° Intside Vertical Bend W300 ,H 100mm ,R 300mm</t>
  </si>
  <si>
    <t>Cable Ladder 90° Outside Vertical Bend W300 ,H 100mm ,R 300mm</t>
  </si>
  <si>
    <t>Cable Ladder 90° Inside Vertical Bend W200 ,H 100mm ,R 150mm</t>
  </si>
  <si>
    <t>Cable Ladder 90° Outside Vertical Bend W200 ,H 100mm ,R 150mm</t>
  </si>
  <si>
    <t>Cable Ladder Stright Coupler for H100 H86mm ,L130mm</t>
  </si>
  <si>
    <t>Mushroom Head Bolt M6*20  (with Nut , Flat &amp; Spring Washer)</t>
  </si>
  <si>
    <t>Hexagonal Head Bolt M10*50 for fixing
 Bracket to Support (with Nut , Flat &amp; Spring Washer)</t>
  </si>
  <si>
    <t>Hexagonal Head Bolt M10*50 for fixing Bracket to Support (with Nut , Flat &amp; Spring Washer)</t>
  </si>
  <si>
    <t>Cable Ladder Reducer Cover Right Hand W 605/405mm ,H 13mm ,R 450mm</t>
  </si>
  <si>
    <t>Cable Ladder 90° Outside Vertical bend Cover W 205mm ,H 13mm ,R 150mm</t>
  </si>
  <si>
    <t>Cable Ladder 90° Outside Vertical bend Cover W 305mm ,H 13mm ,R 300mm</t>
  </si>
  <si>
    <t>Cable Ladder 90° Outside Vertical bend Cover W 605mm ,H 13mm ,R 600mm</t>
  </si>
  <si>
    <t>Cable Tray Reducer W 100/50mm ,H 50mm</t>
  </si>
  <si>
    <t>Cable Tray Reducer W 300/50mm ,H 50mm</t>
  </si>
  <si>
    <t>Cable Tray Unequal Tee  W 300/150mm ,H 150mm ,R300</t>
  </si>
  <si>
    <t>Cable Tray Unequal Tee  W 100/50mm ,H 50mm ,R150</t>
  </si>
  <si>
    <t>Cable Tray Vertical Hinged Coupler for H100 H 86mm ,L 130mm</t>
  </si>
  <si>
    <t>کسر می شود: مبلغ پرداخت شده بابت پکینگ لیست های 1 تا 8 جمعا  60.829/97 یورو</t>
  </si>
  <si>
    <t>#</t>
  </si>
  <si>
    <t>Date</t>
  </si>
  <si>
    <t>Vendor</t>
  </si>
  <si>
    <t>Shipment No.</t>
  </si>
  <si>
    <t>Material Description</t>
  </si>
  <si>
    <t>Package No.</t>
  </si>
  <si>
    <t>Category</t>
  </si>
  <si>
    <t>Main Material</t>
  </si>
  <si>
    <t>Mark No.</t>
  </si>
  <si>
    <t>Description</t>
  </si>
  <si>
    <t>Quantity</t>
  </si>
  <si>
    <t>Unit</t>
  </si>
  <si>
    <t>Weight/Unit</t>
  </si>
  <si>
    <t>Remark</t>
  </si>
  <si>
    <t>Shortage</t>
  </si>
  <si>
    <t>Overage</t>
  </si>
  <si>
    <t>Damage</t>
  </si>
  <si>
    <t>Incorrect</t>
  </si>
  <si>
    <t>Accepted</t>
  </si>
  <si>
    <t>Action Code</t>
  </si>
  <si>
    <t>SACR-PL-NEK-095-001</t>
  </si>
  <si>
    <t>NEKA  NOVIN</t>
  </si>
  <si>
    <t>Main Item</t>
  </si>
  <si>
    <t>-</t>
  </si>
  <si>
    <t>6880510071</t>
  </si>
  <si>
    <t>STANDING SUPPORT (Type 1),Single Side Vertical Support, Capable for Bracket Supporting,Hot dip galvanized type (min. 70 microns), Length=2800mm, Floor and Ceiling Support Type,Equipped with 200x200x5mm Baseplate for Supporting to Floor and Ceiling,Installation of max.8 Levels Bracket with 900mm width (300mm distance between Levels),Max Distance between support is equal to 2meters,Uniformly Distributed Load is Equal to 100kg,All Installation Accessories (Included required expansion bolts and etc.)* Type and Thickness shall be Design and proposed by Vendor</t>
  </si>
  <si>
    <t>Piece</t>
  </si>
  <si>
    <t>SACR-PL-NEK-095-002</t>
  </si>
  <si>
    <t>6880510061</t>
  </si>
  <si>
    <t>STANDING SUPPORT (Type 1),Single Side Vertical Support, Capable for Bracket Supporting,Hot dip galvanized type (min. 70 microns), Length=2300mm, Floor and Ceiling Support Type,Equipped with 200x200x5mm Baseplate for Supporting to Floor and Ceiling,Installation of max.8 Levels Bracket with 900mm width (300mm distance between Levels),Max Distance between support is equal to 2meters,Uniformly Distributed Load is Equal to 100kg,All Installation Accessories (Included required expansion bolts and etc.)* Type and Thickness shall be Design and proposed by Vendor</t>
  </si>
  <si>
    <t>6881510061</t>
  </si>
  <si>
    <t>STANDING SUPPORT (Type 1) , single side vertical support , capable for bracket supporting , hot dip galvanized type (min.70 microns),floor and ceiling support type , equipped with 200*200*5mm baseplate for supporting to floor and ceiling , installation of max.6 levels bracket with 600mm width (300mm distance between levels) , max distance between supports is 2meters , uniformly distributed load is equal to 100kg , all installation accessories (included required expansion bolts and etc.)</t>
  </si>
  <si>
    <t>6881510071</t>
  </si>
  <si>
    <t>STANDING SUPPORT (Type 2) , single side vertical support , capable for bracket supporting , hot dip galvanized type (min.70 microns),floor and ceiling support type , equipped with 200*200*5mm baseplate for supporting to floor and ceiling , installation of max.6 levels bracket with 900mm width (300mm distance between levels) , max distance between supports is 2meters , uniformly distributed load is equal to 100kg , all installation accessories (included required expansion bolts and etc.)</t>
  </si>
  <si>
    <t>SACR-PL-NEK-095-003</t>
  </si>
  <si>
    <t>6881218023</t>
  </si>
  <si>
    <t>Instrument Cable Tray,STRAIGHT TRAY , TYPE (1PC = 3m)  , MATERIAL: HOT DIP GALVANIZED , THICKNESS : BODY THIKNESS 2.0mm ,900W x 150H</t>
  </si>
  <si>
    <t>6881210723</t>
  </si>
  <si>
    <t>Instrument Cable Tray,STRAIGHT TYPE (1PC = 3m) , HOT DIP GALVANIZED, THICKNESS 2.0mm, 300W x 150H</t>
  </si>
  <si>
    <t>6881530001</t>
  </si>
  <si>
    <t>Head plate for standing support L:115MM , W:200MM</t>
  </si>
  <si>
    <t>INSTRUMENT</t>
  </si>
  <si>
    <t>6880530001</t>
  </si>
  <si>
    <t>ELECTRICAL</t>
  </si>
  <si>
    <t>6881510081</t>
  </si>
  <si>
    <t>Head Plate for Standing Support L:415mm , W:200mm</t>
  </si>
  <si>
    <t>SACR-PL-NEK-095-004</t>
  </si>
  <si>
    <t>6881210922</t>
  </si>
  <si>
    <t>Instrument Cable Tray,STRAIGHT TYPE (1PC = 3m) , HOT DIP GALVANIZED, THICKNESS 2.0mm, 200W x 100H</t>
  </si>
  <si>
    <t>Meter</t>
  </si>
  <si>
    <t>6880510051</t>
  </si>
  <si>
    <t>STANDING SUPPORT (Type 2),Single Side Vertical Support, Capable for Bracket Supporting,Hot dip galvanized type (min. 70 microns), Length=800mm, Ceiling Support Type,Equipped with 200x200x5mm Baseplate for Supporting to Ceiling,Installation of max.2 Levels Bracket with 900mm width (300mm distance between Levels),Max Distance between support is equal to 2meters,All Installation Accessories (Included required expansion bolts and etc.)* Type and Thickness shall be Design and proposed by Vendor</t>
  </si>
  <si>
    <t>Sub Item</t>
  </si>
  <si>
    <t>FOR INSTRUMENT</t>
  </si>
  <si>
    <t>6880510061 - 6880510051</t>
  </si>
  <si>
    <t>FOR ELECTRICAL</t>
  </si>
  <si>
    <t>SACR-PL-NEK-095-005</t>
  </si>
  <si>
    <t>SACR-PL-NEK-095-006</t>
  </si>
  <si>
    <t>6881210123</t>
  </si>
  <si>
    <t>Instrument Cable Tray,STRAIGHT TYPE (1PC = 3m) , HOT DIP GALVANIZED, THICKNESS 2.0mm, 600W x 150H</t>
  </si>
  <si>
    <t>6880119330</t>
  </si>
  <si>
    <t>Straight Ladder,Heavy duty, 6-Edge Type, 2mm thickness steel sheet for Tray &lt;300mm width and 2.5mm for Tray &gt;= 300mm width, Inside rail type, Rung space 220mm with spot weld connection, Hot dip galvanized type (min. 70 microns), Height=100mm, 900mm width,Length=3000mm</t>
  </si>
  <si>
    <t>SACR-PL-NEK-095-007</t>
  </si>
  <si>
    <t>SACR-PL-NEK-095-008</t>
  </si>
  <si>
    <t>SACR-PL-NEK-095-009</t>
  </si>
  <si>
    <t>6881211321</t>
  </si>
  <si>
    <t>Instrument Cable Tray,STRAIGHT TYPE (1PC = 3m) , HOT DIP GALVANIZED, THICKNESS 2.0mm, 100W x 50H</t>
  </si>
  <si>
    <t>480PCS</t>
  </si>
  <si>
    <t>6881211521</t>
  </si>
  <si>
    <t>Instrument Cable Tray,STRAIGHT TYPE (1PC = 3m) , HOT DIP GALVANIZED, THICKNESS 2.0mm, 50W x 50H</t>
  </si>
  <si>
    <t>200PCS</t>
  </si>
  <si>
    <t>100PCS</t>
  </si>
  <si>
    <t>6880116330</t>
  </si>
  <si>
    <t>Straight Ladder,Heavy duty, 6-Edge Type, 2mm thickness steel sheet for Tray &lt;300mm width and 2.5mm for Tray &gt;= 300mm width, Inside rail type, Rung space 220mm with spot weld connection, Hot dip galvanized type (min. 70 microns), Height=100mm, 600mm width,Length=3000mm</t>
  </si>
  <si>
    <t>240PCS</t>
  </si>
  <si>
    <t>6880383110</t>
  </si>
  <si>
    <t>Cover for STRAIGHT Ladder,Mild steel sheet with solid type cover 1.5mm thickness,
Hot dip galvanized type (min. 70 microns), Width equal to 300mm and Edge Height 10 mm</t>
  </si>
  <si>
    <t>SACR-PL-NEK-095-010</t>
  </si>
  <si>
    <t>360PCS</t>
  </si>
  <si>
    <t>48PCS</t>
  </si>
  <si>
    <t>190PCS</t>
  </si>
  <si>
    <t>140PCS</t>
  </si>
  <si>
    <t>6880115330</t>
  </si>
  <si>
    <t>Straight Ladder,Heavy duty, 6-Edge Type, 2mm thickness steel sheet for Tray &lt;300mm width and 2.5mm for Tray &gt;= 300mm width, Inside rail type, Rung space 220mm with spot weld connection, Hot dip galvanized type (min. 70 microns), Height=100mm, 500mm width,Length=3000mm</t>
  </si>
  <si>
    <t>130PCS</t>
  </si>
  <si>
    <t>6880113330</t>
  </si>
  <si>
    <t>Straight Ladder,Heavy duty, 6-Edge Type, 2mm thickness steel sheet for Tray &lt;300mm width and 2.5mm for Tray &gt;= 300mm width, Inside rail type, Rung space 220mm with spot weld connection, Hot dip galvanized type (min. 70 microns), Height=100mm, 300mm width,Length=3000mm</t>
  </si>
  <si>
    <t>160PCS</t>
  </si>
  <si>
    <t>6880382110</t>
  </si>
  <si>
    <t>Cover for STRAIGHT Ladder/Tray, Mild steel sheet with solid type cover 1.5mm thickness,
Hot dip galvanized type (min. 70 microns), Width equal to 200mm and Edge Height 10 mm</t>
  </si>
  <si>
    <t>6880386110</t>
  </si>
  <si>
    <t>Cover for STRAIGHT Ladder/Tray, Mild steel sheet with solid type cover 1.5mm thickness,
Hot dip galvanized type (min. 70 microns), Width equal to 600mm and Edge Height 10 mm</t>
  </si>
  <si>
    <t>SACR-PL-NEK-095-011</t>
  </si>
  <si>
    <t>6880139330</t>
  </si>
  <si>
    <t>HORIZONTAL ELBOW,Heavy duty, Ladder Type, 6-Edge Type,2mm thickness steel sheet for Tray &lt;300mm width and 2.5mm for Tray &gt;= 300mm width,Inside rail type, Rung space 220mm with spot weld connection,Hot dip galvanized type (min. 70 microns),Height=100mm,900mm width</t>
  </si>
  <si>
    <t>6880136330</t>
  </si>
  <si>
    <t>HORIZONTAL ELBOW,Heavy duty, Ladder Type, 6-Edge Type,2mm thickness steel sheet for Tray &lt;300mm width and 2.5mm for Tray &gt;= 300mm width,Inside rail type, Rung space 220mm with spot weld connection,Hot dip galvanized type (min. 70 microns),Height=100mm,600mm width</t>
  </si>
  <si>
    <t>6880135330</t>
  </si>
  <si>
    <t>HORIZONTAL ELBOW,Heavy duty, Ladder Type, 6-Edge Type,2mm thickness steel sheet for Tray &lt;300mm width and 2.5mm for Tray &gt;= 300mm width,Inside rail type, Rung space 220mm with spot weld connection,Hot dip galvanized type (min. 70 microns),Height=100mm,500mm width</t>
  </si>
  <si>
    <t>6880332110</t>
  </si>
  <si>
    <t>Cover for HORIZONTAL ELBOW LADDER/TRAY, Mild steel sheet with solid type cover 1.5mm thickness,
Hot dip galvanized type (min. 70 microns), Width equal to 200mm and Edge Height 10 mm</t>
  </si>
  <si>
    <t>6880333110</t>
  </si>
  <si>
    <t>Cover for HORIZONTAL ELBOW, Mild steel sheet with solid type cover 1.5mm thickness,
Hot dip galvanized type (min. 70 microns), Width equal to 300mm and Edge Height 10 mm</t>
  </si>
  <si>
    <t>6880335110</t>
  </si>
  <si>
    <t>Cover for HORIZONTAL ELBOW, Mild steel sheet with solid type cover 1.5mm thickness,
Hot dip galvanized type (min. 70 microns), Width equal to 500mm and Edge Height 10 mm</t>
  </si>
  <si>
    <t>6880336110</t>
  </si>
  <si>
    <t>Cover for HORIZONTAL ELBOW LADDER/TRAY, Mild steel sheet with solid type cover 1.5mm thickness,
Hot dip galvanized type (min. 70 microns), Width equal to 600mm and Edge Height 10 mm</t>
  </si>
  <si>
    <t>6881220123</t>
  </si>
  <si>
    <t>Instrument Cable Tray,HORIZONTAL CROSS-X, HOT DIP GALVANIZED, THICKNESS 2.0mm, 600 x150 H</t>
  </si>
  <si>
    <t>6881255323</t>
  </si>
  <si>
    <t>REDUCER,PLATE MATL. / THK. :   HOT-DIP  GALVANIZED  STEEL  /  2 mm , 300W x 200W</t>
  </si>
  <si>
    <t>6881529000</t>
  </si>
  <si>
    <t>6881526000</t>
  </si>
  <si>
    <t>6880610000</t>
  </si>
  <si>
    <t>6880630000</t>
  </si>
  <si>
    <t>SACR-PL-NEK-095-012</t>
  </si>
  <si>
    <t>6880529000</t>
  </si>
  <si>
    <t>BRACKET,SUPPORTING to self standing support (previous items), Hot dip galvanized type (min. 70 microns)Completed with: Bolt, Nut, Soring Washer and etc., size 900mm</t>
  </si>
  <si>
    <t>6880126330</t>
  </si>
  <si>
    <t>EQUAL CROSS,Heavy duty, Ladder Type, 6-Edge Type,2mm thickness steel sheet for Tray &lt;300mm width and 2.5mm for Tray &gt;= 300mm width,Inside rail type, Rung space 220mm with spot weld connection,Hot dip galvanized type (min. 70 microns),Height 100mm,width 600mm</t>
  </si>
  <si>
    <t>6880316110</t>
  </si>
  <si>
    <t>Cover for EQUAL CROSS, Mild steel sheet with solid type cover 1.5mm thickness,
Hot dip galvanized type (min. 70 microns), Width equal to 600mm and Edge Height 10 mm</t>
  </si>
  <si>
    <t>6880149330</t>
  </si>
  <si>
    <t>EQUAL TEE,Heavy duty, Ladder Type, 6-Edge Type,2mm thickness steel sheet for Tray &lt;300mm width and 2.5mm for Tray &gt;= 300mm width,Inside rail type, Rung space 220mm with spot weld connection,Hot dip galvanized type (min. 70 microns),Height=100mm,900mm width</t>
  </si>
  <si>
    <t>6880384110</t>
  </si>
  <si>
    <t>Cover for STRAIGHT Ladder,Mild steel sheet with solid type cover 1.5mm thickness,
Hot dip galvanized type (min. 70 microns), Width equal to 400mm and Edge Height 10 mm</t>
  </si>
  <si>
    <t>6880385110</t>
  </si>
  <si>
    <t>Cover for STRAIGHT Ladder, Mild steel sheet with solid type cover 1.5mm thickness,
Hot dip galvanized type (min. 70 microns), Width equal to 500mm and Edge Height 10 mm</t>
  </si>
  <si>
    <t>6880112230</t>
  </si>
  <si>
    <t>Straight Ladder,Heavy duty, 6-Edge Type, 2mm thickness steel sheet for Tray &lt;300mm width and 2.5mm for Tray &gt;= 300mm width, Inside rail type, Rung space 220mm with spot weld connection, Hot dip galvanized type (min. 70 microns), Height=100mm, 200mm width,Length=3000mm</t>
  </si>
  <si>
    <t>6881409123</t>
  </si>
  <si>
    <t>HORIZONTAL TEE,-RADIUS : 600mm , 900W x 150W</t>
  </si>
  <si>
    <t>6881408723</t>
  </si>
  <si>
    <t>HORIZONTAL TEE,-RADIUS : 600mm , 900W x 300W</t>
  </si>
  <si>
    <t>6881418023</t>
  </si>
  <si>
    <t>HORIZONTAL ELBOW,RADIUS : 600mm , 900W x 150H</t>
  </si>
  <si>
    <t>6881411321</t>
  </si>
  <si>
    <t>Instrument Cable Tray,HORIZONTAL ELBOW, HOT DIP GALVANIZED, THICKNESS 2.0mm,Radius  150mm, 100W x 50H</t>
  </si>
  <si>
    <t>6881411521</t>
  </si>
  <si>
    <t>Instrument Cable Tray,HORIZONTAL ELBOW, HOT DIP GALVANIZED, THICKNESS 2.0mm,Radius  150mm, 50W x 50H</t>
  </si>
  <si>
    <t>SACR-PL-NEK-095-013</t>
  </si>
  <si>
    <t>13</t>
  </si>
  <si>
    <t>6880114330</t>
  </si>
  <si>
    <t>Straight Ladder,Heavy duty, 6-Edge Type, 2mm thickness steel sheet for Tray &lt;300mm width and 2.5mm for Tray &gt;= 300mm width, Inside rail type, Rung space 220mm with spot weld connection, Hot dip galvanized type (min. 70 microns), Height=100mm, 400mm width,Length=3000mm</t>
  </si>
  <si>
    <t>BRACKET SUPPORTING to self standing support (previous items),   Hot dip galvanized type (min. 70 microns) ,  Completed with: Bolt, Nut, Soring Washer and etc. , 900W</t>
  </si>
  <si>
    <t>BRACKET SUPPORTING to self standing support (previous items),   Hot dip galvanized type (min. 70 microns) ,  Completed with: Bolt, Nut, Soring Washer and etc. , 600W</t>
  </si>
  <si>
    <t>6881438023</t>
  </si>
  <si>
    <t>VERTICAL ELBOW OUTSIDE,RADIUS : 600mm , 900W x 150H</t>
  </si>
  <si>
    <t>6881430123</t>
  </si>
  <si>
    <t>Instrument Cable Tray,VERTICAL ELBOW OUTSIDE, HOT DIP GALVANIZED, THICKNESS 2.0mm,Radius  600mm, 600W x 150H</t>
  </si>
  <si>
    <t>6881420123</t>
  </si>
  <si>
    <t>Instrument Cable Tray,VERTICAL ELBOW INSIDE, HOT DIP GALVANIZED, THICKNESS 2.0mm,Radius  600mm, 600W x 150H</t>
  </si>
  <si>
    <t>6881428023</t>
  </si>
  <si>
    <t>VERTICAL ELBOW INSIDE,RADIUS : 600mm , 900W x 150H</t>
  </si>
  <si>
    <t>6881430922</t>
  </si>
  <si>
    <t>Instrument Cable Tray,VERTICAL ELBOW OUTSIDE, HOT DIP GALVANIZED, THICKNESS 2.0mm,Radius  600mm, 200W x 100H</t>
  </si>
  <si>
    <t>6881407321</t>
  </si>
  <si>
    <t>Instrument Cable Tray,HORIZONTAL TEE, HOT DIP GALVANIZED, THICKNESS 2.0mm,Radius 600mm, 50W x 50W,50H</t>
  </si>
  <si>
    <t>6881430723</t>
  </si>
  <si>
    <t>Instrument Cable Tray,VERTICAL ELBOW OUTSIDE, HOT DIP GALVANIZED, THICKNESS 2.0mm,Radius  600mm, 300W x 150H</t>
  </si>
  <si>
    <t>6881420723</t>
  </si>
  <si>
    <t>Instrument Cable Tray,VERTICAL ELBOW INSIDE, HOT DIP GALVANIZED, THICKNESS 2.0mm,Radius  600mm, 300W x 150H</t>
  </si>
  <si>
    <t>6881421321</t>
  </si>
  <si>
    <t>Instrument Cable Tray,VERTICAL ELBOW INSIDE, HOT DIP GALVANIZED, THICKNESS 2.0mm,Radius  600mm, 100W x 50H</t>
  </si>
  <si>
    <t>6881431321</t>
  </si>
  <si>
    <t>Instrument Cable Tray,VERTICAL ELBOW OUTSIDE, HOT DIP GALVANIZED, THICKNESS 2.0mm,Radius  600mm, 100W x 50H</t>
  </si>
  <si>
    <t>6881255723</t>
  </si>
  <si>
    <t>Instrument Cable Tray,Reducer, HOT DIP GALVANIZED, THICKNESS 2.0mm, 300W x 100W,150H</t>
  </si>
  <si>
    <t>6881256322</t>
  </si>
  <si>
    <t>Instrument Cable Tray,Reducer, HOT DIP GALVANIZED, THICKNESS 2.0mm, 200W x 100W,100H</t>
  </si>
  <si>
    <t>6881410123</t>
  </si>
  <si>
    <t>Instrument Cable Tray,HORIZONTAL ELBOW, HOT DIP GALVANIZED, THICKNESS 2.0mm,Radius  600mm, 600W x 150H</t>
  </si>
  <si>
    <t>6880174330</t>
  </si>
  <si>
    <t>RIGHT HAND REDUCER FOR CABLE LADDER,Heavy duty, Ladder Type, 6-Edge Type,2mm thickness steel sheet for Tray &lt;300mm width and 2.5mm for Tray &gt;= 300mm width,Inside rail type, Rung space 220mm with spot weld connection,Hot dip galvanized type (min. 70 microns), Width=600-400mm, Height=100mm, Length=3000mm</t>
  </si>
  <si>
    <t>6880164330</t>
  </si>
  <si>
    <t>LEFT HAND REDUCER FOR CABLE LADDER,Heavy duty, Ladder Type, 6-Edge Type,2mm thickness steel sheet for Tray &lt;300mm width and 2.5mm for Tray &gt;= 300mm width,Inside rail type, Rung space 220mm with spot weld connection,Hot dip galvanized type (min. 70 microns), Width=600-400mm,Height=100mm, Length=3000mm</t>
  </si>
  <si>
    <t>6880354110</t>
  </si>
  <si>
    <t>Cover for RIGHT HAND REDUCER FOR CABLE LADDER, Mild steel sheet,Thickness 1.5mm,Hot dip galvanized type (min. 70 microns), 600-400mm width, Edge Height 10 mm</t>
  </si>
  <si>
    <t>6880374110</t>
  </si>
  <si>
    <t>Cover for LEFT HAND REDUCER FOR CABLE LADDER, Mild steel sheet,Thickness 1.5mm,Hot dip galvanized type (min. 70 microns), 600-400mm width, Edge Height 10 mm</t>
  </si>
  <si>
    <t>6881402523</t>
  </si>
  <si>
    <t>Instrument Cable Tray,HORIZONTAL TEE, HOT DIP GALVANIZED, THICKNESS 2.0mm,Radius 600mm, 600W x 150W, 150H</t>
  </si>
  <si>
    <t>6881402123</t>
  </si>
  <si>
    <t>Instrument Cable Tray,HORIZONTAL TEE, HOT DIP GALVANIZED, THICKNESS 2.0mm,Radius 600mm, 600W x 300W, 150H</t>
  </si>
  <si>
    <t>6881406322</t>
  </si>
  <si>
    <t>Instrument Cable Tray,HORIZONTAL TEE, HOT DIP GALVANIZED, THICKNESS 2.0mm,Radius 600mm, 200W x 100W, 100H</t>
  </si>
  <si>
    <t>6881420922</t>
  </si>
  <si>
    <t>Instrument Cable Tray,VERTICAL ELBOW INSIDE, HOT DIP GALVANIZED, THICKNESS 2.0mm,Radius  600mm, 200W x 100H</t>
  </si>
  <si>
    <t>6881410723</t>
  </si>
  <si>
    <t>Instrument Cable Tray,HORIZONTAL ELBOW, HOT DIP GALVANIZED, THICKNESS 2.0mm,Radius  600mm, 300W x 150H</t>
  </si>
  <si>
    <t>6881410922</t>
  </si>
  <si>
    <t>Instrument Cable Tray,HORIZONTAL ELBOW, HOT DIP GALVANIZED, THICKNESS 2.0mm,Radius  600mm, 200W x 100H</t>
  </si>
  <si>
    <t>6880129330</t>
  </si>
  <si>
    <t>EQUAL CROSS,Heavy duty, Ladder Type, 6-Edge Type,2mm thickness steel sheet for Tray &lt;300mm width and 2.5mm for Tray &gt;= 300mm width,Inside rail type, Rung space 220mm with spot weld connection,Hot dip galvanized type (min. 70 microns),Height 100mm,width 900mm</t>
  </si>
  <si>
    <t>6880362110</t>
  </si>
  <si>
    <t>Cover for OUTSIDE RISER, Mild steel sheet with solid type cover 1.5mm thickness,
Hot dip galvanized type (min. 70 microns), Width equal to 200mm and Edge Height 10 mm</t>
  </si>
  <si>
    <t>6880342110</t>
  </si>
  <si>
    <t>Cover for INSIDE RISER, Mild steel sheet with solid type cover 1.5mm thickness,
Hot dip galvanized type (min. 70 microns), Width equal to 200mm and Edge Height 10 mm</t>
  </si>
  <si>
    <t>6880363110</t>
  </si>
  <si>
    <t>Cover for OUTSIDE RISER, Mild steel sheet with solid type cover 1.5mm thickness,
Hot dip galvanized type (min. 70 microns), Width equal to 300mm and Edge Height 10 mm</t>
  </si>
  <si>
    <t>6880343110</t>
  </si>
  <si>
    <t>Cover for INSIDE RISER, Mild steel sheet with solid type cover 1.5mm thickness,
Hot dip galvanized type (min. 70 microns), Width equal to 300mm and Edge Height 10 mm</t>
  </si>
  <si>
    <t>6880366110</t>
  </si>
  <si>
    <t>Cover for OUTSIDE RISER, Mild steel sheet with solid type cover 1.5mm thickness,
Hot dip galvanized type (min. 70 microns), Width equal to 600mm and Edge Height 10 mm</t>
  </si>
  <si>
    <t>6880346110</t>
  </si>
  <si>
    <t>Cover for INSIDE RISER, Mild steel sheet with solid type cover 1.5mm thickness,
Hot dip galvanized type (min. 70 microns), Width equal to 600mm and Edge Height 10 mm</t>
  </si>
  <si>
    <t>6881257121</t>
  </si>
  <si>
    <t>Instrument Cable Tray,Reducer, HOT DIP GALVANIZED, THICKNESS 2.0mm, 100W x 50W,50H</t>
  </si>
  <si>
    <t>6881255923</t>
  </si>
  <si>
    <t>REDUCER,PLATE MATL. / THK. :   HOT-DIP  GALVANIZED  STEEL  /  2 mm , 300W x 50W</t>
  </si>
  <si>
    <t>6881405523</t>
  </si>
  <si>
    <t>Instrument Cable Tray,HORIZONTAL TEE, HOT DIP GALVANIZED, THICKNESS 2.0mm,Radius 600mm, 300W x 150W, 150H</t>
  </si>
  <si>
    <t>6881407121</t>
  </si>
  <si>
    <t>Instrument Cable Tray,HORIZONTAL TEE, HOT DIP GALVANIZED, THICKNESS 2.0mm,Radius 600mm, 100W x 50W, 50H</t>
  </si>
  <si>
    <t>6881678023</t>
  </si>
  <si>
    <t>END PLATE , 900W x 150H</t>
  </si>
  <si>
    <t>6881670123</t>
  </si>
  <si>
    <t>Instrument Cable Tray,END PLATE, HOT DIP GALVANIZED, THICKNESS 2.0mm, 600W x 150H</t>
  </si>
  <si>
    <t>6881670723</t>
  </si>
  <si>
    <t>Instrument Cable Tray,END PLATE, HOT DIP GALVANIZED, THICKNESS 2.0mm, 300W x 150H</t>
  </si>
  <si>
    <t>6881670922</t>
  </si>
  <si>
    <t>Instrument Cable Tray,END PLATE, HOT DIP GALVANIZED, THICKNESS 2.0mm, 200W x 100H</t>
  </si>
  <si>
    <t>6881671321</t>
  </si>
  <si>
    <t>Instrument Cable Tray,END PLATE, HOT DIP GALVANIZED, THICKNESS 2.0mm, 100W x 50H</t>
  </si>
  <si>
    <t>6880133330</t>
  </si>
  <si>
    <t>HORIZONTAL ELBOW,Heavy duty, Ladder Type, 6-Edge Type,2mm thickness steel sheet for Tray &lt;300mm width and 2.5mm for Tray &gt;= 300mm width,Inside rail type, Rung space 220mm with spot weld connection,Hot dip galvanized type (min. 70 microns),Height=100mm,300mm width</t>
  </si>
  <si>
    <t>6880132230</t>
  </si>
  <si>
    <t>HORIZONTAL ELBOW,Heavy duty, Ladder Type, 6-Edge Type,2mm thickness steel sheet for Tray &lt;300mm width and 2.5mm for Tray &gt;= 300mm width,Inside rail type, Rung space 220mm with spot weld connection,Hot dip galvanized type (min. 70 microns),Height=100mm,200mm width</t>
  </si>
  <si>
    <t>6880196330</t>
  </si>
  <si>
    <t>INSIDE RISER,Heavy duty, Ladder Type, 6-Edge Type,2mm thickness steel sheet for Tray &lt;300mm width and 2.5mm for Tray &gt;= 300mm width,Inside rail type, Rung space 220mm with spot weld connection,Hot dip galvanized type (min. 70 microns),Height=100mm,width 600mm</t>
  </si>
  <si>
    <t>6880186330</t>
  </si>
  <si>
    <t>OUTSIDE RISER,Heavy duty, Ladder Type, 6-Edge Type,2mm thickness steel sheet for Tray &lt;300mm width and 2.5mm for Tray &gt;= 300mm width,Inside rail type, Rung space 220mm with spot weld connection,Hot dip galvanized type (min. 70 microns),Height=100mm,600mm width</t>
  </si>
  <si>
    <t>6880193330</t>
  </si>
  <si>
    <t>INSIDE RISER,Heavy duty, Ladder Type, 6-Edge Type,2mm thickness steel sheet for Tray &lt;300mm width and 2.5mm for Tray &gt;= 300mm width,Inside rail type, Rung space 220mm with spot weld connection,Hot dip galvanized type (min. 70 microns),Height=100mm,width 300mm</t>
  </si>
  <si>
    <t>6880183330</t>
  </si>
  <si>
    <t>OUTSIDE RISER,Heavy duty, Ladder Type, 6-Edge Type,2mm thickness steel sheet for Tray &lt;300mm width and 2.5mm for Tray &gt;= 300mm width,Inside rail type, Rung space 220mm with spot weld connection,Hot dip galvanized type (min. 70 microns),Height=100mm,300mm width</t>
  </si>
  <si>
    <t>6880192230</t>
  </si>
  <si>
    <t>INSIDE RISER,Heavy duty, Ladder Type, 6-Edge Type,2mm thickness steel sheet for Tray &lt;300mm width and 2.5mm for Tray &gt;= 300mm width,Inside rail type, Rung space 220mm with spot weld connection,Hot dip galvanized type (min. 70 microns),Height=100mm,width 200mm</t>
  </si>
  <si>
    <t>6880182230</t>
  </si>
  <si>
    <t>OUTSIDE RISER,Heavy duty, Ladder Type, 6-Edge Type,2mm thickness steel sheet for Tray &lt;300mm width and 2.5mm for Tray &gt;= 300mm width,Inside rail type, Rung space 220mm with spot weld connection,Hot dip galvanized type (min. 70 microns),Height=100mm,200mm width</t>
  </si>
  <si>
    <t>6880650302</t>
  </si>
  <si>
    <t>VERTICAL ADJUSTABLE CONNECTION,Hot Dip Galvanized,Completed with: Bolt, Nut, Washer and etc.,thickness 2.5mm</t>
  </si>
  <si>
    <t>Set</t>
  </si>
  <si>
    <t>6880640201</t>
  </si>
  <si>
    <t>STRAIGHT CONNECTION,Hot Dip Galvanized,Completed with: Bolt, Nut, Washer and etc.,thickness 2mm</t>
  </si>
  <si>
    <t>6880640301</t>
  </si>
  <si>
    <t>STRAIGHT CONNECTION,Hot Dip Galvanized,Completed with: Bolt, Nut, Washer and etc.,thickness 2.5mm</t>
  </si>
  <si>
    <t>6881210123 6881210723 6881210922 6881211321 6881211521</t>
  </si>
  <si>
    <t>related to 6881210123 6881210723 6881210922 6881211321 6881211521</t>
  </si>
  <si>
    <t>Mushroom Head Bolt  M6*20  (with Nut , Flat &amp; Spring Washer)</t>
  </si>
  <si>
    <t>related to 6881526000</t>
  </si>
  <si>
    <t>Hexagonal Head Bolt  M10*50 for fixing  Bracket to Support (with Nut , Flat &amp; Spring Washer)</t>
  </si>
  <si>
    <t>related to 6880640301 6880650302</t>
  </si>
  <si>
    <t>related to 6880529000</t>
  </si>
  <si>
    <t>SACR-PL-NEK-095-014</t>
  </si>
  <si>
    <t>SACR-PL-NEK-095-015</t>
  </si>
  <si>
    <t>14</t>
  </si>
  <si>
    <t>کسر می شود: مبلغ پرداخت شده بابت پکینگ لیست های 9 تا 12 جمعا  109.189 یورو</t>
  </si>
  <si>
    <t>1- محاسبه مبلغ خالص قابل پرداخت، با استفاده از نرخ تسعیر فروش اسکناس در سامانه سنا در تاریخ 1401/12/06 (مطابق با سررسید تاریخ تحویل اقلام طبق قرارداد) انجام شده است.</t>
  </si>
  <si>
    <t>مانده پرداختنی بابت پکینگ های 13 و 14 و 15 + 9% ارزش افزوده کل قرارداد</t>
  </si>
  <si>
    <t>کسر می شود: مبلغ پرداخت شده بابت پکینگ لیست های 13 تا 15-1402/03/16</t>
  </si>
  <si>
    <t>تاریخ تهیه گزارش: 1402/06/04</t>
  </si>
  <si>
    <t>پرداختی ها :</t>
  </si>
  <si>
    <t>تاریخ تهیه گزارش: 1402/06/26</t>
  </si>
  <si>
    <t>کسر می شود: مبلغ پرداخت شده بابت پکینگ لیست های 13 تا 15-1402/03/16 مبلغ 49،981/03</t>
  </si>
  <si>
    <t>مانده پرداختنی</t>
  </si>
  <si>
    <t>مانده قابل پرداخت طبق درخواست فروشنده  بابت 9% ارزش افزوده کل قرارداد</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</si>
</sst>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64" formatCode="_(* #,##0.00_);_(* \(#,##0.00\);_(* &quot;-&quot;??_);_(@_)"/>
    <numFmt numFmtId="165" formatCode="_-* #,##0_-;\-* #,##0_-;_-* &quot;-&quot;_-;_-@_-"/>
    <numFmt numFmtId="166" formatCode="0_);[Red]\(0\)"/>
    <numFmt numFmtId="167" formatCode="_-* #,##0.00_-;_-* #,##0.00\-;_-* &quot;-&quot;??_-;_-@_-"/>
    <numFmt numFmtId="168" formatCode="_-* #,##0.000_-;_-* #,##0.000\-;_-* &quot;-&quot;??_-;_-@_-"/>
    <numFmt numFmtId="169" formatCode="_-* #,##0.0_-;_-* #,##0.0\-;_-* &quot;-&quot;??_-;_-@_-"/>
    <numFmt numFmtId="170" formatCode="_(* #,##0_);_(* \(#,##0\);_(* &quot;-&quot;??_);_(@_)"/>
    <numFmt numFmtId="171" formatCode="_ * #,##0.00_)_ر_ي_ا_ل_ ;_ * \(#,##0.00\)_ر_ي_ا_ل_ ;_ * &quot;-&quot;??_)_ر_ي_ا_ل_ ;_ @_ "/>
    <numFmt numFmtId="172" formatCode="yyyy\-mm\-dd"/>
    <numFmt numFmtId="173" formatCode="_(* #,##0.00000_);_(* \(#,##0.00000\);_(* &quot;-&quot;??_);_(@_)"/>
    <numFmt numFmtId="174" formatCode="_ * #,##0.00000_)_ر_ي_ا_ل_ ;_ * \(#,##0.00000\)_ر_ي_ا_ل_ ;_ * &quot;-&quot;?????_)_ر_ي_ا_ل_ ;_ @_ "/>
  </numFmts>
  <fonts count="27">
    <font>
      <sz val="11"/>
      <color theme="1"/>
      <name val="Calibri"/>
      <family val="2"/>
      <scheme val="minor"/>
    </font>
    <font>
      <sz val="11"/>
      <color theme="1"/>
      <name val="Calibri"/>
      <family val="2"/>
      <scheme val="minor"/>
    </font>
    <font>
      <sz val="11"/>
      <name val="돋움"/>
      <family val="3"/>
      <charset val="129"/>
    </font>
    <font>
      <b/>
      <sz val="11"/>
      <name val="Calibri"/>
      <family val="2"/>
      <scheme val="minor"/>
    </font>
    <font>
      <b/>
      <sz val="8"/>
      <name val="Calibri"/>
      <family val="2"/>
      <scheme val="minor"/>
    </font>
    <font>
      <sz val="11"/>
      <color theme="1"/>
      <name val="맑은 고딕"/>
      <family val="3"/>
      <charset val="129"/>
    </font>
    <font>
      <sz val="11"/>
      <name val="Calibri"/>
      <family val="2"/>
      <scheme val="minor"/>
    </font>
    <font>
      <sz val="10"/>
      <name val="Arial"/>
      <family val="2"/>
    </font>
    <font>
      <sz val="11"/>
      <color indexed="8"/>
      <name val="Calibri"/>
      <family val="2"/>
      <scheme val="minor"/>
    </font>
    <font>
      <sz val="10"/>
      <name val="Arial"/>
      <family val="2"/>
    </font>
    <font>
      <sz val="14"/>
      <name val="Cambria"/>
      <family val="1"/>
    </font>
    <font>
      <b/>
      <sz val="14"/>
      <color theme="1"/>
      <name val="B Lotus"/>
      <charset val="178"/>
    </font>
    <font>
      <sz val="11"/>
      <color theme="1"/>
      <name val="B Lotus"/>
      <charset val="178"/>
    </font>
    <font>
      <sz val="13"/>
      <color theme="1"/>
      <name val="B Lotus"/>
      <charset val="178"/>
    </font>
    <font>
      <b/>
      <sz val="13"/>
      <color theme="1"/>
      <name val="B Lotus"/>
      <charset val="178"/>
    </font>
    <font>
      <sz val="13"/>
      <color theme="1"/>
      <name val="Calibri"/>
      <family val="2"/>
    </font>
    <font>
      <b/>
      <sz val="12"/>
      <color theme="1"/>
      <name val="B Lotus"/>
      <charset val="178"/>
    </font>
    <font>
      <sz val="12"/>
      <color theme="1"/>
      <name val="Calibri"/>
      <family val="2"/>
    </font>
    <font>
      <sz val="12"/>
      <color theme="1"/>
      <name val="B Lotus"/>
      <charset val="178"/>
    </font>
    <font>
      <sz val="10"/>
      <color theme="1"/>
      <name val="Calibri"/>
      <family val="2"/>
      <scheme val="minor"/>
    </font>
    <font>
      <sz val="10"/>
      <name val="Calibri"/>
      <family val="2"/>
    </font>
    <font>
      <sz val="14"/>
      <color theme="1"/>
      <name val="Calibri"/>
      <family val="2"/>
      <scheme val="minor"/>
    </font>
    <font>
      <b/>
      <sz val="14"/>
      <color theme="1"/>
      <name val="Calibri"/>
      <family val="2"/>
      <scheme val="minor"/>
    </font>
    <font>
      <b/>
      <sz val="11"/>
      <color rgb="FF000000"/>
      <name val="Calibri"/>
      <family val="2"/>
    </font>
    <font>
      <sz val="11"/>
      <color rgb="FF000000"/>
      <name val="Calibri"/>
      <family val="2"/>
    </font>
    <font>
      <sz val="8"/>
      <name val="Calibri"/>
      <family val="2"/>
      <scheme val="minor"/>
    </font>
    <font>
      <sz val="11"/>
      <color rgb="FFFF0000"/>
      <name val="Calibri"/>
      <family val="2"/>
      <scheme val="minor"/>
    </font>
  </fonts>
  <fills count="7">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rgb="FFCCCCCC"/>
        <bgColor rgb="FF000000"/>
      </patternFill>
    </fill>
    <fill>
      <patternFill patternType="solid">
        <fgColor rgb="FFFFFF00"/>
        <bgColor indexed="64"/>
      </patternFill>
    </fill>
    <fill>
      <patternFill patternType="solid">
        <fgColor rgb="FF92D050"/>
        <bgColor indexed="64"/>
      </patternFill>
    </fill>
  </fills>
  <borders count="8">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double">
        <color indexed="64"/>
      </bottom>
      <diagonal/>
    </border>
  </borders>
  <cellStyleXfs count="10">
    <xf numFmtId="0" fontId="0" fillId="0" borderId="0"/>
    <xf numFmtId="164" fontId="1" fillId="0" borderId="0" applyFont="0" applyFill="0" applyBorder="0" applyAlignment="0" applyProtection="0"/>
    <xf numFmtId="0" fontId="2" fillId="0" borderId="0"/>
    <xf numFmtId="165" fontId="2" fillId="0" borderId="0" applyFont="0" applyFill="0" applyBorder="0" applyAlignment="0" applyProtection="0"/>
    <xf numFmtId="0" fontId="5" fillId="0" borderId="0">
      <alignment vertical="center"/>
    </xf>
    <xf numFmtId="0" fontId="1" fillId="0" borderId="0"/>
    <xf numFmtId="0" fontId="7" fillId="0" borderId="0"/>
    <xf numFmtId="0" fontId="5" fillId="0" borderId="0">
      <alignment vertical="center"/>
    </xf>
    <xf numFmtId="167" fontId="9" fillId="0" borderId="0" applyFont="0" applyFill="0" applyBorder="0" applyAlignment="0" applyProtection="0"/>
    <xf numFmtId="0" fontId="24" fillId="0" borderId="0"/>
  </cellStyleXfs>
  <cellXfs count="114">
    <xf numFmtId="0" fontId="0" fillId="0" borderId="0" xfId="0"/>
    <xf numFmtId="0" fontId="3" fillId="2" borderId="1" xfId="2" applyFont="1" applyFill="1" applyBorder="1" applyAlignment="1">
      <alignment horizontal="center" vertical="center"/>
    </xf>
    <xf numFmtId="0" fontId="4" fillId="2" borderId="2" xfId="2" applyFont="1" applyFill="1" applyBorder="1" applyAlignment="1">
      <alignment horizontal="center" vertical="center" wrapText="1"/>
    </xf>
    <xf numFmtId="0" fontId="3" fillId="2" borderId="2" xfId="2" applyFont="1" applyFill="1" applyBorder="1" applyAlignment="1">
      <alignment horizontal="center" vertical="center" wrapText="1"/>
    </xf>
    <xf numFmtId="0" fontId="3" fillId="2" borderId="2" xfId="2" applyFont="1" applyFill="1" applyBorder="1" applyAlignment="1">
      <alignment horizontal="center" vertical="center"/>
    </xf>
    <xf numFmtId="40" fontId="3" fillId="2" borderId="2" xfId="2" applyNumberFormat="1" applyFont="1" applyFill="1" applyBorder="1" applyAlignment="1">
      <alignment horizontal="center" vertical="center" wrapText="1"/>
    </xf>
    <xf numFmtId="40" fontId="3" fillId="2" borderId="3" xfId="3" applyNumberFormat="1" applyFont="1" applyFill="1" applyBorder="1" applyAlignment="1">
      <alignment horizontal="center" vertical="center" wrapText="1"/>
    </xf>
    <xf numFmtId="166" fontId="6" fillId="0" borderId="4" xfId="4" applyNumberFormat="1" applyFont="1" applyBorder="1" applyAlignment="1">
      <alignment horizontal="center" vertical="center"/>
    </xf>
    <xf numFmtId="49" fontId="6" fillId="0" borderId="5" xfId="4" applyNumberFormat="1" applyFont="1" applyBorder="1" applyAlignment="1">
      <alignment horizontal="center" vertical="center"/>
    </xf>
    <xf numFmtId="49" fontId="6" fillId="3" borderId="5" xfId="6" applyNumberFormat="1" applyFont="1" applyFill="1" applyBorder="1" applyAlignment="1">
      <alignment horizontal="center" vertical="center"/>
    </xf>
    <xf numFmtId="3" fontId="6" fillId="3" borderId="5" xfId="6" applyNumberFormat="1" applyFont="1" applyFill="1" applyBorder="1" applyAlignment="1">
      <alignment horizontal="center" vertical="center"/>
    </xf>
    <xf numFmtId="0" fontId="8" fillId="0" borderId="5" xfId="7" applyFont="1" applyBorder="1" applyAlignment="1">
      <alignment horizontal="center" vertical="center"/>
    </xf>
    <xf numFmtId="167" fontId="10" fillId="3" borderId="5" xfId="8" applyFont="1" applyFill="1" applyBorder="1" applyAlignment="1">
      <alignment horizontal="center" vertical="center"/>
    </xf>
    <xf numFmtId="168" fontId="10" fillId="3" borderId="5" xfId="8" applyNumberFormat="1" applyFont="1" applyFill="1" applyBorder="1" applyAlignment="1">
      <alignment horizontal="center" vertical="center"/>
    </xf>
    <xf numFmtId="169" fontId="10" fillId="3" borderId="5" xfId="8" applyNumberFormat="1" applyFont="1" applyFill="1" applyBorder="1" applyAlignment="1">
      <alignment horizontal="center" vertical="center"/>
    </xf>
    <xf numFmtId="0" fontId="0" fillId="0" borderId="0" xfId="0" applyAlignment="1">
      <alignment horizontal="center"/>
    </xf>
    <xf numFmtId="167" fontId="0" fillId="0" borderId="0" xfId="0" applyNumberFormat="1"/>
    <xf numFmtId="167" fontId="10" fillId="3" borderId="0" xfId="8" applyFont="1" applyFill="1" applyBorder="1" applyAlignment="1">
      <alignment horizontal="center" vertical="center"/>
    </xf>
    <xf numFmtId="0" fontId="11" fillId="0" borderId="0" xfId="0" applyFont="1" applyAlignment="1">
      <alignment vertical="center"/>
    </xf>
    <xf numFmtId="0" fontId="12" fillId="0" borderId="0" xfId="0" applyFont="1"/>
    <xf numFmtId="164" fontId="12" fillId="0" borderId="0" xfId="1" applyFont="1" applyFill="1"/>
    <xf numFmtId="164" fontId="12" fillId="0" borderId="0" xfId="1" applyFont="1"/>
    <xf numFmtId="0" fontId="11" fillId="0" borderId="6" xfId="0" applyFont="1" applyBorder="1" applyAlignment="1">
      <alignment vertical="center"/>
    </xf>
    <xf numFmtId="0" fontId="12" fillId="0" borderId="6" xfId="0" applyFont="1" applyBorder="1"/>
    <xf numFmtId="164" fontId="12" fillId="0" borderId="6" xfId="1" applyFont="1" applyFill="1" applyBorder="1"/>
    <xf numFmtId="0" fontId="13" fillId="0" borderId="0" xfId="0" applyFont="1" applyAlignment="1">
      <alignment horizontal="center" vertical="center"/>
    </xf>
    <xf numFmtId="164" fontId="13" fillId="0" borderId="0" xfId="1" applyFont="1" applyFill="1" applyAlignment="1">
      <alignment horizontal="center" vertical="center"/>
    </xf>
    <xf numFmtId="164" fontId="13" fillId="0" borderId="0" xfId="1" applyFont="1" applyAlignment="1">
      <alignment horizontal="center" vertical="center"/>
    </xf>
    <xf numFmtId="0" fontId="13" fillId="0" borderId="0" xfId="0" applyFont="1"/>
    <xf numFmtId="164" fontId="13" fillId="0" borderId="0" xfId="1" applyFont="1" applyFill="1"/>
    <xf numFmtId="164" fontId="13" fillId="0" borderId="0" xfId="1" applyFont="1"/>
    <xf numFmtId="164" fontId="13" fillId="0" borderId="0" xfId="0" applyNumberFormat="1" applyFont="1"/>
    <xf numFmtId="0" fontId="14" fillId="0" borderId="0" xfId="0" applyFont="1"/>
    <xf numFmtId="164" fontId="14" fillId="0" borderId="0" xfId="1" applyFont="1" applyFill="1"/>
    <xf numFmtId="164" fontId="14" fillId="0" borderId="0" xfId="1" applyFont="1"/>
    <xf numFmtId="164" fontId="14" fillId="0" borderId="0" xfId="0" applyNumberFormat="1" applyFont="1"/>
    <xf numFmtId="0" fontId="13" fillId="0" borderId="0" xfId="0" applyFont="1" applyAlignment="1">
      <alignment horizontal="center"/>
    </xf>
    <xf numFmtId="170" fontId="14" fillId="0" borderId="0" xfId="0" applyNumberFormat="1" applyFont="1"/>
    <xf numFmtId="170" fontId="14" fillId="0" borderId="0" xfId="1" applyNumberFormat="1" applyFont="1"/>
    <xf numFmtId="170" fontId="13" fillId="0" borderId="0" xfId="0" applyNumberFormat="1" applyFont="1"/>
    <xf numFmtId="170" fontId="13" fillId="0" borderId="0" xfId="1" applyNumberFormat="1" applyFont="1"/>
    <xf numFmtId="0" fontId="16" fillId="0" borderId="0" xfId="0" applyFont="1"/>
    <xf numFmtId="164" fontId="16" fillId="0" borderId="0" xfId="1" applyFont="1" applyFill="1"/>
    <xf numFmtId="164" fontId="16" fillId="0" borderId="0" xfId="1" applyFont="1"/>
    <xf numFmtId="0" fontId="17" fillId="0" borderId="0" xfId="0" applyFont="1" applyAlignment="1">
      <alignment horizontal="left" vertical="center"/>
    </xf>
    <xf numFmtId="0" fontId="18" fillId="0" borderId="0" xfId="0" applyFont="1"/>
    <xf numFmtId="164" fontId="18" fillId="0" borderId="0" xfId="1" applyFont="1"/>
    <xf numFmtId="0" fontId="18" fillId="0" borderId="0" xfId="0" applyFont="1" applyAlignment="1">
      <alignment horizontal="center"/>
    </xf>
    <xf numFmtId="164" fontId="18" fillId="0" borderId="0" xfId="1" applyFont="1" applyAlignment="1">
      <alignment horizontal="center"/>
    </xf>
    <xf numFmtId="0" fontId="18" fillId="0" borderId="0" xfId="0" applyFont="1" applyAlignment="1">
      <alignment horizontal="center" vertical="center"/>
    </xf>
    <xf numFmtId="0" fontId="19" fillId="3" borderId="5" xfId="5" applyFont="1" applyFill="1" applyBorder="1" applyAlignment="1">
      <alignment horizontal="left" vertical="center" wrapText="1"/>
    </xf>
    <xf numFmtId="0" fontId="20" fillId="3" borderId="5" xfId="5" applyFont="1" applyFill="1" applyBorder="1" applyAlignment="1">
      <alignment horizontal="left" vertical="center" wrapText="1"/>
    </xf>
    <xf numFmtId="0" fontId="21" fillId="0" borderId="0" xfId="0" applyFont="1"/>
    <xf numFmtId="167" fontId="22" fillId="0" borderId="7" xfId="0" applyNumberFormat="1" applyFont="1" applyBorder="1"/>
    <xf numFmtId="171" fontId="13" fillId="0" borderId="0" xfId="0" applyNumberFormat="1" applyFont="1"/>
    <xf numFmtId="1" fontId="23" fillId="4" borderId="5" xfId="0" applyNumberFormat="1" applyFont="1" applyFill="1" applyBorder="1" applyAlignment="1">
      <alignment horizontal="center" vertical="center"/>
    </xf>
    <xf numFmtId="49" fontId="23" fillId="4" borderId="5" xfId="0" applyNumberFormat="1" applyFont="1" applyFill="1" applyBorder="1" applyAlignment="1">
      <alignment horizontal="center" vertical="center"/>
    </xf>
    <xf numFmtId="172" fontId="23" fillId="4" borderId="5" xfId="0" applyNumberFormat="1" applyFont="1" applyFill="1" applyBorder="1" applyAlignment="1">
      <alignment horizontal="center" vertical="center"/>
    </xf>
    <xf numFmtId="4" fontId="23" fillId="4" borderId="5" xfId="0" applyNumberFormat="1" applyFont="1" applyFill="1" applyBorder="1" applyAlignment="1">
      <alignment horizontal="center" vertical="center"/>
    </xf>
    <xf numFmtId="0" fontId="0" fillId="0" borderId="5" xfId="0" applyBorder="1" applyAlignment="1">
      <alignment horizontal="center" vertical="center"/>
    </xf>
    <xf numFmtId="1" fontId="0" fillId="0" borderId="5" xfId="0" applyNumberFormat="1" applyBorder="1" applyAlignment="1">
      <alignment horizontal="center" vertical="center"/>
    </xf>
    <xf numFmtId="49" fontId="0" fillId="0" borderId="5" xfId="0" applyNumberFormat="1" applyBorder="1" applyAlignment="1">
      <alignment horizontal="center" vertical="center"/>
    </xf>
    <xf numFmtId="172" fontId="0" fillId="0" borderId="5" xfId="0" applyNumberFormat="1" applyBorder="1" applyAlignment="1">
      <alignment horizontal="center" vertical="center"/>
    </xf>
    <xf numFmtId="4" fontId="0" fillId="0" borderId="5" xfId="0" applyNumberFormat="1" applyBorder="1" applyAlignment="1">
      <alignment horizontal="center" vertical="center"/>
    </xf>
    <xf numFmtId="49" fontId="23" fillId="4" borderId="5" xfId="0" applyNumberFormat="1" applyFont="1" applyFill="1" applyBorder="1" applyAlignment="1">
      <alignment horizontal="left" vertical="center"/>
    </xf>
    <xf numFmtId="49" fontId="0" fillId="0" borderId="5" xfId="0" applyNumberFormat="1" applyBorder="1" applyAlignment="1">
      <alignment horizontal="left" vertical="center"/>
    </xf>
    <xf numFmtId="0" fontId="0" fillId="0" borderId="0" xfId="0" applyAlignment="1">
      <alignment horizontal="left"/>
    </xf>
    <xf numFmtId="1" fontId="26" fillId="0" borderId="5" xfId="0" applyNumberFormat="1" applyFont="1" applyBorder="1" applyAlignment="1">
      <alignment horizontal="center" vertical="center"/>
    </xf>
    <xf numFmtId="49" fontId="26" fillId="0" borderId="5" xfId="0" applyNumberFormat="1" applyFont="1" applyBorder="1" applyAlignment="1">
      <alignment horizontal="center" vertical="center"/>
    </xf>
    <xf numFmtId="172" fontId="26" fillId="0" borderId="5" xfId="0" applyNumberFormat="1" applyFont="1" applyBorder="1" applyAlignment="1">
      <alignment horizontal="center" vertical="center"/>
    </xf>
    <xf numFmtId="49" fontId="26" fillId="0" borderId="5" xfId="0" applyNumberFormat="1" applyFont="1" applyBorder="1" applyAlignment="1">
      <alignment horizontal="left" vertical="center"/>
    </xf>
    <xf numFmtId="4" fontId="26" fillId="0" borderId="5" xfId="0" applyNumberFormat="1" applyFont="1" applyBorder="1" applyAlignment="1">
      <alignment horizontal="center" vertical="center"/>
    </xf>
    <xf numFmtId="0" fontId="26" fillId="0" borderId="5" xfId="0" applyFont="1" applyBorder="1" applyAlignment="1">
      <alignment horizontal="center" vertical="center"/>
    </xf>
    <xf numFmtId="167" fontId="10" fillId="5" borderId="5" xfId="8" applyFont="1" applyFill="1" applyBorder="1" applyAlignment="1">
      <alignment horizontal="center" vertical="center"/>
    </xf>
    <xf numFmtId="167" fontId="10" fillId="6" borderId="5" xfId="8" applyFont="1" applyFill="1" applyBorder="1" applyAlignment="1">
      <alignment horizontal="center" vertical="center"/>
    </xf>
    <xf numFmtId="168" fontId="10" fillId="6" borderId="5" xfId="8" applyNumberFormat="1" applyFont="1" applyFill="1" applyBorder="1" applyAlignment="1">
      <alignment horizontal="center" vertical="center"/>
    </xf>
    <xf numFmtId="40" fontId="12" fillId="0" borderId="0" xfId="1" applyNumberFormat="1" applyFont="1" applyFill="1" applyAlignment="1">
      <alignment horizontal="center" vertical="center"/>
    </xf>
    <xf numFmtId="40" fontId="12" fillId="0" borderId="0" xfId="0" applyNumberFormat="1" applyFont="1" applyAlignment="1">
      <alignment horizontal="center" vertical="center"/>
    </xf>
    <xf numFmtId="40" fontId="12" fillId="0" borderId="6" xfId="1" applyNumberFormat="1" applyFont="1" applyFill="1" applyBorder="1" applyAlignment="1">
      <alignment horizontal="center" vertical="center"/>
    </xf>
    <xf numFmtId="40" fontId="12" fillId="0" borderId="6" xfId="0" applyNumberFormat="1" applyFont="1" applyBorder="1" applyAlignment="1">
      <alignment horizontal="center" vertical="center"/>
    </xf>
    <xf numFmtId="40" fontId="13" fillId="0" borderId="6" xfId="1" applyNumberFormat="1" applyFont="1" applyFill="1" applyBorder="1" applyAlignment="1">
      <alignment horizontal="center" vertical="center"/>
    </xf>
    <xf numFmtId="40" fontId="13" fillId="0" borderId="0" xfId="0" applyNumberFormat="1" applyFont="1" applyAlignment="1">
      <alignment horizontal="center" vertical="center"/>
    </xf>
    <xf numFmtId="40" fontId="13" fillId="0" borderId="6" xfId="1" applyNumberFormat="1" applyFont="1" applyFill="1" applyBorder="1" applyAlignment="1">
      <alignment horizontal="center" vertical="center" wrapText="1"/>
    </xf>
    <xf numFmtId="40" fontId="13" fillId="0" borderId="0" xfId="1" applyNumberFormat="1" applyFont="1" applyFill="1" applyAlignment="1">
      <alignment horizontal="center" vertical="center"/>
    </xf>
    <xf numFmtId="40" fontId="13" fillId="0" borderId="6" xfId="0" applyNumberFormat="1" applyFont="1" applyBorder="1" applyAlignment="1">
      <alignment horizontal="center" vertical="center"/>
    </xf>
    <xf numFmtId="40" fontId="14" fillId="0" borderId="0" xfId="1" applyNumberFormat="1" applyFont="1" applyFill="1" applyAlignment="1">
      <alignment horizontal="center" vertical="center"/>
    </xf>
    <xf numFmtId="40" fontId="14" fillId="0" borderId="0" xfId="0" applyNumberFormat="1" applyFont="1" applyAlignment="1">
      <alignment horizontal="center" vertical="center"/>
    </xf>
    <xf numFmtId="40" fontId="15" fillId="0" borderId="0" xfId="0" applyNumberFormat="1" applyFont="1" applyAlignment="1">
      <alignment horizontal="center" vertical="center"/>
    </xf>
    <xf numFmtId="40" fontId="15" fillId="0" borderId="0" xfId="0" applyNumberFormat="1" applyFont="1" applyAlignment="1">
      <alignment horizontal="center" vertical="center" readingOrder="1"/>
    </xf>
    <xf numFmtId="40" fontId="14" fillId="0" borderId="6" xfId="1" applyNumberFormat="1" applyFont="1" applyFill="1" applyBorder="1" applyAlignment="1">
      <alignment horizontal="center" vertical="center"/>
    </xf>
    <xf numFmtId="40" fontId="13" fillId="0" borderId="0" xfId="1" applyNumberFormat="1" applyFont="1" applyFill="1" applyBorder="1" applyAlignment="1">
      <alignment horizontal="center" vertical="center"/>
    </xf>
    <xf numFmtId="40" fontId="16" fillId="0" borderId="0" xfId="1" applyNumberFormat="1" applyFont="1" applyFill="1" applyAlignment="1">
      <alignment horizontal="center" vertical="center"/>
    </xf>
    <xf numFmtId="40" fontId="16" fillId="0" borderId="0" xfId="0" applyNumberFormat="1" applyFont="1" applyAlignment="1">
      <alignment horizontal="center" vertical="center"/>
    </xf>
    <xf numFmtId="40" fontId="18" fillId="0" borderId="0" xfId="0" applyNumberFormat="1" applyFont="1" applyAlignment="1">
      <alignment horizontal="center" vertical="center"/>
    </xf>
    <xf numFmtId="40" fontId="18" fillId="0" borderId="0" xfId="1" applyNumberFormat="1" applyFont="1" applyAlignment="1">
      <alignment horizontal="center" vertical="center"/>
    </xf>
    <xf numFmtId="40" fontId="18" fillId="0" borderId="0" xfId="1" applyNumberFormat="1" applyFont="1" applyFill="1" applyAlignment="1">
      <alignment horizontal="center" vertical="center"/>
    </xf>
    <xf numFmtId="40" fontId="18" fillId="0" borderId="7" xfId="1" applyNumberFormat="1" applyFont="1" applyBorder="1" applyAlignment="1">
      <alignment horizontal="center" vertical="center"/>
    </xf>
    <xf numFmtId="38" fontId="13" fillId="0" borderId="0" xfId="1" applyNumberFormat="1" applyFont="1" applyFill="1" applyAlignment="1">
      <alignment horizontal="center" vertical="center"/>
    </xf>
    <xf numFmtId="38" fontId="13" fillId="0" borderId="6" xfId="1" applyNumberFormat="1" applyFont="1" applyFill="1" applyBorder="1" applyAlignment="1">
      <alignment horizontal="center" vertical="center"/>
    </xf>
    <xf numFmtId="38" fontId="14" fillId="0" borderId="0" xfId="1" applyNumberFormat="1" applyFont="1" applyFill="1" applyAlignment="1">
      <alignment horizontal="center" vertical="center"/>
    </xf>
    <xf numFmtId="38" fontId="14" fillId="0" borderId="6" xfId="1" applyNumberFormat="1" applyFont="1" applyFill="1" applyBorder="1" applyAlignment="1">
      <alignment horizontal="center" vertical="center"/>
    </xf>
    <xf numFmtId="38" fontId="18" fillId="0" borderId="0" xfId="1" applyNumberFormat="1" applyFont="1" applyAlignment="1">
      <alignment horizontal="center" vertical="center"/>
    </xf>
    <xf numFmtId="38" fontId="18" fillId="0" borderId="7" xfId="0" applyNumberFormat="1" applyFont="1" applyBorder="1" applyAlignment="1">
      <alignment horizontal="center" vertical="center"/>
    </xf>
    <xf numFmtId="40" fontId="11" fillId="0" borderId="0" xfId="0" applyNumberFormat="1" applyFont="1" applyAlignment="1">
      <alignment horizontal="left" vertical="center"/>
    </xf>
    <xf numFmtId="40" fontId="11" fillId="0" borderId="6" xfId="0" applyNumberFormat="1" applyFont="1" applyBorder="1" applyAlignment="1">
      <alignment horizontal="left" vertical="center"/>
    </xf>
    <xf numFmtId="40" fontId="14" fillId="0" borderId="7" xfId="1" applyNumberFormat="1" applyFont="1" applyFill="1" applyBorder="1" applyAlignment="1">
      <alignment horizontal="center" vertical="center"/>
    </xf>
    <xf numFmtId="38" fontId="14" fillId="0" borderId="7" xfId="1" applyNumberFormat="1" applyFont="1" applyFill="1" applyBorder="1" applyAlignment="1">
      <alignment horizontal="center" vertical="center"/>
    </xf>
    <xf numFmtId="4" fontId="0" fillId="0" borderId="0" xfId="0" applyNumberFormat="1"/>
    <xf numFmtId="40" fontId="13" fillId="0" borderId="7" xfId="1" applyNumberFormat="1" applyFont="1" applyFill="1" applyBorder="1" applyAlignment="1">
      <alignment horizontal="center" vertical="center"/>
    </xf>
    <xf numFmtId="38" fontId="13" fillId="0" borderId="7" xfId="1" applyNumberFormat="1" applyFont="1" applyFill="1" applyBorder="1" applyAlignment="1">
      <alignment horizontal="center" vertical="center"/>
    </xf>
    <xf numFmtId="49" fontId="18" fillId="0" borderId="0" xfId="0" applyNumberFormat="1" applyFont="1" applyAlignment="1">
      <alignment horizontal="right" vertical="top" wrapText="1" readingOrder="2"/>
    </xf>
    <xf numFmtId="173" fontId="14" fillId="0" borderId="0" xfId="1" applyNumberFormat="1" applyFont="1"/>
    <xf numFmtId="174" fontId="13" fillId="0" borderId="0" xfId="0" applyNumberFormat="1" applyFont="1"/>
    <xf numFmtId="49" fontId="18" fillId="0" borderId="0" xfId="0" applyNumberFormat="1" applyFont="1" applyAlignment="1">
      <alignment horizontal="right" vertical="top" wrapText="1" readingOrder="2"/>
    </xf>
  </cellXfs>
  <cellStyles count="10">
    <cellStyle name="Comma" xfId="1" builtinId="3"/>
    <cellStyle name="Comma 3" xfId="8" xr:uid="{7F003B48-711D-4D5A-8D45-E2D95ADECEB8}"/>
    <cellStyle name="Normal" xfId="0" builtinId="0"/>
    <cellStyle name="Normal 2" xfId="6" xr:uid="{C61CA513-4C85-41F7-ABBC-D0BC0724359F}"/>
    <cellStyle name="Normal 3" xfId="5" xr:uid="{0627B3FD-3997-4286-A95C-2F4D4E61741E}"/>
    <cellStyle name="Normal 4" xfId="9" xr:uid="{27F83E52-BA14-49CE-8C99-BDDBEBA59CAE}"/>
    <cellStyle name="쉼표 [0]_거래명세표form" xfId="3" xr:uid="{A030288F-5240-4B4B-894B-E74A021C5D58}"/>
    <cellStyle name="표준 2" xfId="4" xr:uid="{52041AAF-D3E8-47F5-8A0B-DC0DB2C0B339}"/>
    <cellStyle name="표준 26" xfId="7" xr:uid="{266BED16-37A7-4C17-9D3D-CF790360BC69}"/>
    <cellStyle name="표준_MADERO 05099-UNIT-PI-541A1-3차분 2" xfId="2" xr:uid="{A1628280-D441-430D-ABED-DD69D23FD36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92BB0E-E90F-46D9-BCDF-37B216C751B9}">
  <sheetPr>
    <pageSetUpPr fitToPage="1"/>
  </sheetPr>
  <dimension ref="A1:T28"/>
  <sheetViews>
    <sheetView rightToLeft="1" tabSelected="1" view="pageBreakPreview" zoomScaleNormal="100" zoomScaleSheetLayoutView="100" workbookViewId="0">
      <selection activeCell="J18" sqref="J18"/>
    </sheetView>
  </sheetViews>
  <sheetFormatPr defaultRowHeight="19.5"/>
  <cols>
    <col min="1" max="1" width="1.7109375" style="19" customWidth="1"/>
    <col min="2" max="3" width="9.140625" style="19"/>
    <col min="4" max="4" width="9" style="19" bestFit="1" customWidth="1"/>
    <col min="5" max="5" width="10.140625" style="19" bestFit="1" customWidth="1"/>
    <col min="6" max="6" width="15.42578125" style="19" bestFit="1" customWidth="1"/>
    <col min="7" max="7" width="20.42578125" style="20" customWidth="1"/>
    <col min="8" max="8" width="15.28515625" style="76" bestFit="1" customWidth="1"/>
    <col min="9" max="9" width="1.7109375" style="77" customWidth="1"/>
    <col min="10" max="10" width="18.85546875" style="76" bestFit="1" customWidth="1"/>
    <col min="11" max="11" width="1.7109375" style="77" customWidth="1"/>
    <col min="12" max="12" width="20.28515625" style="77" customWidth="1"/>
    <col min="13" max="13" width="1.7109375" style="19" customWidth="1"/>
    <col min="14" max="14" width="22.5703125" style="19" bestFit="1" customWidth="1"/>
    <col min="15" max="15" width="12.5703125" style="19" hidden="1" customWidth="1"/>
    <col min="16" max="16" width="12.28515625" style="19" bestFit="1" customWidth="1"/>
    <col min="17" max="17" width="12.85546875" style="21" bestFit="1" customWidth="1"/>
    <col min="18" max="18" width="9.140625" style="19"/>
    <col min="19" max="19" width="11.7109375" style="19" bestFit="1" customWidth="1"/>
    <col min="20" max="20" width="12.85546875" style="19" bestFit="1" customWidth="1"/>
    <col min="21" max="16384" width="9.140625" style="19"/>
  </cols>
  <sheetData>
    <row r="1" spans="2:20" ht="27">
      <c r="B1" s="18" t="s">
        <v>136</v>
      </c>
      <c r="L1" s="103" t="s">
        <v>138</v>
      </c>
    </row>
    <row r="2" spans="2:20" ht="27">
      <c r="B2" s="18" t="s">
        <v>121</v>
      </c>
      <c r="L2" s="103" t="s">
        <v>139</v>
      </c>
    </row>
    <row r="3" spans="2:20" ht="27">
      <c r="B3" s="22" t="s">
        <v>137</v>
      </c>
      <c r="C3" s="23"/>
      <c r="D3" s="23"/>
      <c r="E3" s="23"/>
      <c r="F3" s="23"/>
      <c r="G3" s="24"/>
      <c r="H3" s="78"/>
      <c r="I3" s="79"/>
      <c r="J3" s="78"/>
      <c r="K3" s="79"/>
      <c r="L3" s="104" t="s">
        <v>473</v>
      </c>
    </row>
    <row r="4" spans="2:20" ht="5.0999999999999996" customHeight="1"/>
    <row r="5" spans="2:20" s="25" customFormat="1" ht="43.5">
      <c r="G5" s="26"/>
      <c r="H5" s="80" t="s">
        <v>122</v>
      </c>
      <c r="I5" s="81"/>
      <c r="J5" s="82" t="s">
        <v>123</v>
      </c>
      <c r="K5" s="81"/>
      <c r="L5" s="80" t="s">
        <v>124</v>
      </c>
      <c r="Q5" s="27"/>
    </row>
    <row r="6" spans="2:20" s="28" customFormat="1" ht="21.75">
      <c r="B6" s="28" t="s">
        <v>125</v>
      </c>
      <c r="G6" s="29"/>
      <c r="H6" s="83">
        <f>SUM(Sheet1!J2:J133)-1018.96</f>
        <v>439999.99999999977</v>
      </c>
      <c r="I6" s="81"/>
      <c r="J6" s="83">
        <f>L6/H6</f>
        <v>355429.71434272744</v>
      </c>
      <c r="K6" s="81"/>
      <c r="L6" s="97">
        <f>L8</f>
        <v>156389074310.79999</v>
      </c>
      <c r="Q6" s="30"/>
    </row>
    <row r="7" spans="2:20" s="28" customFormat="1" ht="21.75">
      <c r="B7" s="28" t="s">
        <v>126</v>
      </c>
      <c r="G7" s="29"/>
      <c r="H7" s="84">
        <f>H6*9/100</f>
        <v>39599.999999999978</v>
      </c>
      <c r="I7" s="81"/>
      <c r="J7" s="83"/>
      <c r="K7" s="81"/>
      <c r="L7" s="98">
        <v>0</v>
      </c>
      <c r="N7" s="54">
        <f>H6*J6</f>
        <v>156389074310.79999</v>
      </c>
      <c r="Q7" s="30"/>
      <c r="S7" s="31"/>
    </row>
    <row r="8" spans="2:20" s="32" customFormat="1" ht="24">
      <c r="B8" s="32" t="s">
        <v>127</v>
      </c>
      <c r="G8" s="33"/>
      <c r="H8" s="85">
        <f>SUM(H6:H7)</f>
        <v>479599.99999999977</v>
      </c>
      <c r="I8" s="86"/>
      <c r="J8" s="85"/>
      <c r="K8" s="86"/>
      <c r="L8" s="99">
        <f>-L12-L17</f>
        <v>156389074310.79999</v>
      </c>
      <c r="N8" s="111">
        <f>H17+H12</f>
        <v>-440759.55</v>
      </c>
      <c r="Q8" s="34"/>
      <c r="S8" s="35"/>
    </row>
    <row r="9" spans="2:20" s="28" customFormat="1" ht="21.75">
      <c r="G9" s="29"/>
      <c r="H9" s="83"/>
      <c r="I9" s="81"/>
      <c r="J9" s="83"/>
      <c r="K9" s="81"/>
      <c r="L9" s="97"/>
      <c r="N9" s="112">
        <f>L8/N8</f>
        <v>-354817.21113201062</v>
      </c>
      <c r="Q9" s="30"/>
    </row>
    <row r="10" spans="2:20" s="28" customFormat="1" ht="24">
      <c r="B10" s="32" t="s">
        <v>128</v>
      </c>
      <c r="G10" s="29"/>
      <c r="H10" s="83"/>
      <c r="I10" s="81"/>
      <c r="J10" s="83"/>
      <c r="K10" s="81"/>
      <c r="L10" s="97"/>
      <c r="Q10" s="30"/>
    </row>
    <row r="11" spans="2:20" s="28" customFormat="1" ht="21.75">
      <c r="B11" s="28" t="s">
        <v>129</v>
      </c>
      <c r="G11" s="29"/>
      <c r="H11" s="80">
        <f>-440000*50%</f>
        <v>-220000</v>
      </c>
      <c r="I11" s="87"/>
      <c r="J11" s="90">
        <f>L11/H11</f>
        <v>286727</v>
      </c>
      <c r="K11" s="88"/>
      <c r="L11" s="98">
        <f>L27</f>
        <v>-63079940000</v>
      </c>
      <c r="O11" s="36"/>
      <c r="Q11" s="30"/>
      <c r="T11" s="30"/>
    </row>
    <row r="12" spans="2:20" s="32" customFormat="1" ht="24">
      <c r="G12" s="33"/>
      <c r="H12" s="85">
        <f>SUM(H11)</f>
        <v>-220000</v>
      </c>
      <c r="I12" s="86"/>
      <c r="J12" s="85"/>
      <c r="K12" s="86"/>
      <c r="L12" s="99">
        <f>SUM(L11:L11)</f>
        <v>-63079940000</v>
      </c>
      <c r="Q12" s="34"/>
      <c r="R12" s="35"/>
      <c r="T12" s="34"/>
    </row>
    <row r="13" spans="2:20" s="28" customFormat="1" ht="21.75">
      <c r="B13" s="28" t="s">
        <v>472</v>
      </c>
      <c r="G13" s="29"/>
      <c r="H13" s="83"/>
      <c r="I13" s="81"/>
      <c r="J13" s="83"/>
      <c r="K13" s="81"/>
      <c r="L13" s="97"/>
      <c r="Q13" s="30"/>
      <c r="T13" s="30"/>
    </row>
    <row r="14" spans="2:20" s="28" customFormat="1" ht="21.75">
      <c r="B14" s="28" t="s">
        <v>209</v>
      </c>
      <c r="G14" s="29"/>
      <c r="H14" s="83">
        <v>-60829.97</v>
      </c>
      <c r="I14" s="81"/>
      <c r="J14" s="83">
        <f>L14/H14</f>
        <v>331810.12583106651</v>
      </c>
      <c r="K14" s="81"/>
      <c r="L14" s="97">
        <v>-20184000000</v>
      </c>
      <c r="M14" s="39"/>
      <c r="N14" s="40">
        <v>60149</v>
      </c>
      <c r="P14" s="54">
        <f>H14+N14</f>
        <v>-680.97000000000116</v>
      </c>
      <c r="Q14" s="30"/>
    </row>
    <row r="15" spans="2:20" s="28" customFormat="1" ht="21.75">
      <c r="B15" s="28" t="s">
        <v>467</v>
      </c>
      <c r="G15" s="29"/>
      <c r="H15" s="90">
        <v>-109263</v>
      </c>
      <c r="I15" s="81"/>
      <c r="J15" s="83">
        <v>460468</v>
      </c>
      <c r="K15" s="81"/>
      <c r="L15" s="97">
        <v>-50312000000</v>
      </c>
      <c r="M15" s="39"/>
      <c r="N15" s="40">
        <v>109263</v>
      </c>
      <c r="P15" s="54">
        <f>H15+N15</f>
        <v>0</v>
      </c>
      <c r="Q15" s="30"/>
    </row>
    <row r="16" spans="2:20" s="28" customFormat="1" ht="21.75">
      <c r="B16" s="28" t="s">
        <v>474</v>
      </c>
      <c r="G16" s="29"/>
      <c r="H16" s="83">
        <v>-50666.58</v>
      </c>
      <c r="I16" s="81"/>
      <c r="J16" s="83">
        <v>450260</v>
      </c>
      <c r="K16" s="81"/>
      <c r="L16" s="97">
        <f>H16*J16</f>
        <v>-22813134310.799999</v>
      </c>
      <c r="M16" s="39"/>
      <c r="N16" s="40">
        <v>50661</v>
      </c>
      <c r="P16" s="54">
        <f>H16+N16</f>
        <v>-5.5800000000017462</v>
      </c>
      <c r="Q16" s="30"/>
    </row>
    <row r="17" spans="1:17" s="28" customFormat="1" ht="24.75" thickBot="1">
      <c r="B17" s="32" t="s">
        <v>475</v>
      </c>
      <c r="G17" s="29"/>
      <c r="H17" s="108">
        <f>SUM(H14:H16)</f>
        <v>-220759.55</v>
      </c>
      <c r="I17" s="81"/>
      <c r="J17" s="83"/>
      <c r="K17" s="81"/>
      <c r="L17" s="108">
        <f>SUM(L14:L16)</f>
        <v>-93309134310.800003</v>
      </c>
      <c r="M17" s="39"/>
      <c r="N17" s="40" t="e">
        <f>#REF!-H16</f>
        <v>#REF!</v>
      </c>
      <c r="Q17" s="30"/>
    </row>
    <row r="18" spans="1:17" s="28" customFormat="1" ht="22.5" thickTop="1">
      <c r="G18" s="29"/>
      <c r="H18" s="83"/>
      <c r="I18" s="81"/>
      <c r="J18" s="83"/>
      <c r="K18" s="81"/>
      <c r="L18" s="97"/>
      <c r="M18" s="39"/>
      <c r="N18" s="40" t="e">
        <f>#REF!-H16</f>
        <v>#REF!</v>
      </c>
      <c r="Q18" s="30"/>
    </row>
    <row r="19" spans="1:17" s="28" customFormat="1" ht="24">
      <c r="B19" s="28" t="s">
        <v>476</v>
      </c>
      <c r="G19" s="29"/>
      <c r="H19" s="85">
        <f>H8+H17+H12</f>
        <v>38840.449999999779</v>
      </c>
      <c r="I19" s="81"/>
      <c r="J19" s="83"/>
      <c r="K19" s="81"/>
      <c r="L19" s="97"/>
      <c r="M19" s="39"/>
      <c r="N19" s="40"/>
      <c r="Q19" s="30"/>
    </row>
    <row r="20" spans="1:17" s="28" customFormat="1" ht="21.75">
      <c r="G20" s="29"/>
      <c r="H20" s="83"/>
      <c r="I20" s="81"/>
      <c r="J20" s="83"/>
      <c r="K20" s="81"/>
      <c r="L20" s="97"/>
      <c r="M20" s="39"/>
      <c r="N20" s="40"/>
      <c r="Q20" s="30"/>
    </row>
    <row r="21" spans="1:17" s="41" customFormat="1" ht="23.25">
      <c r="B21" s="41" t="s">
        <v>131</v>
      </c>
      <c r="G21" s="42"/>
      <c r="H21" s="91"/>
      <c r="I21" s="92"/>
      <c r="J21" s="91"/>
      <c r="K21" s="92"/>
      <c r="L21" s="92"/>
      <c r="Q21" s="43"/>
    </row>
    <row r="22" spans="1:17" s="45" customFormat="1" ht="21">
      <c r="A22" s="44"/>
      <c r="B22" s="113" t="s">
        <v>468</v>
      </c>
      <c r="C22" s="113"/>
      <c r="D22" s="113"/>
      <c r="E22" s="113"/>
      <c r="F22" s="113"/>
      <c r="G22" s="113"/>
      <c r="H22" s="113"/>
      <c r="I22" s="113"/>
      <c r="J22" s="113"/>
      <c r="K22" s="113"/>
      <c r="L22" s="113"/>
      <c r="Q22" s="46"/>
    </row>
    <row r="23" spans="1:17" s="45" customFormat="1" ht="21">
      <c r="A23" s="44"/>
      <c r="B23" s="113" t="s">
        <v>141</v>
      </c>
      <c r="C23" s="113"/>
      <c r="D23" s="113"/>
      <c r="E23" s="113"/>
      <c r="F23" s="113"/>
      <c r="G23" s="113"/>
      <c r="H23" s="113"/>
      <c r="I23" s="113"/>
      <c r="J23" s="113"/>
      <c r="K23" s="113"/>
      <c r="L23" s="113"/>
      <c r="Q23" s="46"/>
    </row>
    <row r="24" spans="1:17" s="45" customFormat="1" ht="21">
      <c r="A24" s="44"/>
      <c r="B24" s="110"/>
      <c r="C24" s="110"/>
      <c r="D24" s="110"/>
      <c r="E24" s="110"/>
      <c r="F24" s="110"/>
      <c r="G24" s="110"/>
      <c r="H24" s="110"/>
      <c r="I24" s="110"/>
      <c r="J24" s="110"/>
      <c r="K24" s="110"/>
      <c r="L24" s="110"/>
      <c r="Q24" s="46"/>
    </row>
    <row r="25" spans="1:17" s="47" customFormat="1" ht="21">
      <c r="G25" s="47" t="s">
        <v>132</v>
      </c>
      <c r="H25" s="93" t="s">
        <v>133</v>
      </c>
      <c r="I25" s="93"/>
      <c r="J25" s="93" t="s">
        <v>134</v>
      </c>
      <c r="K25" s="93"/>
      <c r="L25" s="93" t="s">
        <v>124</v>
      </c>
      <c r="Q25" s="48"/>
    </row>
    <row r="26" spans="1:17" s="45" customFormat="1" ht="21">
      <c r="B26" s="45" t="s">
        <v>140</v>
      </c>
      <c r="G26" s="49" t="s">
        <v>135</v>
      </c>
      <c r="H26" s="94">
        <f>H11</f>
        <v>-220000</v>
      </c>
      <c r="I26" s="93"/>
      <c r="J26" s="95">
        <v>286727</v>
      </c>
      <c r="K26" s="93"/>
      <c r="L26" s="101">
        <f>H26*J26</f>
        <v>-63079940000</v>
      </c>
      <c r="Q26" s="46"/>
    </row>
    <row r="27" spans="1:17" s="45" customFormat="1" ht="21.75" thickBot="1">
      <c r="G27" s="49"/>
      <c r="H27" s="96">
        <f>SUM(H26:H26)</f>
        <v>-220000</v>
      </c>
      <c r="I27" s="93"/>
      <c r="J27" s="95"/>
      <c r="K27" s="93"/>
      <c r="L27" s="102">
        <f>SUM(L26:L26)</f>
        <v>-63079940000</v>
      </c>
      <c r="Q27" s="46"/>
    </row>
    <row r="28" spans="1:17" ht="20.25" thickTop="1">
      <c r="D28" s="21"/>
      <c r="E28" s="21"/>
    </row>
  </sheetData>
  <mergeCells count="2">
    <mergeCell ref="B22:L22"/>
    <mergeCell ref="B23:L23"/>
  </mergeCells>
  <printOptions horizontalCentered="1"/>
  <pageMargins left="0.7" right="0.7" top="0.75" bottom="0.75" header="0.3" footer="0.3"/>
  <pageSetup paperSize="9" scale="64"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6EDAE3-5816-466A-8527-09CBBA74AE50}">
  <sheetPr>
    <pageSetUpPr fitToPage="1"/>
  </sheetPr>
  <dimension ref="A1:T30"/>
  <sheetViews>
    <sheetView rightToLeft="1" view="pageBreakPreview" zoomScaleNormal="100" zoomScaleSheetLayoutView="100" workbookViewId="0">
      <selection activeCell="H15" sqref="H15"/>
    </sheetView>
  </sheetViews>
  <sheetFormatPr defaultRowHeight="19.5"/>
  <cols>
    <col min="1" max="1" width="1.7109375" style="19" customWidth="1"/>
    <col min="2" max="3" width="9.140625" style="19"/>
    <col min="4" max="4" width="9" style="19" bestFit="1" customWidth="1"/>
    <col min="5" max="5" width="10.140625" style="19" bestFit="1" customWidth="1"/>
    <col min="6" max="6" width="15.42578125" style="19" bestFit="1" customWidth="1"/>
    <col min="7" max="7" width="13.28515625" style="20" bestFit="1" customWidth="1"/>
    <col min="8" max="8" width="15.28515625" style="76" bestFit="1" customWidth="1"/>
    <col min="9" max="9" width="1.7109375" style="77" customWidth="1"/>
    <col min="10" max="10" width="18.85546875" style="76" bestFit="1" customWidth="1"/>
    <col min="11" max="11" width="1.7109375" style="77" customWidth="1"/>
    <col min="12" max="12" width="20.28515625" style="77" customWidth="1"/>
    <col min="13" max="13" width="1.7109375" style="19" customWidth="1"/>
    <col min="14" max="14" width="22.5703125" style="19" bestFit="1" customWidth="1"/>
    <col min="15" max="15" width="12.5703125" style="19" hidden="1" customWidth="1"/>
    <col min="16" max="16" width="12.28515625" style="19" bestFit="1" customWidth="1"/>
    <col min="17" max="17" width="12.85546875" style="21" bestFit="1" customWidth="1"/>
    <col min="18" max="18" width="9.140625" style="19"/>
    <col min="19" max="19" width="11.7109375" style="19" bestFit="1" customWidth="1"/>
    <col min="20" max="20" width="12.85546875" style="19" bestFit="1" customWidth="1"/>
    <col min="21" max="16384" width="9.140625" style="19"/>
  </cols>
  <sheetData>
    <row r="1" spans="2:20" ht="27">
      <c r="B1" s="18" t="s">
        <v>136</v>
      </c>
      <c r="L1" s="103" t="s">
        <v>138</v>
      </c>
    </row>
    <row r="2" spans="2:20" ht="27">
      <c r="B2" s="18" t="s">
        <v>121</v>
      </c>
      <c r="L2" s="103" t="s">
        <v>139</v>
      </c>
    </row>
    <row r="3" spans="2:20" ht="27">
      <c r="B3" s="22" t="s">
        <v>137</v>
      </c>
      <c r="C3" s="23"/>
      <c r="D3" s="23"/>
      <c r="E3" s="23"/>
      <c r="F3" s="23"/>
      <c r="G3" s="24"/>
      <c r="H3" s="78"/>
      <c r="I3" s="79"/>
      <c r="J3" s="78"/>
      <c r="K3" s="79"/>
      <c r="L3" s="104" t="s">
        <v>471</v>
      </c>
    </row>
    <row r="4" spans="2:20" ht="5.0999999999999996" customHeight="1"/>
    <row r="5" spans="2:20" s="25" customFormat="1" ht="43.5">
      <c r="G5" s="26"/>
      <c r="H5" s="80" t="s">
        <v>122</v>
      </c>
      <c r="I5" s="81"/>
      <c r="J5" s="82" t="s">
        <v>123</v>
      </c>
      <c r="K5" s="81"/>
      <c r="L5" s="80" t="s">
        <v>124</v>
      </c>
      <c r="Q5" s="27"/>
    </row>
    <row r="6" spans="2:20" s="28" customFormat="1" ht="21.75">
      <c r="B6" s="28" t="s">
        <v>125</v>
      </c>
      <c r="G6" s="29"/>
      <c r="H6" s="83">
        <f>SUM(Sheet1!J2:J133)-1018.96</f>
        <v>439999.99999999977</v>
      </c>
      <c r="I6" s="81"/>
      <c r="J6" s="83"/>
      <c r="K6" s="81"/>
      <c r="L6" s="97">
        <f>L8/109%</f>
        <v>143476214964.03668</v>
      </c>
      <c r="Q6" s="30"/>
    </row>
    <row r="7" spans="2:20" s="28" customFormat="1" ht="21.75">
      <c r="B7" s="28" t="s">
        <v>126</v>
      </c>
      <c r="G7" s="29"/>
      <c r="H7" s="84">
        <f>H6*9/100</f>
        <v>39599.999999999978</v>
      </c>
      <c r="I7" s="81"/>
      <c r="J7" s="83"/>
      <c r="K7" s="81"/>
      <c r="L7" s="98">
        <f>L6*9/100</f>
        <v>12912859346.7633</v>
      </c>
      <c r="N7" s="54">
        <f>H6*J6</f>
        <v>0</v>
      </c>
      <c r="Q7" s="30"/>
      <c r="S7" s="31"/>
    </row>
    <row r="8" spans="2:20" s="32" customFormat="1" ht="24">
      <c r="B8" s="32" t="s">
        <v>127</v>
      </c>
      <c r="G8" s="33"/>
      <c r="H8" s="85">
        <f>SUM(H6:H7)</f>
        <v>479599.99999999977</v>
      </c>
      <c r="I8" s="86"/>
      <c r="J8" s="85"/>
      <c r="K8" s="86"/>
      <c r="L8" s="99">
        <f>L11-L14</f>
        <v>156389074310.79999</v>
      </c>
      <c r="Q8" s="34"/>
      <c r="S8" s="35"/>
    </row>
    <row r="9" spans="2:20" s="28" customFormat="1" ht="21.75">
      <c r="G9" s="29"/>
      <c r="H9" s="83"/>
      <c r="I9" s="81"/>
      <c r="J9" s="83"/>
      <c r="K9" s="81"/>
      <c r="L9" s="97"/>
      <c r="Q9" s="30"/>
    </row>
    <row r="10" spans="2:20" s="28" customFormat="1" ht="24">
      <c r="B10" s="32" t="s">
        <v>128</v>
      </c>
      <c r="G10" s="29"/>
      <c r="H10" s="83"/>
      <c r="I10" s="81"/>
      <c r="J10" s="83"/>
      <c r="K10" s="81"/>
      <c r="L10" s="97"/>
      <c r="Q10" s="30"/>
    </row>
    <row r="11" spans="2:20" s="28" customFormat="1" ht="21.75">
      <c r="B11" s="28" t="s">
        <v>129</v>
      </c>
      <c r="G11" s="29"/>
      <c r="H11" s="80">
        <f>440000*50%</f>
        <v>220000</v>
      </c>
      <c r="I11" s="87"/>
      <c r="J11" s="90">
        <f>L11/H11</f>
        <v>286727</v>
      </c>
      <c r="K11" s="88"/>
      <c r="L11" s="98">
        <f>L29</f>
        <v>63079940000</v>
      </c>
      <c r="O11" s="36"/>
      <c r="Q11" s="30"/>
      <c r="T11" s="30"/>
    </row>
    <row r="12" spans="2:20" s="32" customFormat="1" ht="24">
      <c r="G12" s="33"/>
      <c r="H12" s="85">
        <f>SUM(H11:H11)</f>
        <v>220000</v>
      </c>
      <c r="I12" s="86"/>
      <c r="J12" s="85"/>
      <c r="K12" s="86"/>
      <c r="L12" s="99">
        <f>SUM(L11:L11)</f>
        <v>63079940000</v>
      </c>
      <c r="Q12" s="34"/>
      <c r="R12" s="35"/>
      <c r="T12" s="34"/>
    </row>
    <row r="13" spans="2:20" s="28" customFormat="1" ht="21.75">
      <c r="G13" s="29"/>
      <c r="H13" s="83"/>
      <c r="I13" s="81"/>
      <c r="J13" s="83"/>
      <c r="K13" s="81"/>
      <c r="L13" s="97"/>
      <c r="Q13" s="30"/>
      <c r="T13" s="30"/>
    </row>
    <row r="14" spans="2:20" s="32" customFormat="1" ht="24">
      <c r="B14" s="32" t="s">
        <v>130</v>
      </c>
      <c r="G14" s="33"/>
      <c r="H14" s="89">
        <f>H8-H12</f>
        <v>259599.99999999977</v>
      </c>
      <c r="I14" s="86"/>
      <c r="J14" s="90"/>
      <c r="K14" s="86"/>
      <c r="L14" s="100">
        <f>L15+L16+L17</f>
        <v>-93309134310.800003</v>
      </c>
      <c r="M14" s="37"/>
      <c r="N14" s="38"/>
      <c r="Q14" s="34"/>
    </row>
    <row r="15" spans="2:20" s="28" customFormat="1" ht="21.75">
      <c r="B15" s="28" t="s">
        <v>209</v>
      </c>
      <c r="G15" s="29"/>
      <c r="H15" s="83">
        <v>-60829.97</v>
      </c>
      <c r="I15" s="81"/>
      <c r="J15" s="83">
        <f>L15/H15</f>
        <v>331810.12583106651</v>
      </c>
      <c r="K15" s="81"/>
      <c r="L15" s="97">
        <v>-20184000000</v>
      </c>
      <c r="M15" s="39"/>
      <c r="N15" s="40">
        <v>60149</v>
      </c>
      <c r="P15" s="54">
        <f>H15+N15</f>
        <v>-680.97000000000116</v>
      </c>
      <c r="Q15" s="30"/>
    </row>
    <row r="16" spans="2:20" s="28" customFormat="1" ht="21.75">
      <c r="B16" s="28" t="s">
        <v>467</v>
      </c>
      <c r="G16" s="29"/>
      <c r="H16" s="90">
        <v>-109263</v>
      </c>
      <c r="I16" s="81"/>
      <c r="J16" s="83">
        <v>460468</v>
      </c>
      <c r="K16" s="81"/>
      <c r="L16" s="97">
        <v>-50312000000</v>
      </c>
      <c r="M16" s="39"/>
      <c r="N16" s="40">
        <v>109263</v>
      </c>
      <c r="P16" s="54">
        <f>H16+N16</f>
        <v>0</v>
      </c>
      <c r="Q16" s="30"/>
    </row>
    <row r="17" spans="1:17" s="32" customFormat="1" ht="24.75" thickBot="1">
      <c r="B17" s="32" t="s">
        <v>469</v>
      </c>
      <c r="G17" s="33"/>
      <c r="H17" s="105">
        <f>-SUM(H14:H16)</f>
        <v>-89507.029999999766</v>
      </c>
      <c r="I17" s="86"/>
      <c r="J17" s="85"/>
      <c r="K17" s="86"/>
      <c r="L17" s="106">
        <f>L20</f>
        <v>-22813134310.799999</v>
      </c>
      <c r="M17" s="37"/>
      <c r="N17" s="38"/>
      <c r="Q17" s="34"/>
    </row>
    <row r="18" spans="1:17" ht="20.25" thickTop="1"/>
    <row r="19" spans="1:17" s="28" customFormat="1" ht="21.75">
      <c r="B19" s="28" t="s">
        <v>470</v>
      </c>
      <c r="G19" s="29"/>
      <c r="H19" s="83">
        <v>-50666.58</v>
      </c>
      <c r="I19" s="81"/>
      <c r="J19" s="83">
        <v>450260</v>
      </c>
      <c r="K19" s="81"/>
      <c r="L19" s="97">
        <f>H19*J19</f>
        <v>-22813134310.799999</v>
      </c>
      <c r="M19" s="39"/>
      <c r="N19" s="40">
        <v>50661</v>
      </c>
      <c r="P19" s="54">
        <f>H19+N19</f>
        <v>-5.5800000000017462</v>
      </c>
      <c r="Q19" s="30"/>
    </row>
    <row r="20" spans="1:17" s="28" customFormat="1" ht="22.5" thickBot="1">
      <c r="G20" s="29"/>
      <c r="H20" s="108">
        <f>H17-H19</f>
        <v>-38840.449999999764</v>
      </c>
      <c r="I20" s="81"/>
      <c r="J20" s="83"/>
      <c r="K20" s="81"/>
      <c r="L20" s="109">
        <f>SUM(L19:L19)</f>
        <v>-22813134310.799999</v>
      </c>
      <c r="M20" s="39"/>
      <c r="N20" s="40" t="e">
        <f>#REF!-H19</f>
        <v>#REF!</v>
      </c>
      <c r="Q20" s="30"/>
    </row>
    <row r="21" spans="1:17" s="28" customFormat="1" ht="22.5" thickTop="1">
      <c r="G21" s="29"/>
      <c r="H21" s="83"/>
      <c r="I21" s="81"/>
      <c r="J21" s="83"/>
      <c r="K21" s="81"/>
      <c r="L21" s="97"/>
      <c r="M21" s="39"/>
      <c r="N21" s="40">
        <f>H17-H19</f>
        <v>-38840.449999999764</v>
      </c>
      <c r="Q21" s="30"/>
    </row>
    <row r="22" spans="1:17" s="41" customFormat="1" ht="23.25">
      <c r="B22" s="41" t="s">
        <v>131</v>
      </c>
      <c r="G22" s="42"/>
      <c r="H22" s="91"/>
      <c r="I22" s="92"/>
      <c r="J22" s="91"/>
      <c r="K22" s="92"/>
      <c r="L22" s="92"/>
      <c r="Q22" s="43"/>
    </row>
    <row r="23" spans="1:17" s="45" customFormat="1" ht="24.95" customHeight="1">
      <c r="A23" s="44"/>
      <c r="B23" s="113" t="s">
        <v>468</v>
      </c>
      <c r="C23" s="113"/>
      <c r="D23" s="113"/>
      <c r="E23" s="113"/>
      <c r="F23" s="113"/>
      <c r="G23" s="113"/>
      <c r="H23" s="113"/>
      <c r="I23" s="113"/>
      <c r="J23" s="113"/>
      <c r="K23" s="113"/>
      <c r="L23" s="113"/>
      <c r="Q23" s="46"/>
    </row>
    <row r="24" spans="1:17" s="45" customFormat="1" ht="24.95" customHeight="1">
      <c r="A24" s="44"/>
      <c r="B24" s="113"/>
      <c r="C24" s="113"/>
      <c r="D24" s="113"/>
      <c r="E24" s="113"/>
      <c r="F24" s="113"/>
      <c r="G24" s="113"/>
      <c r="H24" s="113"/>
      <c r="I24" s="113"/>
      <c r="J24" s="113"/>
      <c r="K24" s="113"/>
      <c r="L24" s="113"/>
      <c r="Q24" s="46"/>
    </row>
    <row r="25" spans="1:17" s="45" customFormat="1" ht="24.95" customHeight="1">
      <c r="A25" s="44"/>
      <c r="B25" s="113" t="s">
        <v>141</v>
      </c>
      <c r="C25" s="113"/>
      <c r="D25" s="113"/>
      <c r="E25" s="113"/>
      <c r="F25" s="113"/>
      <c r="G25" s="113"/>
      <c r="H25" s="113"/>
      <c r="I25" s="113"/>
      <c r="J25" s="113"/>
      <c r="K25" s="113"/>
      <c r="L25" s="113"/>
      <c r="Q25" s="46"/>
    </row>
    <row r="26" spans="1:17" s="45" customFormat="1" ht="24.95" customHeight="1">
      <c r="A26" s="44"/>
      <c r="B26" s="113"/>
      <c r="C26" s="113"/>
      <c r="D26" s="113"/>
      <c r="E26" s="113"/>
      <c r="F26" s="113"/>
      <c r="G26" s="113"/>
      <c r="H26" s="113"/>
      <c r="I26" s="113"/>
      <c r="J26" s="113"/>
      <c r="K26" s="113"/>
      <c r="L26" s="113"/>
      <c r="Q26" s="46"/>
    </row>
    <row r="27" spans="1:17" s="47" customFormat="1" ht="21">
      <c r="G27" s="47" t="s">
        <v>132</v>
      </c>
      <c r="H27" s="93" t="s">
        <v>133</v>
      </c>
      <c r="I27" s="93"/>
      <c r="J27" s="93" t="s">
        <v>134</v>
      </c>
      <c r="K27" s="93"/>
      <c r="L27" s="93" t="s">
        <v>124</v>
      </c>
      <c r="Q27" s="48"/>
    </row>
    <row r="28" spans="1:17" s="45" customFormat="1" ht="21">
      <c r="B28" s="45" t="s">
        <v>140</v>
      </c>
      <c r="G28" s="49" t="s">
        <v>135</v>
      </c>
      <c r="H28" s="94">
        <f>H11</f>
        <v>220000</v>
      </c>
      <c r="I28" s="93"/>
      <c r="J28" s="95">
        <v>286727</v>
      </c>
      <c r="K28" s="93"/>
      <c r="L28" s="101">
        <f>H28*J28</f>
        <v>63079940000</v>
      </c>
      <c r="Q28" s="46"/>
    </row>
    <row r="29" spans="1:17" s="45" customFormat="1" ht="21.75" thickBot="1">
      <c r="G29" s="49"/>
      <c r="H29" s="96">
        <f>SUM(H28:H28)</f>
        <v>220000</v>
      </c>
      <c r="I29" s="93"/>
      <c r="J29" s="95"/>
      <c r="K29" s="93"/>
      <c r="L29" s="102">
        <f>SUM(L28:L28)</f>
        <v>63079940000</v>
      </c>
      <c r="Q29" s="46"/>
    </row>
    <row r="30" spans="1:17" ht="20.25" thickTop="1">
      <c r="D30" s="21"/>
      <c r="E30" s="21"/>
    </row>
  </sheetData>
  <mergeCells count="2">
    <mergeCell ref="B23:L24"/>
    <mergeCell ref="B25:L26"/>
  </mergeCells>
  <printOptions horizontalCentered="1"/>
  <pageMargins left="0.7" right="0.7" top="0.75" bottom="0.75" header="0.3" footer="0.3"/>
  <pageSetup paperSize="9" scale="68"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A60267-BD33-48BF-9BFC-D98108C42AC1}">
  <sheetPr>
    <pageSetUpPr fitToPage="1"/>
  </sheetPr>
  <dimension ref="A1:O137"/>
  <sheetViews>
    <sheetView rightToLeft="1" topLeftCell="A118" workbookViewId="0">
      <selection activeCell="J137" sqref="J137"/>
    </sheetView>
  </sheetViews>
  <sheetFormatPr defaultRowHeight="15"/>
  <cols>
    <col min="2" max="2" width="9.140625" style="15"/>
    <col min="5" max="5" width="68" bestFit="1" customWidth="1"/>
    <col min="9" max="9" width="14.28515625" bestFit="1" customWidth="1"/>
    <col min="10" max="10" width="17.7109375" bestFit="1" customWidth="1"/>
  </cols>
  <sheetData>
    <row r="1" spans="1:15" ht="30">
      <c r="A1" s="1" t="s">
        <v>0</v>
      </c>
      <c r="B1" s="1" t="s">
        <v>86</v>
      </c>
      <c r="C1" s="2" t="s">
        <v>1</v>
      </c>
      <c r="D1" s="3" t="s">
        <v>2</v>
      </c>
      <c r="E1" s="4" t="s">
        <v>3</v>
      </c>
      <c r="F1" s="3" t="s">
        <v>4</v>
      </c>
      <c r="G1" s="4" t="s">
        <v>5</v>
      </c>
      <c r="H1" s="4" t="s">
        <v>6</v>
      </c>
      <c r="I1" s="5" t="s">
        <v>7</v>
      </c>
      <c r="J1" s="6" t="s">
        <v>8</v>
      </c>
    </row>
    <row r="2" spans="1:15" ht="18">
      <c r="A2" s="7">
        <v>1</v>
      </c>
      <c r="B2" s="8">
        <v>1</v>
      </c>
      <c r="C2" s="8" t="s">
        <v>9</v>
      </c>
      <c r="D2" s="8" t="s">
        <v>10</v>
      </c>
      <c r="E2" s="50" t="s">
        <v>11</v>
      </c>
      <c r="F2" s="9" t="s">
        <v>12</v>
      </c>
      <c r="G2" s="10">
        <v>230</v>
      </c>
      <c r="H2" s="11" t="s">
        <v>13</v>
      </c>
      <c r="I2" s="12">
        <v>39.96</v>
      </c>
      <c r="J2" s="74">
        <v>9190.8000000000011</v>
      </c>
      <c r="K2" s="107">
        <f>Sheet2!L2</f>
        <v>230</v>
      </c>
      <c r="L2" s="107">
        <f>G2-K2</f>
        <v>0</v>
      </c>
    </row>
    <row r="3" spans="1:15" ht="18">
      <c r="A3" s="7">
        <v>2</v>
      </c>
      <c r="B3" s="8">
        <v>2</v>
      </c>
      <c r="C3" s="8" t="s">
        <v>9</v>
      </c>
      <c r="D3" s="8" t="s">
        <v>14</v>
      </c>
      <c r="E3" s="50" t="s">
        <v>15</v>
      </c>
      <c r="F3" s="9" t="s">
        <v>16</v>
      </c>
      <c r="G3" s="10">
        <v>65</v>
      </c>
      <c r="H3" s="11" t="s">
        <v>13</v>
      </c>
      <c r="I3" s="12">
        <v>34.309999999999995</v>
      </c>
      <c r="J3" s="74">
        <v>2230.1499999999996</v>
      </c>
      <c r="K3" s="107">
        <f>Sheet2!L3</f>
        <v>65</v>
      </c>
      <c r="L3" s="107">
        <f t="shared" ref="L3:L22" si="0">G3-K3</f>
        <v>0</v>
      </c>
    </row>
    <row r="4" spans="1:15" ht="18">
      <c r="A4" s="7">
        <v>3</v>
      </c>
      <c r="B4" s="8">
        <v>2</v>
      </c>
      <c r="C4" s="8" t="s">
        <v>17</v>
      </c>
      <c r="D4" s="8" t="s">
        <v>18</v>
      </c>
      <c r="E4" s="50" t="s">
        <v>15</v>
      </c>
      <c r="F4" s="9" t="s">
        <v>16</v>
      </c>
      <c r="G4" s="10">
        <v>40</v>
      </c>
      <c r="H4" s="11" t="s">
        <v>13</v>
      </c>
      <c r="I4" s="12">
        <v>34.309999999999995</v>
      </c>
      <c r="J4" s="74">
        <v>1372.3999999999999</v>
      </c>
      <c r="K4" s="107">
        <f>Sheet2!L4</f>
        <v>40</v>
      </c>
      <c r="L4" s="107">
        <f t="shared" si="0"/>
        <v>0</v>
      </c>
    </row>
    <row r="5" spans="1:15" ht="18">
      <c r="A5" s="7">
        <v>4</v>
      </c>
      <c r="B5" s="8">
        <v>2</v>
      </c>
      <c r="C5" s="8" t="s">
        <v>17</v>
      </c>
      <c r="D5" s="8" t="s">
        <v>19</v>
      </c>
      <c r="E5" s="50" t="s">
        <v>20</v>
      </c>
      <c r="F5" s="9" t="s">
        <v>16</v>
      </c>
      <c r="G5" s="10">
        <v>80</v>
      </c>
      <c r="H5" s="11" t="s">
        <v>13</v>
      </c>
      <c r="I5" s="12">
        <v>36.57</v>
      </c>
      <c r="J5" s="74">
        <v>2925.6</v>
      </c>
      <c r="K5" s="107">
        <f>Sheet2!L5</f>
        <v>80</v>
      </c>
      <c r="L5" s="107">
        <f t="shared" si="0"/>
        <v>0</v>
      </c>
    </row>
    <row r="6" spans="1:15" ht="18">
      <c r="A6" s="7">
        <v>5</v>
      </c>
      <c r="B6" s="8">
        <v>3</v>
      </c>
      <c r="C6" s="8" t="s">
        <v>17</v>
      </c>
      <c r="D6" s="8" t="s">
        <v>21</v>
      </c>
      <c r="E6" s="50" t="s">
        <v>22</v>
      </c>
      <c r="F6" s="9" t="s">
        <v>23</v>
      </c>
      <c r="G6" s="10">
        <v>96</v>
      </c>
      <c r="H6" s="11" t="s">
        <v>13</v>
      </c>
      <c r="I6" s="12">
        <v>93.25</v>
      </c>
      <c r="J6" s="74">
        <v>8952</v>
      </c>
      <c r="K6" s="107">
        <f>Sheet2!L8</f>
        <v>96</v>
      </c>
      <c r="L6" s="107">
        <f t="shared" si="0"/>
        <v>0</v>
      </c>
    </row>
    <row r="7" spans="1:15" ht="18">
      <c r="A7" s="7">
        <v>6</v>
      </c>
      <c r="B7" s="8">
        <v>3</v>
      </c>
      <c r="C7" s="8" t="s">
        <v>17</v>
      </c>
      <c r="D7" s="8" t="s">
        <v>24</v>
      </c>
      <c r="E7" s="50" t="s">
        <v>25</v>
      </c>
      <c r="F7" s="9" t="s">
        <v>16</v>
      </c>
      <c r="G7" s="10">
        <v>106</v>
      </c>
      <c r="H7" s="11" t="s">
        <v>13</v>
      </c>
      <c r="I7" s="12">
        <v>56.23</v>
      </c>
      <c r="J7" s="74">
        <v>5960.38</v>
      </c>
      <c r="K7" s="107">
        <f>Sheet2!L7</f>
        <v>106</v>
      </c>
      <c r="L7" s="107">
        <f t="shared" si="0"/>
        <v>0</v>
      </c>
    </row>
    <row r="8" spans="1:15" ht="18">
      <c r="A8" s="7">
        <v>7</v>
      </c>
      <c r="B8" s="8">
        <v>4</v>
      </c>
      <c r="C8" s="8" t="s">
        <v>17</v>
      </c>
      <c r="D8" s="8" t="s">
        <v>26</v>
      </c>
      <c r="E8" s="50" t="s">
        <v>27</v>
      </c>
      <c r="F8" s="9" t="s">
        <v>28</v>
      </c>
      <c r="G8" s="10">
        <v>360</v>
      </c>
      <c r="H8" s="11" t="s">
        <v>13</v>
      </c>
      <c r="I8" s="12">
        <v>34.119999999999997</v>
      </c>
      <c r="J8" s="74">
        <v>12283.199999999999</v>
      </c>
      <c r="K8" s="107">
        <f>Sheet2!L15</f>
        <v>360</v>
      </c>
      <c r="L8" s="107">
        <f t="shared" si="0"/>
        <v>0</v>
      </c>
    </row>
    <row r="9" spans="1:15" ht="18">
      <c r="A9" s="7">
        <v>8</v>
      </c>
      <c r="B9" s="8">
        <v>4</v>
      </c>
      <c r="C9" s="8" t="s">
        <v>17</v>
      </c>
      <c r="D9" s="8" t="s">
        <v>24</v>
      </c>
      <c r="E9" s="50" t="s">
        <v>25</v>
      </c>
      <c r="F9" s="9" t="s">
        <v>28</v>
      </c>
      <c r="G9" s="10">
        <v>192</v>
      </c>
      <c r="H9" s="11" t="s">
        <v>13</v>
      </c>
      <c r="I9" s="12">
        <v>56.23</v>
      </c>
      <c r="J9" s="74">
        <v>10796.16</v>
      </c>
      <c r="K9" s="107">
        <f>Sheet2!L14</f>
        <v>192</v>
      </c>
      <c r="L9" s="107">
        <f t="shared" si="0"/>
        <v>0</v>
      </c>
    </row>
    <row r="10" spans="1:15" ht="18">
      <c r="A10" s="7">
        <v>9</v>
      </c>
      <c r="B10" s="8">
        <v>4</v>
      </c>
      <c r="C10" s="8" t="s">
        <v>9</v>
      </c>
      <c r="D10" s="8" t="s">
        <v>29</v>
      </c>
      <c r="E10" s="50" t="s">
        <v>30</v>
      </c>
      <c r="F10" s="9" t="s">
        <v>28</v>
      </c>
      <c r="G10" s="10">
        <v>55</v>
      </c>
      <c r="H10" s="11" t="s">
        <v>13</v>
      </c>
      <c r="I10" s="12">
        <v>17.360000000000003</v>
      </c>
      <c r="J10" s="74">
        <v>954.80000000000018</v>
      </c>
      <c r="K10" s="107">
        <f>Sheet2!L11</f>
        <v>55</v>
      </c>
      <c r="L10" s="107">
        <f t="shared" si="0"/>
        <v>0</v>
      </c>
    </row>
    <row r="11" spans="1:15" ht="18">
      <c r="A11" s="7">
        <v>10</v>
      </c>
      <c r="B11" s="8">
        <v>4</v>
      </c>
      <c r="C11" s="8" t="s">
        <v>17</v>
      </c>
      <c r="D11" s="8" t="s">
        <v>31</v>
      </c>
      <c r="E11" s="50" t="s">
        <v>32</v>
      </c>
      <c r="F11" s="9" t="s">
        <v>28</v>
      </c>
      <c r="G11" s="10">
        <v>480</v>
      </c>
      <c r="H11" s="11" t="s">
        <v>13</v>
      </c>
      <c r="I11" s="12">
        <v>0.2</v>
      </c>
      <c r="J11" s="74">
        <v>96</v>
      </c>
      <c r="K11" s="107">
        <f>Sheet2!L17</f>
        <v>480</v>
      </c>
      <c r="L11" s="107">
        <f t="shared" si="0"/>
        <v>0</v>
      </c>
    </row>
    <row r="12" spans="1:15" ht="18">
      <c r="A12" s="7">
        <v>11</v>
      </c>
      <c r="B12" s="8">
        <v>4</v>
      </c>
      <c r="C12" s="8" t="s">
        <v>17</v>
      </c>
      <c r="D12" s="8" t="s">
        <v>33</v>
      </c>
      <c r="E12" s="50" t="s">
        <v>34</v>
      </c>
      <c r="F12" s="9" t="s">
        <v>28</v>
      </c>
      <c r="G12" s="10">
        <v>960</v>
      </c>
      <c r="H12" s="11" t="s">
        <v>13</v>
      </c>
      <c r="I12" s="12">
        <v>0.24000000000000002</v>
      </c>
      <c r="J12" s="74">
        <v>230.4</v>
      </c>
      <c r="K12" s="107">
        <f>Sheet2!L16</f>
        <v>960</v>
      </c>
      <c r="L12" s="107">
        <f t="shared" si="0"/>
        <v>0</v>
      </c>
    </row>
    <row r="13" spans="1:15" ht="18">
      <c r="A13" s="7">
        <v>12</v>
      </c>
      <c r="B13" s="8">
        <v>4</v>
      </c>
      <c r="C13" s="8" t="s">
        <v>9</v>
      </c>
      <c r="D13" s="8" t="s">
        <v>35</v>
      </c>
      <c r="E13" s="50" t="s">
        <v>32</v>
      </c>
      <c r="F13" s="9" t="s">
        <v>28</v>
      </c>
      <c r="G13" s="10">
        <v>1400</v>
      </c>
      <c r="H13" s="11" t="s">
        <v>13</v>
      </c>
      <c r="I13" s="12">
        <v>0.2</v>
      </c>
      <c r="J13" s="74">
        <v>280</v>
      </c>
      <c r="K13" s="107">
        <f>Sheet2!L12</f>
        <v>1400</v>
      </c>
      <c r="L13" s="107">
        <f t="shared" si="0"/>
        <v>0</v>
      </c>
      <c r="O13" s="107"/>
    </row>
    <row r="14" spans="1:15" ht="18">
      <c r="A14" s="7">
        <v>13</v>
      </c>
      <c r="B14" s="8">
        <v>4</v>
      </c>
      <c r="C14" s="8" t="s">
        <v>9</v>
      </c>
      <c r="D14" s="8" t="s">
        <v>36</v>
      </c>
      <c r="E14" s="50" t="s">
        <v>34</v>
      </c>
      <c r="F14" s="9" t="s">
        <v>28</v>
      </c>
      <c r="G14" s="10">
        <v>5160</v>
      </c>
      <c r="H14" s="11" t="s">
        <v>13</v>
      </c>
      <c r="I14" s="12">
        <v>0.24000000000000002</v>
      </c>
      <c r="J14" s="74">
        <v>1238.4000000000001</v>
      </c>
      <c r="K14" s="107">
        <f>Sheet2!L13</f>
        <v>5160</v>
      </c>
      <c r="L14" s="107">
        <f t="shared" si="0"/>
        <v>0</v>
      </c>
      <c r="O14" s="107"/>
    </row>
    <row r="15" spans="1:15" ht="18">
      <c r="A15" s="7">
        <v>14</v>
      </c>
      <c r="B15" s="8">
        <v>5</v>
      </c>
      <c r="C15" s="8" t="s">
        <v>17</v>
      </c>
      <c r="D15" s="8" t="s">
        <v>21</v>
      </c>
      <c r="E15" s="50" t="s">
        <v>22</v>
      </c>
      <c r="F15" s="9" t="s">
        <v>37</v>
      </c>
      <c r="G15" s="10">
        <v>112</v>
      </c>
      <c r="H15" s="11" t="s">
        <v>13</v>
      </c>
      <c r="I15" s="13">
        <v>93.25</v>
      </c>
      <c r="J15" s="75">
        <v>10444</v>
      </c>
      <c r="K15" s="107">
        <f>Sheet2!L19</f>
        <v>112</v>
      </c>
      <c r="L15" s="107">
        <f t="shared" si="0"/>
        <v>0</v>
      </c>
    </row>
    <row r="16" spans="1:15" ht="18">
      <c r="A16" s="7">
        <v>15</v>
      </c>
      <c r="B16" s="8">
        <v>5</v>
      </c>
      <c r="C16" s="8" t="s">
        <v>17</v>
      </c>
      <c r="D16" s="8" t="s">
        <v>24</v>
      </c>
      <c r="E16" s="50" t="s">
        <v>25</v>
      </c>
      <c r="F16" s="9" t="s">
        <v>37</v>
      </c>
      <c r="G16" s="10">
        <v>64</v>
      </c>
      <c r="H16" s="11" t="s">
        <v>13</v>
      </c>
      <c r="I16" s="13">
        <v>56.23</v>
      </c>
      <c r="J16" s="75">
        <v>3598.72</v>
      </c>
      <c r="K16" s="107">
        <f>Sheet2!L18</f>
        <v>64</v>
      </c>
      <c r="L16" s="107">
        <f t="shared" si="0"/>
        <v>0</v>
      </c>
    </row>
    <row r="17" spans="1:14" ht="18">
      <c r="A17" s="7">
        <v>16</v>
      </c>
      <c r="B17" s="8">
        <v>6</v>
      </c>
      <c r="C17" s="8" t="s">
        <v>17</v>
      </c>
      <c r="D17" s="8" t="s">
        <v>38</v>
      </c>
      <c r="E17" s="50" t="s">
        <v>87</v>
      </c>
      <c r="F17" s="9" t="s">
        <v>39</v>
      </c>
      <c r="G17" s="10">
        <v>83</v>
      </c>
      <c r="H17" s="11" t="s">
        <v>13</v>
      </c>
      <c r="I17" s="12">
        <v>69.240000000000009</v>
      </c>
      <c r="J17" s="74">
        <v>5746.920000000001</v>
      </c>
      <c r="K17" s="107">
        <f>Sheet2!L21</f>
        <v>83</v>
      </c>
      <c r="L17" s="107">
        <f t="shared" si="0"/>
        <v>0</v>
      </c>
    </row>
    <row r="18" spans="1:14" ht="18">
      <c r="A18" s="7">
        <v>17</v>
      </c>
      <c r="B18" s="8">
        <v>6</v>
      </c>
      <c r="C18" s="8" t="s">
        <v>9</v>
      </c>
      <c r="D18" s="8" t="s">
        <v>40</v>
      </c>
      <c r="E18" s="50" t="s">
        <v>88</v>
      </c>
      <c r="F18" s="9" t="s">
        <v>39</v>
      </c>
      <c r="G18" s="10">
        <v>300</v>
      </c>
      <c r="H18" s="11" t="s">
        <v>41</v>
      </c>
      <c r="I18" s="12">
        <v>17.350000000000001</v>
      </c>
      <c r="J18" s="74">
        <v>5205</v>
      </c>
      <c r="K18" s="107">
        <f>Sheet2!L27</f>
        <v>300</v>
      </c>
      <c r="L18" s="107">
        <f t="shared" si="0"/>
        <v>0</v>
      </c>
    </row>
    <row r="19" spans="1:14" ht="18">
      <c r="A19" s="7">
        <v>18</v>
      </c>
      <c r="B19" s="8">
        <v>7</v>
      </c>
      <c r="C19" s="8" t="s">
        <v>17</v>
      </c>
      <c r="D19" s="8" t="s">
        <v>21</v>
      </c>
      <c r="E19" s="50" t="s">
        <v>89</v>
      </c>
      <c r="F19" s="9" t="s">
        <v>42</v>
      </c>
      <c r="G19" s="10">
        <v>124</v>
      </c>
      <c r="H19" s="11" t="s">
        <v>13</v>
      </c>
      <c r="I19" s="12">
        <v>93.25</v>
      </c>
      <c r="J19" s="74">
        <v>11563</v>
      </c>
      <c r="K19" s="107">
        <f>Sheet2!L23</f>
        <v>124</v>
      </c>
      <c r="L19" s="107">
        <f t="shared" si="0"/>
        <v>0</v>
      </c>
    </row>
    <row r="20" spans="1:14" ht="18">
      <c r="A20" s="7">
        <v>19</v>
      </c>
      <c r="B20" s="8">
        <v>7</v>
      </c>
      <c r="C20" s="8" t="s">
        <v>9</v>
      </c>
      <c r="D20" s="8" t="s">
        <v>40</v>
      </c>
      <c r="E20" s="50" t="s">
        <v>88</v>
      </c>
      <c r="F20" s="9" t="s">
        <v>16</v>
      </c>
      <c r="G20" s="10">
        <v>480</v>
      </c>
      <c r="H20" s="11" t="s">
        <v>43</v>
      </c>
      <c r="I20" s="12">
        <v>17.350000000000001</v>
      </c>
      <c r="J20" s="74">
        <v>8328</v>
      </c>
      <c r="K20" s="107">
        <f>Sheet2!L31</f>
        <v>480</v>
      </c>
      <c r="L20" s="107">
        <f t="shared" si="0"/>
        <v>0</v>
      </c>
    </row>
    <row r="21" spans="1:14" ht="18">
      <c r="A21" s="7">
        <v>20</v>
      </c>
      <c r="B21" s="8">
        <v>8</v>
      </c>
      <c r="C21" s="8" t="s">
        <v>17</v>
      </c>
      <c r="D21" s="8" t="s">
        <v>21</v>
      </c>
      <c r="E21" s="50" t="s">
        <v>89</v>
      </c>
      <c r="F21" s="9" t="s">
        <v>16</v>
      </c>
      <c r="G21" s="10">
        <v>128</v>
      </c>
      <c r="H21" s="11" t="s">
        <v>13</v>
      </c>
      <c r="I21" s="12">
        <v>93.25</v>
      </c>
      <c r="J21" s="74">
        <v>11936</v>
      </c>
      <c r="L21" s="107">
        <f t="shared" si="0"/>
        <v>128</v>
      </c>
    </row>
    <row r="22" spans="1:14" ht="18">
      <c r="A22" s="7">
        <v>21</v>
      </c>
      <c r="B22" s="8">
        <v>8</v>
      </c>
      <c r="C22" s="8" t="s">
        <v>9</v>
      </c>
      <c r="D22" s="8" t="s">
        <v>40</v>
      </c>
      <c r="E22" s="50" t="s">
        <v>88</v>
      </c>
      <c r="F22" s="9" t="s">
        <v>16</v>
      </c>
      <c r="G22" s="10">
        <v>480</v>
      </c>
      <c r="H22" s="11" t="s">
        <v>13</v>
      </c>
      <c r="I22" s="12">
        <v>17.350000000000001</v>
      </c>
      <c r="J22" s="74">
        <v>8328</v>
      </c>
      <c r="K22" s="107">
        <f>Sheet2!L24</f>
        <v>480</v>
      </c>
      <c r="L22" s="107">
        <f t="shared" si="0"/>
        <v>0</v>
      </c>
    </row>
    <row r="23" spans="1:14" ht="18">
      <c r="A23" s="7">
        <v>22</v>
      </c>
      <c r="B23" s="8">
        <v>9</v>
      </c>
      <c r="C23" s="8" t="s">
        <v>17</v>
      </c>
      <c r="D23" s="8" t="s">
        <v>44</v>
      </c>
      <c r="E23" s="50" t="s">
        <v>90</v>
      </c>
      <c r="F23" s="9" t="s">
        <v>45</v>
      </c>
      <c r="G23" s="10">
        <v>480</v>
      </c>
      <c r="H23" s="11" t="s">
        <v>13</v>
      </c>
      <c r="I23" s="12">
        <v>18.240000000000002</v>
      </c>
      <c r="J23" s="73">
        <v>8755.2000000000007</v>
      </c>
      <c r="L23" s="107">
        <f t="shared" ref="L23:L86" si="1">G23-K23</f>
        <v>480</v>
      </c>
      <c r="N23" s="107">
        <f>Sheet2!L6</f>
        <v>350</v>
      </c>
    </row>
    <row r="24" spans="1:14" ht="18">
      <c r="A24" s="7">
        <v>23</v>
      </c>
      <c r="B24" s="8">
        <v>9</v>
      </c>
      <c r="C24" s="8" t="s">
        <v>17</v>
      </c>
      <c r="D24" s="8" t="s">
        <v>40</v>
      </c>
      <c r="E24" s="50" t="s">
        <v>91</v>
      </c>
      <c r="F24" s="9" t="s">
        <v>45</v>
      </c>
      <c r="G24" s="10">
        <v>200</v>
      </c>
      <c r="H24" s="11" t="s">
        <v>13</v>
      </c>
      <c r="I24" s="12">
        <v>9.7799999999999994</v>
      </c>
      <c r="J24" s="73">
        <v>1955.9999999999998</v>
      </c>
      <c r="L24" s="107">
        <f t="shared" si="1"/>
        <v>200</v>
      </c>
      <c r="N24" s="107">
        <f>Sheet2!L9</f>
        <v>80</v>
      </c>
    </row>
    <row r="25" spans="1:14" ht="18">
      <c r="A25" s="7">
        <v>24</v>
      </c>
      <c r="B25" s="8">
        <v>9</v>
      </c>
      <c r="C25" s="8" t="s">
        <v>9</v>
      </c>
      <c r="D25" s="8" t="s">
        <v>40</v>
      </c>
      <c r="E25" s="50" t="s">
        <v>88</v>
      </c>
      <c r="F25" s="9" t="s">
        <v>45</v>
      </c>
      <c r="G25" s="10">
        <v>300</v>
      </c>
      <c r="H25" s="11" t="s">
        <v>41</v>
      </c>
      <c r="I25" s="12">
        <v>17.350000000000001</v>
      </c>
      <c r="J25" s="73">
        <v>5205</v>
      </c>
      <c r="L25" s="107">
        <f t="shared" si="1"/>
        <v>300</v>
      </c>
      <c r="N25" s="107">
        <f>Sheet2!L10</f>
        <v>40</v>
      </c>
    </row>
    <row r="26" spans="1:14" ht="18">
      <c r="A26" s="7">
        <v>25</v>
      </c>
      <c r="B26" s="8">
        <v>9</v>
      </c>
      <c r="C26" s="8" t="s">
        <v>9</v>
      </c>
      <c r="D26" s="8" t="s">
        <v>44</v>
      </c>
      <c r="E26" s="50" t="s">
        <v>92</v>
      </c>
      <c r="F26" s="9" t="s">
        <v>45</v>
      </c>
      <c r="G26" s="10">
        <v>720</v>
      </c>
      <c r="H26" s="11" t="s">
        <v>41</v>
      </c>
      <c r="I26" s="12">
        <v>14.549999999999999</v>
      </c>
      <c r="J26" s="73">
        <v>10476</v>
      </c>
      <c r="K26" s="107">
        <f>Sheet2!L26</f>
        <v>720</v>
      </c>
      <c r="L26" s="107">
        <f t="shared" si="1"/>
        <v>0</v>
      </c>
      <c r="N26" s="107">
        <f>Sheet2!L20</f>
        <v>100</v>
      </c>
    </row>
    <row r="27" spans="1:14" ht="18">
      <c r="A27" s="7">
        <v>26</v>
      </c>
      <c r="B27" s="8">
        <v>9</v>
      </c>
      <c r="C27" s="8" t="s">
        <v>9</v>
      </c>
      <c r="D27" s="8" t="s">
        <v>46</v>
      </c>
      <c r="E27" s="50" t="s">
        <v>93</v>
      </c>
      <c r="F27" s="9" t="s">
        <v>45</v>
      </c>
      <c r="G27" s="10">
        <v>300</v>
      </c>
      <c r="H27" s="11" t="s">
        <v>41</v>
      </c>
      <c r="I27" s="12">
        <v>7.43</v>
      </c>
      <c r="J27" s="73">
        <v>2229</v>
      </c>
      <c r="L27" s="107">
        <f t="shared" si="1"/>
        <v>300</v>
      </c>
      <c r="N27" s="107">
        <f>Sheet2!L22</f>
        <v>160</v>
      </c>
    </row>
    <row r="28" spans="1:14" ht="18">
      <c r="A28" s="7">
        <v>27</v>
      </c>
      <c r="B28" s="8">
        <v>10</v>
      </c>
      <c r="C28" s="8" t="s">
        <v>17</v>
      </c>
      <c r="D28" s="8" t="s">
        <v>44</v>
      </c>
      <c r="E28" s="50" t="s">
        <v>90</v>
      </c>
      <c r="F28" s="9" t="s">
        <v>47</v>
      </c>
      <c r="G28" s="10">
        <v>360</v>
      </c>
      <c r="H28" s="11" t="s">
        <v>13</v>
      </c>
      <c r="I28" s="12">
        <v>18.240000000000002</v>
      </c>
      <c r="J28" s="73">
        <v>6566.4000000000005</v>
      </c>
      <c r="L28" s="107">
        <f t="shared" si="1"/>
        <v>360</v>
      </c>
      <c r="N28" s="107">
        <f>Sheet2!L25</f>
        <v>384</v>
      </c>
    </row>
    <row r="29" spans="1:14" ht="18">
      <c r="A29" s="7">
        <v>28</v>
      </c>
      <c r="B29" s="8">
        <v>10</v>
      </c>
      <c r="C29" s="8" t="s">
        <v>17</v>
      </c>
      <c r="D29" s="8" t="s">
        <v>38</v>
      </c>
      <c r="E29" s="50" t="s">
        <v>87</v>
      </c>
      <c r="F29" s="9" t="s">
        <v>47</v>
      </c>
      <c r="G29" s="10">
        <v>48</v>
      </c>
      <c r="H29" s="11" t="s">
        <v>13</v>
      </c>
      <c r="I29" s="12">
        <v>69.240000000000009</v>
      </c>
      <c r="J29" s="73">
        <v>3323.5200000000004</v>
      </c>
      <c r="L29" s="107">
        <f t="shared" si="1"/>
        <v>48</v>
      </c>
    </row>
    <row r="30" spans="1:14" ht="18">
      <c r="A30" s="7">
        <v>29</v>
      </c>
      <c r="B30" s="8">
        <v>10</v>
      </c>
      <c r="C30" s="8" t="s">
        <v>9</v>
      </c>
      <c r="D30" s="8" t="s">
        <v>40</v>
      </c>
      <c r="E30" s="50" t="s">
        <v>88</v>
      </c>
      <c r="F30" s="9" t="s">
        <v>47</v>
      </c>
      <c r="G30" s="10">
        <v>570</v>
      </c>
      <c r="H30" s="11" t="s">
        <v>41</v>
      </c>
      <c r="I30" s="12">
        <v>17.350000000000001</v>
      </c>
      <c r="J30" s="73">
        <v>9889.5</v>
      </c>
      <c r="K30" s="107">
        <f>Sheet2!L34</f>
        <v>570</v>
      </c>
      <c r="L30" s="107">
        <f t="shared" si="1"/>
        <v>0</v>
      </c>
      <c r="N30" s="107">
        <f>Sheet2!L28</f>
        <v>100</v>
      </c>
    </row>
    <row r="31" spans="1:14" ht="18">
      <c r="A31" s="7">
        <v>30</v>
      </c>
      <c r="B31" s="8">
        <v>10</v>
      </c>
      <c r="C31" s="8" t="s">
        <v>9</v>
      </c>
      <c r="D31" s="8" t="s">
        <v>44</v>
      </c>
      <c r="E31" s="50" t="s">
        <v>92</v>
      </c>
      <c r="F31" s="9" t="s">
        <v>47</v>
      </c>
      <c r="G31" s="10">
        <v>420</v>
      </c>
      <c r="H31" s="11" t="s">
        <v>41</v>
      </c>
      <c r="I31" s="12">
        <v>14.549999999999999</v>
      </c>
      <c r="J31" s="73">
        <v>6111</v>
      </c>
      <c r="K31" s="107">
        <f>Sheet2!L33</f>
        <v>420</v>
      </c>
      <c r="L31" s="107">
        <f t="shared" si="1"/>
        <v>0</v>
      </c>
      <c r="N31" s="107">
        <f>Sheet2!L29</f>
        <v>1440</v>
      </c>
    </row>
    <row r="32" spans="1:14" ht="18">
      <c r="A32" s="7">
        <v>31</v>
      </c>
      <c r="B32" s="8">
        <v>10</v>
      </c>
      <c r="C32" s="8" t="s">
        <v>9</v>
      </c>
      <c r="D32" s="8" t="s">
        <v>26</v>
      </c>
      <c r="E32" s="50" t="s">
        <v>94</v>
      </c>
      <c r="F32" s="9" t="s">
        <v>47</v>
      </c>
      <c r="G32" s="10">
        <v>390</v>
      </c>
      <c r="H32" s="11" t="s">
        <v>41</v>
      </c>
      <c r="I32" s="12">
        <v>13.35</v>
      </c>
      <c r="J32" s="73">
        <v>5206.5</v>
      </c>
      <c r="K32" s="107">
        <f>Sheet2!L32</f>
        <v>390</v>
      </c>
      <c r="L32" s="107">
        <f t="shared" si="1"/>
        <v>0</v>
      </c>
      <c r="N32" s="107">
        <f>Sheet2!L30</f>
        <v>600</v>
      </c>
    </row>
    <row r="33" spans="1:14" ht="18">
      <c r="A33" s="7">
        <v>32</v>
      </c>
      <c r="B33" s="8">
        <v>10</v>
      </c>
      <c r="C33" s="8" t="s">
        <v>9</v>
      </c>
      <c r="D33" s="8" t="s">
        <v>38</v>
      </c>
      <c r="E33" s="50" t="s">
        <v>95</v>
      </c>
      <c r="F33" s="9" t="s">
        <v>47</v>
      </c>
      <c r="G33" s="10">
        <v>480</v>
      </c>
      <c r="H33" s="11" t="s">
        <v>41</v>
      </c>
      <c r="I33" s="12">
        <v>11.51</v>
      </c>
      <c r="J33" s="73">
        <v>5524.8</v>
      </c>
      <c r="L33" s="107">
        <f t="shared" si="1"/>
        <v>480</v>
      </c>
    </row>
    <row r="34" spans="1:14" ht="18">
      <c r="A34" s="7">
        <v>33</v>
      </c>
      <c r="B34" s="8">
        <v>10</v>
      </c>
      <c r="C34" s="8" t="s">
        <v>9</v>
      </c>
      <c r="D34" s="8" t="s">
        <v>48</v>
      </c>
      <c r="E34" s="50" t="s">
        <v>98</v>
      </c>
      <c r="F34" s="9" t="s">
        <v>47</v>
      </c>
      <c r="G34" s="10">
        <v>327</v>
      </c>
      <c r="H34" s="11" t="s">
        <v>41</v>
      </c>
      <c r="I34" s="12">
        <v>5.14</v>
      </c>
      <c r="J34" s="73">
        <v>1680.78</v>
      </c>
      <c r="L34" s="107">
        <f t="shared" si="1"/>
        <v>327</v>
      </c>
      <c r="N34" s="107">
        <f>Sheet2!L35</f>
        <v>109</v>
      </c>
    </row>
    <row r="35" spans="1:14" ht="18">
      <c r="A35" s="7">
        <v>34</v>
      </c>
      <c r="B35" s="8">
        <v>10</v>
      </c>
      <c r="C35" s="8" t="s">
        <v>9</v>
      </c>
      <c r="D35" s="8" t="s">
        <v>46</v>
      </c>
      <c r="E35" s="50" t="s">
        <v>99</v>
      </c>
      <c r="F35" s="9" t="s">
        <v>47</v>
      </c>
      <c r="G35" s="10">
        <v>555</v>
      </c>
      <c r="H35" s="11" t="s">
        <v>41</v>
      </c>
      <c r="I35" s="12">
        <v>7.43</v>
      </c>
      <c r="J35" s="73">
        <v>4123.6499999999996</v>
      </c>
      <c r="L35" s="107">
        <f t="shared" si="1"/>
        <v>555</v>
      </c>
      <c r="N35" s="107">
        <f>Sheet2!L36</f>
        <v>185</v>
      </c>
    </row>
    <row r="36" spans="1:14" ht="18">
      <c r="A36" s="7">
        <v>35</v>
      </c>
      <c r="B36" s="8">
        <v>10</v>
      </c>
      <c r="C36" s="8" t="s">
        <v>9</v>
      </c>
      <c r="D36" s="8" t="s">
        <v>49</v>
      </c>
      <c r="E36" s="50" t="s">
        <v>100</v>
      </c>
      <c r="F36" s="9" t="s">
        <v>47</v>
      </c>
      <c r="G36" s="10">
        <v>1386</v>
      </c>
      <c r="H36" s="11" t="s">
        <v>41</v>
      </c>
      <c r="I36" s="12">
        <v>13.85</v>
      </c>
      <c r="J36" s="73">
        <v>19196.099999999999</v>
      </c>
      <c r="L36" s="107">
        <f t="shared" si="1"/>
        <v>1386</v>
      </c>
      <c r="N36" s="107">
        <f>Sheet2!L37</f>
        <v>462</v>
      </c>
    </row>
    <row r="37" spans="1:14" ht="18">
      <c r="A37" s="7">
        <v>36</v>
      </c>
      <c r="B37" s="8">
        <v>11</v>
      </c>
      <c r="C37" s="8" t="s">
        <v>9</v>
      </c>
      <c r="D37" s="8" t="s">
        <v>40</v>
      </c>
      <c r="E37" s="50" t="s">
        <v>88</v>
      </c>
      <c r="F37" s="9" t="s">
        <v>49</v>
      </c>
      <c r="G37" s="10">
        <v>720</v>
      </c>
      <c r="H37" s="11" t="s">
        <v>41</v>
      </c>
      <c r="I37" s="12">
        <v>17.350000000000001</v>
      </c>
      <c r="J37" s="73">
        <v>12492.000000000002</v>
      </c>
      <c r="K37" s="107">
        <f>Sheet2!L40</f>
        <v>720</v>
      </c>
      <c r="L37" s="107">
        <f t="shared" si="1"/>
        <v>0</v>
      </c>
      <c r="N37" s="107">
        <f>Sheet2!L38</f>
        <v>144</v>
      </c>
    </row>
    <row r="38" spans="1:14" ht="18">
      <c r="A38" s="7">
        <v>37</v>
      </c>
      <c r="B38" s="8">
        <v>11</v>
      </c>
      <c r="C38" s="8" t="s">
        <v>9</v>
      </c>
      <c r="D38" s="8" t="s">
        <v>46</v>
      </c>
      <c r="E38" s="50" t="s">
        <v>99</v>
      </c>
      <c r="F38" s="9" t="s">
        <v>49</v>
      </c>
      <c r="G38" s="10">
        <v>1800</v>
      </c>
      <c r="H38" s="11" t="s">
        <v>41</v>
      </c>
      <c r="I38" s="12">
        <v>7.43</v>
      </c>
      <c r="J38" s="73">
        <v>13374</v>
      </c>
      <c r="L38" s="107">
        <f t="shared" si="1"/>
        <v>1800</v>
      </c>
      <c r="N38" s="107">
        <f>Sheet2!L39</f>
        <v>1080</v>
      </c>
    </row>
    <row r="39" spans="1:14" ht="18">
      <c r="A39" s="7">
        <v>38</v>
      </c>
      <c r="B39" s="8">
        <v>11</v>
      </c>
      <c r="C39" s="8" t="s">
        <v>9</v>
      </c>
      <c r="D39" s="8" t="s">
        <v>50</v>
      </c>
      <c r="E39" s="50" t="s">
        <v>101</v>
      </c>
      <c r="F39" s="9" t="s">
        <v>49</v>
      </c>
      <c r="G39" s="10">
        <v>78</v>
      </c>
      <c r="H39" s="11" t="s">
        <v>13</v>
      </c>
      <c r="I39" s="12">
        <v>21.880000000000003</v>
      </c>
      <c r="J39" s="73">
        <v>1706.64</v>
      </c>
      <c r="K39" s="107">
        <f>Sheet2!L43</f>
        <v>78</v>
      </c>
      <c r="L39" s="107">
        <f t="shared" si="1"/>
        <v>0</v>
      </c>
    </row>
    <row r="40" spans="1:14" ht="18">
      <c r="A40" s="7">
        <v>39</v>
      </c>
      <c r="B40" s="8">
        <v>11</v>
      </c>
      <c r="C40" s="8" t="s">
        <v>9</v>
      </c>
      <c r="D40" s="8" t="s">
        <v>51</v>
      </c>
      <c r="E40" s="50" t="s">
        <v>102</v>
      </c>
      <c r="F40" s="9" t="s">
        <v>49</v>
      </c>
      <c r="G40" s="10">
        <v>20</v>
      </c>
      <c r="H40" s="11" t="s">
        <v>13</v>
      </c>
      <c r="I40" s="12">
        <v>24.180000000000003</v>
      </c>
      <c r="J40" s="73">
        <v>483.60000000000008</v>
      </c>
      <c r="K40" s="107">
        <f>Sheet2!L42</f>
        <v>20</v>
      </c>
      <c r="L40" s="107">
        <f t="shared" si="1"/>
        <v>0</v>
      </c>
    </row>
    <row r="41" spans="1:14" ht="18">
      <c r="A41" s="7">
        <v>40</v>
      </c>
      <c r="B41" s="8">
        <v>11</v>
      </c>
      <c r="C41" s="8" t="s">
        <v>9</v>
      </c>
      <c r="D41" s="8" t="s">
        <v>52</v>
      </c>
      <c r="E41" s="50" t="s">
        <v>103</v>
      </c>
      <c r="F41" s="9" t="s">
        <v>49</v>
      </c>
      <c r="G41" s="10">
        <v>8</v>
      </c>
      <c r="H41" s="11" t="s">
        <v>13</v>
      </c>
      <c r="I41" s="12">
        <v>21.84</v>
      </c>
      <c r="J41" s="73">
        <v>174.72</v>
      </c>
      <c r="K41" s="107">
        <f>Sheet2!L41</f>
        <v>8</v>
      </c>
      <c r="L41" s="107">
        <f t="shared" si="1"/>
        <v>0</v>
      </c>
    </row>
    <row r="42" spans="1:14" ht="18">
      <c r="A42" s="7">
        <v>41</v>
      </c>
      <c r="B42" s="8">
        <v>11</v>
      </c>
      <c r="C42" s="8" t="s">
        <v>9</v>
      </c>
      <c r="D42" s="8" t="s">
        <v>53</v>
      </c>
      <c r="E42" s="50" t="s">
        <v>104</v>
      </c>
      <c r="F42" s="9" t="s">
        <v>49</v>
      </c>
      <c r="G42" s="10">
        <v>7</v>
      </c>
      <c r="H42" s="11" t="s">
        <v>13</v>
      </c>
      <c r="I42" s="12">
        <v>4.58</v>
      </c>
      <c r="J42" s="73">
        <v>32.06</v>
      </c>
      <c r="K42" s="107">
        <f>Sheet2!L44</f>
        <v>7</v>
      </c>
      <c r="L42" s="107">
        <f t="shared" si="1"/>
        <v>0</v>
      </c>
      <c r="N42" s="107">
        <f>Sheet2!L48</f>
        <v>600</v>
      </c>
    </row>
    <row r="43" spans="1:14" ht="18">
      <c r="A43" s="7">
        <v>42</v>
      </c>
      <c r="B43" s="8">
        <v>11</v>
      </c>
      <c r="C43" s="8" t="s">
        <v>9</v>
      </c>
      <c r="D43" s="8" t="s">
        <v>54</v>
      </c>
      <c r="E43" s="50" t="s">
        <v>105</v>
      </c>
      <c r="F43" s="9" t="s">
        <v>49</v>
      </c>
      <c r="G43" s="10">
        <v>47</v>
      </c>
      <c r="H43" s="11" t="s">
        <v>13</v>
      </c>
      <c r="I43" s="12">
        <v>10.119999999999999</v>
      </c>
      <c r="J43" s="73">
        <v>475.64</v>
      </c>
      <c r="K43" s="107">
        <f>Sheet2!L45</f>
        <v>47</v>
      </c>
      <c r="L43" s="107">
        <f t="shared" si="1"/>
        <v>0</v>
      </c>
    </row>
    <row r="44" spans="1:14" ht="18">
      <c r="A44" s="7">
        <v>43</v>
      </c>
      <c r="B44" s="8">
        <v>11</v>
      </c>
      <c r="C44" s="8" t="s">
        <v>9</v>
      </c>
      <c r="D44" s="8" t="s">
        <v>55</v>
      </c>
      <c r="E44" s="50" t="s">
        <v>106</v>
      </c>
      <c r="F44" s="9" t="s">
        <v>49</v>
      </c>
      <c r="G44" s="10">
        <v>8</v>
      </c>
      <c r="H44" s="11" t="s">
        <v>13</v>
      </c>
      <c r="I44" s="12">
        <v>22.650000000000002</v>
      </c>
      <c r="J44" s="73">
        <v>181.20000000000002</v>
      </c>
      <c r="K44" s="107">
        <f>Sheet2!L46</f>
        <v>8</v>
      </c>
      <c r="L44" s="107">
        <f t="shared" si="1"/>
        <v>0</v>
      </c>
    </row>
    <row r="45" spans="1:14" ht="18">
      <c r="A45" s="7">
        <v>44</v>
      </c>
      <c r="B45" s="8">
        <v>11</v>
      </c>
      <c r="C45" s="8" t="s">
        <v>9</v>
      </c>
      <c r="D45" s="8" t="s">
        <v>56</v>
      </c>
      <c r="E45" s="50" t="s">
        <v>107</v>
      </c>
      <c r="F45" s="9" t="s">
        <v>49</v>
      </c>
      <c r="G45" s="10">
        <v>15</v>
      </c>
      <c r="H45" s="11" t="s">
        <v>13</v>
      </c>
      <c r="I45" s="12">
        <v>27.82</v>
      </c>
      <c r="J45" s="73">
        <v>417.3</v>
      </c>
      <c r="K45" s="107">
        <f>Sheet2!L47</f>
        <v>15</v>
      </c>
      <c r="L45" s="107">
        <f t="shared" si="1"/>
        <v>0</v>
      </c>
      <c r="N45" s="107">
        <f>Sheet2!L55</f>
        <v>137</v>
      </c>
    </row>
    <row r="46" spans="1:14" ht="18">
      <c r="A46" s="7">
        <v>45</v>
      </c>
      <c r="B46" s="8">
        <v>11</v>
      </c>
      <c r="C46" s="8" t="s">
        <v>17</v>
      </c>
      <c r="D46" s="8" t="s">
        <v>57</v>
      </c>
      <c r="E46" s="50" t="s">
        <v>108</v>
      </c>
      <c r="F46" s="9" t="s">
        <v>49</v>
      </c>
      <c r="G46" s="10">
        <v>25</v>
      </c>
      <c r="H46" s="11" t="s">
        <v>13</v>
      </c>
      <c r="I46" s="12">
        <v>116.9</v>
      </c>
      <c r="J46" s="73">
        <v>2922.5</v>
      </c>
      <c r="K46" s="107">
        <f>Sheet2!L52</f>
        <v>25</v>
      </c>
      <c r="L46" s="107">
        <f t="shared" si="1"/>
        <v>0</v>
      </c>
      <c r="N46" s="107">
        <f>Sheet2!L60</f>
        <v>40</v>
      </c>
    </row>
    <row r="47" spans="1:14" ht="18">
      <c r="A47" s="7">
        <v>46</v>
      </c>
      <c r="B47" s="8">
        <v>11</v>
      </c>
      <c r="C47" s="8" t="s">
        <v>17</v>
      </c>
      <c r="D47" s="8" t="s">
        <v>58</v>
      </c>
      <c r="E47" s="50" t="s">
        <v>109</v>
      </c>
      <c r="F47" s="9" t="s">
        <v>49</v>
      </c>
      <c r="G47" s="10">
        <v>80</v>
      </c>
      <c r="H47" s="11" t="s">
        <v>13</v>
      </c>
      <c r="I47" s="12">
        <v>9.9700000000000006</v>
      </c>
      <c r="J47" s="73">
        <v>797.6</v>
      </c>
      <c r="K47" s="107">
        <f>Sheet2!L53</f>
        <v>80</v>
      </c>
      <c r="L47" s="107">
        <f t="shared" si="1"/>
        <v>0</v>
      </c>
      <c r="N47" s="107">
        <f>Sheet2!L61</f>
        <v>127</v>
      </c>
    </row>
    <row r="48" spans="1:14" ht="18">
      <c r="A48" s="7">
        <v>47</v>
      </c>
      <c r="B48" s="8">
        <v>11</v>
      </c>
      <c r="C48" s="8" t="s">
        <v>17</v>
      </c>
      <c r="D48" s="8" t="s">
        <v>35</v>
      </c>
      <c r="E48" s="50" t="s">
        <v>59</v>
      </c>
      <c r="F48" s="9" t="s">
        <v>49</v>
      </c>
      <c r="G48" s="10">
        <v>1700</v>
      </c>
      <c r="H48" s="11" t="s">
        <v>13</v>
      </c>
      <c r="I48" s="12">
        <v>0.15000000000000002</v>
      </c>
      <c r="J48" s="73">
        <v>255.00000000000003</v>
      </c>
      <c r="K48" s="107">
        <f>Sheet2!L54</f>
        <v>1700</v>
      </c>
      <c r="L48" s="107">
        <f t="shared" si="1"/>
        <v>0</v>
      </c>
    </row>
    <row r="49" spans="1:14" ht="18">
      <c r="A49" s="7">
        <v>48</v>
      </c>
      <c r="B49" s="8">
        <v>11</v>
      </c>
      <c r="C49" s="8" t="s">
        <v>17</v>
      </c>
      <c r="D49" s="8" t="s">
        <v>60</v>
      </c>
      <c r="E49" s="50" t="s">
        <v>96</v>
      </c>
      <c r="F49" s="9" t="s">
        <v>49</v>
      </c>
      <c r="G49" s="10">
        <v>7374</v>
      </c>
      <c r="H49" s="11" t="s">
        <v>13</v>
      </c>
      <c r="I49" s="12">
        <v>0.18000000000000002</v>
      </c>
      <c r="J49" s="73">
        <v>1327.3200000000002</v>
      </c>
      <c r="K49" s="107">
        <f>Sheet2!L51</f>
        <v>7374</v>
      </c>
      <c r="L49" s="107">
        <f t="shared" si="1"/>
        <v>0</v>
      </c>
      <c r="N49" s="107">
        <f>Sheet2!L63</f>
        <v>516</v>
      </c>
    </row>
    <row r="50" spans="1:14" ht="18">
      <c r="A50" s="7">
        <v>49</v>
      </c>
      <c r="B50" s="8">
        <v>11</v>
      </c>
      <c r="C50" s="8" t="s">
        <v>9</v>
      </c>
      <c r="D50" s="8" t="s">
        <v>61</v>
      </c>
      <c r="E50" s="50" t="s">
        <v>62</v>
      </c>
      <c r="F50" s="9" t="s">
        <v>49</v>
      </c>
      <c r="G50" s="10">
        <v>11485</v>
      </c>
      <c r="H50" s="11" t="s">
        <v>13</v>
      </c>
      <c r="I50" s="12">
        <v>0.15000000000000002</v>
      </c>
      <c r="J50" s="73">
        <v>1722.7500000000002</v>
      </c>
      <c r="K50" s="107">
        <f>Sheet2!L49</f>
        <v>11485</v>
      </c>
      <c r="L50" s="107">
        <f t="shared" si="1"/>
        <v>0</v>
      </c>
      <c r="N50" s="107">
        <f>Sheet2!L64</f>
        <v>159</v>
      </c>
    </row>
    <row r="51" spans="1:14" ht="18">
      <c r="A51" s="7">
        <v>50</v>
      </c>
      <c r="B51" s="8">
        <v>11</v>
      </c>
      <c r="C51" s="8" t="s">
        <v>9</v>
      </c>
      <c r="D51" s="8" t="s">
        <v>63</v>
      </c>
      <c r="E51" s="50" t="s">
        <v>64</v>
      </c>
      <c r="F51" s="9" t="s">
        <v>49</v>
      </c>
      <c r="G51" s="10">
        <v>10000</v>
      </c>
      <c r="H51" s="11" t="s">
        <v>13</v>
      </c>
      <c r="I51" s="12">
        <v>0.15000000000000002</v>
      </c>
      <c r="J51" s="73">
        <v>1500.0000000000002</v>
      </c>
      <c r="K51" s="107">
        <f>Sheet2!L50</f>
        <v>10000</v>
      </c>
      <c r="L51" s="107">
        <f t="shared" si="1"/>
        <v>0</v>
      </c>
      <c r="N51" s="107">
        <f>Sheet2!L65</f>
        <v>3762</v>
      </c>
    </row>
    <row r="52" spans="1:14" ht="18">
      <c r="A52" s="7">
        <v>51</v>
      </c>
      <c r="B52" s="8">
        <v>12</v>
      </c>
      <c r="C52" s="8" t="s">
        <v>17</v>
      </c>
      <c r="D52" s="8" t="s">
        <v>40</v>
      </c>
      <c r="E52" s="50" t="s">
        <v>97</v>
      </c>
      <c r="F52" s="9" t="s">
        <v>65</v>
      </c>
      <c r="G52" s="10">
        <v>1254</v>
      </c>
      <c r="H52" s="11" t="s">
        <v>13</v>
      </c>
      <c r="I52" s="12">
        <v>9.7799999999999994</v>
      </c>
      <c r="J52" s="73">
        <v>12264.119999999999</v>
      </c>
      <c r="L52" s="107">
        <f t="shared" si="1"/>
        <v>1254</v>
      </c>
      <c r="N52" s="107">
        <f>Sheet2!L66</f>
        <v>36</v>
      </c>
    </row>
    <row r="53" spans="1:14" ht="18">
      <c r="A53" s="7">
        <v>52</v>
      </c>
      <c r="B53" s="8">
        <v>12</v>
      </c>
      <c r="C53" s="8" t="s">
        <v>17</v>
      </c>
      <c r="D53" s="8" t="s">
        <v>44</v>
      </c>
      <c r="E53" s="50" t="s">
        <v>110</v>
      </c>
      <c r="F53" s="9" t="s">
        <v>65</v>
      </c>
      <c r="G53" s="10">
        <v>53</v>
      </c>
      <c r="H53" s="11" t="s">
        <v>13</v>
      </c>
      <c r="I53" s="12">
        <v>18.240000000000002</v>
      </c>
      <c r="J53" s="73">
        <v>966.72000000000014</v>
      </c>
      <c r="L53" s="107">
        <f t="shared" si="1"/>
        <v>53</v>
      </c>
    </row>
    <row r="54" spans="1:14" ht="18">
      <c r="A54" s="7">
        <v>53</v>
      </c>
      <c r="B54" s="8">
        <v>12</v>
      </c>
      <c r="C54" s="8" t="s">
        <v>17</v>
      </c>
      <c r="D54" s="8" t="s">
        <v>26</v>
      </c>
      <c r="E54" s="50" t="s">
        <v>111</v>
      </c>
      <c r="F54" s="9" t="s">
        <v>65</v>
      </c>
      <c r="G54" s="10">
        <v>172</v>
      </c>
      <c r="H54" s="11" t="s">
        <v>13</v>
      </c>
      <c r="I54" s="12">
        <v>34.119999999999997</v>
      </c>
      <c r="J54" s="73">
        <v>5868.6399999999994</v>
      </c>
      <c r="L54" s="107">
        <f t="shared" si="1"/>
        <v>172</v>
      </c>
      <c r="N54" s="107">
        <f>Sheet2!L68</f>
        <v>170</v>
      </c>
    </row>
    <row r="55" spans="1:14" ht="18">
      <c r="A55" s="7">
        <v>54</v>
      </c>
      <c r="B55" s="8">
        <v>12</v>
      </c>
      <c r="C55" s="8" t="s">
        <v>9</v>
      </c>
      <c r="D55" s="8" t="s">
        <v>38</v>
      </c>
      <c r="E55" s="50" t="s">
        <v>112</v>
      </c>
      <c r="F55" s="9" t="s">
        <v>65</v>
      </c>
      <c r="G55" s="10">
        <v>2400</v>
      </c>
      <c r="H55" s="11" t="s">
        <v>41</v>
      </c>
      <c r="I55" s="12">
        <v>11.51</v>
      </c>
      <c r="J55" s="73">
        <v>27624</v>
      </c>
      <c r="K55" s="107">
        <f>Sheet2!L56</f>
        <v>2400</v>
      </c>
      <c r="L55" s="107">
        <f t="shared" si="1"/>
        <v>0</v>
      </c>
      <c r="N55" s="107">
        <f>Sheet2!L69</f>
        <v>200</v>
      </c>
    </row>
    <row r="56" spans="1:14" ht="18">
      <c r="A56" s="7">
        <v>55</v>
      </c>
      <c r="B56" s="8">
        <v>12</v>
      </c>
      <c r="C56" s="8" t="s">
        <v>9</v>
      </c>
      <c r="D56" s="8" t="s">
        <v>66</v>
      </c>
      <c r="E56" s="50" t="s">
        <v>113</v>
      </c>
      <c r="F56" s="9" t="s">
        <v>65</v>
      </c>
      <c r="G56" s="10">
        <v>1770</v>
      </c>
      <c r="H56" s="11" t="s">
        <v>13</v>
      </c>
      <c r="I56" s="12">
        <v>12.459999999999999</v>
      </c>
      <c r="J56" s="73">
        <v>22054.199999999997</v>
      </c>
      <c r="K56" s="107">
        <f>Sheet2!L62</f>
        <v>1770</v>
      </c>
      <c r="L56" s="107">
        <f t="shared" si="1"/>
        <v>0</v>
      </c>
      <c r="N56" s="107">
        <f>Sheet2!L70</f>
        <v>20</v>
      </c>
    </row>
    <row r="57" spans="1:14" ht="18">
      <c r="A57" s="7">
        <v>56</v>
      </c>
      <c r="B57" s="8">
        <v>12</v>
      </c>
      <c r="C57" s="8" t="s">
        <v>9</v>
      </c>
      <c r="D57" s="8" t="s">
        <v>67</v>
      </c>
      <c r="E57" s="50" t="s">
        <v>114</v>
      </c>
      <c r="F57" s="9" t="s">
        <v>65</v>
      </c>
      <c r="G57" s="10">
        <v>1</v>
      </c>
      <c r="H57" s="11" t="s">
        <v>13</v>
      </c>
      <c r="I57" s="12">
        <v>33.129999999999995</v>
      </c>
      <c r="J57" s="73">
        <v>33.129999999999995</v>
      </c>
      <c r="K57" s="107">
        <f>Sheet2!L57</f>
        <v>1</v>
      </c>
      <c r="L57" s="107">
        <f t="shared" si="1"/>
        <v>0</v>
      </c>
      <c r="N57" s="107">
        <f>Sheet2!L71</f>
        <v>600</v>
      </c>
    </row>
    <row r="58" spans="1:14" ht="18">
      <c r="A58" s="7">
        <v>57</v>
      </c>
      <c r="B58" s="8">
        <v>12</v>
      </c>
      <c r="C58" s="8" t="s">
        <v>9</v>
      </c>
      <c r="D58" s="8" t="s">
        <v>57</v>
      </c>
      <c r="E58" s="50" t="s">
        <v>115</v>
      </c>
      <c r="F58" s="9" t="s">
        <v>65</v>
      </c>
      <c r="G58" s="10">
        <v>1</v>
      </c>
      <c r="H58" s="11" t="s">
        <v>13</v>
      </c>
      <c r="I58" s="12">
        <v>73.58</v>
      </c>
      <c r="J58" s="73">
        <v>73.58</v>
      </c>
      <c r="K58" s="107">
        <f>Sheet2!L59</f>
        <v>1</v>
      </c>
      <c r="L58" s="107">
        <f t="shared" si="1"/>
        <v>0</v>
      </c>
      <c r="N58" s="107">
        <f>Sheet2!L73</f>
        <v>372</v>
      </c>
    </row>
    <row r="59" spans="1:14" ht="18">
      <c r="A59" s="7">
        <v>58</v>
      </c>
      <c r="B59" s="8">
        <v>12</v>
      </c>
      <c r="C59" s="8" t="s">
        <v>9</v>
      </c>
      <c r="D59" s="8" t="s">
        <v>68</v>
      </c>
      <c r="E59" s="50" t="s">
        <v>116</v>
      </c>
      <c r="F59" s="9" t="s">
        <v>65</v>
      </c>
      <c r="G59" s="10">
        <v>80</v>
      </c>
      <c r="H59" s="11" t="s">
        <v>13</v>
      </c>
      <c r="I59" s="12">
        <v>34.85</v>
      </c>
      <c r="J59" s="73">
        <v>2788</v>
      </c>
      <c r="K59" s="107">
        <f>Sheet2!L58</f>
        <v>80</v>
      </c>
      <c r="L59" s="107">
        <f t="shared" si="1"/>
        <v>0</v>
      </c>
    </row>
    <row r="60" spans="1:14" ht="18">
      <c r="A60" s="7">
        <v>59</v>
      </c>
      <c r="B60" s="8">
        <v>12</v>
      </c>
      <c r="C60" s="8" t="s">
        <v>9</v>
      </c>
      <c r="D60" s="8" t="s">
        <v>69</v>
      </c>
      <c r="E60" s="50" t="s">
        <v>117</v>
      </c>
      <c r="F60" s="9" t="s">
        <v>65</v>
      </c>
      <c r="G60" s="10">
        <v>120</v>
      </c>
      <c r="H60" s="11" t="s">
        <v>41</v>
      </c>
      <c r="I60" s="12">
        <v>9.7099999999999991</v>
      </c>
      <c r="J60" s="73">
        <v>1165.1999999999998</v>
      </c>
      <c r="K60" s="107">
        <f>Sheet2!L72</f>
        <v>120</v>
      </c>
      <c r="L60" s="107">
        <f t="shared" si="1"/>
        <v>0</v>
      </c>
      <c r="N60" s="107">
        <f>Sheet2!L75</f>
        <v>600</v>
      </c>
    </row>
    <row r="61" spans="1:14" ht="18">
      <c r="A61" s="7">
        <v>60</v>
      </c>
      <c r="B61" s="8">
        <v>12</v>
      </c>
      <c r="C61" s="8" t="s">
        <v>9</v>
      </c>
      <c r="D61" s="8" t="s">
        <v>47</v>
      </c>
      <c r="E61" s="50" t="s">
        <v>118</v>
      </c>
      <c r="F61" s="9" t="s">
        <v>65</v>
      </c>
      <c r="G61" s="10">
        <v>381</v>
      </c>
      <c r="H61" s="11" t="s">
        <v>41</v>
      </c>
      <c r="I61" s="12">
        <v>11.99</v>
      </c>
      <c r="J61" s="73">
        <v>4568.1900000000005</v>
      </c>
      <c r="L61" s="107">
        <f t="shared" si="1"/>
        <v>381</v>
      </c>
      <c r="N61" s="107">
        <f>Sheet2!L82</f>
        <v>300</v>
      </c>
    </row>
    <row r="62" spans="1:14" ht="18">
      <c r="A62" s="7">
        <v>61</v>
      </c>
      <c r="B62" s="8">
        <v>12</v>
      </c>
      <c r="C62" s="8" t="s">
        <v>9</v>
      </c>
      <c r="D62" s="8" t="s">
        <v>21</v>
      </c>
      <c r="E62" s="50" t="s">
        <v>119</v>
      </c>
      <c r="F62" s="9" t="s">
        <v>65</v>
      </c>
      <c r="G62" s="10">
        <v>411</v>
      </c>
      <c r="H62" s="11" t="s">
        <v>41</v>
      </c>
      <c r="I62" s="12">
        <v>8.629999999999999</v>
      </c>
      <c r="J62" s="73">
        <v>3546.9299999999994</v>
      </c>
      <c r="L62" s="107">
        <f t="shared" si="1"/>
        <v>411</v>
      </c>
      <c r="N62" s="107">
        <f>Sheet2!L83</f>
        <v>550</v>
      </c>
    </row>
    <row r="63" spans="1:14" ht="18">
      <c r="A63" s="7">
        <v>62</v>
      </c>
      <c r="B63" s="8">
        <v>12</v>
      </c>
      <c r="C63" s="8" t="s">
        <v>17</v>
      </c>
      <c r="D63" s="8" t="s">
        <v>48</v>
      </c>
      <c r="E63" s="50" t="s">
        <v>120</v>
      </c>
      <c r="F63" s="9" t="s">
        <v>65</v>
      </c>
      <c r="G63" s="10">
        <v>36</v>
      </c>
      <c r="H63" s="11" t="s">
        <v>13</v>
      </c>
      <c r="I63" s="12">
        <v>83.050000000000011</v>
      </c>
      <c r="J63" s="73">
        <v>2989.8</v>
      </c>
      <c r="K63" s="107">
        <f>Sheet2!L108</f>
        <v>36</v>
      </c>
      <c r="L63" s="107">
        <f t="shared" si="1"/>
        <v>0</v>
      </c>
      <c r="N63" s="107">
        <f>Sheet2!L85</f>
        <v>17</v>
      </c>
    </row>
    <row r="64" spans="1:14" ht="18">
      <c r="A64" s="7">
        <v>63</v>
      </c>
      <c r="B64" s="8">
        <v>12</v>
      </c>
      <c r="C64" s="8" t="s">
        <v>17</v>
      </c>
      <c r="D64" s="8" t="s">
        <v>46</v>
      </c>
      <c r="E64" s="50" t="s">
        <v>143</v>
      </c>
      <c r="F64" s="9" t="s">
        <v>65</v>
      </c>
      <c r="G64" s="10">
        <v>36</v>
      </c>
      <c r="H64" s="11" t="s">
        <v>13</v>
      </c>
      <c r="I64" s="12">
        <v>90.600000000000009</v>
      </c>
      <c r="J64" s="73">
        <v>3261.6000000000004</v>
      </c>
      <c r="K64" s="107">
        <f>Sheet2!L67</f>
        <v>36</v>
      </c>
      <c r="L64" s="107">
        <f t="shared" si="1"/>
        <v>0</v>
      </c>
      <c r="N64" s="107">
        <f>Sheet2!L86</f>
        <v>6</v>
      </c>
    </row>
    <row r="65" spans="1:14" ht="18">
      <c r="A65" s="7">
        <v>64</v>
      </c>
      <c r="B65" s="8">
        <v>12</v>
      </c>
      <c r="C65" s="8" t="s">
        <v>17</v>
      </c>
      <c r="D65" s="8" t="s">
        <v>53</v>
      </c>
      <c r="E65" s="50" t="s">
        <v>142</v>
      </c>
      <c r="F65" s="9" t="s">
        <v>65</v>
      </c>
      <c r="G65" s="10">
        <v>20</v>
      </c>
      <c r="H65" s="11" t="s">
        <v>13</v>
      </c>
      <c r="I65" s="12">
        <v>71.02000000000001</v>
      </c>
      <c r="J65" s="73">
        <v>1420.4</v>
      </c>
      <c r="L65" s="107">
        <f t="shared" si="1"/>
        <v>20</v>
      </c>
      <c r="N65" s="107">
        <f>Sheet2!L87</f>
        <v>50</v>
      </c>
    </row>
    <row r="66" spans="1:14" ht="18">
      <c r="A66" s="7">
        <v>65</v>
      </c>
      <c r="B66" s="8">
        <v>12</v>
      </c>
      <c r="C66" s="8" t="s">
        <v>17</v>
      </c>
      <c r="D66" s="8" t="s">
        <v>68</v>
      </c>
      <c r="E66" s="50" t="s">
        <v>144</v>
      </c>
      <c r="F66" s="9" t="s">
        <v>65</v>
      </c>
      <c r="G66" s="10">
        <v>170</v>
      </c>
      <c r="H66" s="11" t="s">
        <v>13</v>
      </c>
      <c r="I66" s="12">
        <v>5.8599999999999994</v>
      </c>
      <c r="J66" s="73">
        <v>996.19999999999993</v>
      </c>
      <c r="L66" s="107">
        <f t="shared" si="1"/>
        <v>170</v>
      </c>
    </row>
    <row r="67" spans="1:14" ht="18">
      <c r="A67" s="7">
        <v>66</v>
      </c>
      <c r="B67" s="8">
        <v>12</v>
      </c>
      <c r="C67" s="8" t="s">
        <v>17</v>
      </c>
      <c r="D67" s="8" t="s">
        <v>70</v>
      </c>
      <c r="E67" s="50" t="s">
        <v>145</v>
      </c>
      <c r="F67" s="9" t="s">
        <v>65</v>
      </c>
      <c r="G67" s="10">
        <v>200</v>
      </c>
      <c r="H67" s="11" t="s">
        <v>13</v>
      </c>
      <c r="I67" s="12">
        <v>3.26</v>
      </c>
      <c r="J67" s="12">
        <v>652</v>
      </c>
      <c r="L67" s="107">
        <f t="shared" si="1"/>
        <v>200</v>
      </c>
    </row>
    <row r="68" spans="1:14" ht="18">
      <c r="A68" s="7">
        <v>67</v>
      </c>
      <c r="B68" s="8">
        <v>13</v>
      </c>
      <c r="C68" s="8" t="s">
        <v>9</v>
      </c>
      <c r="D68" s="8" t="s">
        <v>71</v>
      </c>
      <c r="E68" s="50" t="s">
        <v>146</v>
      </c>
      <c r="F68" s="9">
        <v>13</v>
      </c>
      <c r="G68" s="10">
        <v>720</v>
      </c>
      <c r="H68" s="11" t="s">
        <v>41</v>
      </c>
      <c r="I68" s="12">
        <v>17.350000000000001</v>
      </c>
      <c r="J68" s="12">
        <v>12492.000000000002</v>
      </c>
      <c r="K68" s="107">
        <f>Sheet2!L74</f>
        <v>720</v>
      </c>
      <c r="L68" s="107">
        <f t="shared" si="1"/>
        <v>0</v>
      </c>
      <c r="N68" s="107">
        <f>Sheet2!L110</f>
        <v>60</v>
      </c>
    </row>
    <row r="69" spans="1:14" ht="18">
      <c r="A69" s="7">
        <v>68</v>
      </c>
      <c r="B69" s="8">
        <v>13</v>
      </c>
      <c r="C69" s="8" t="s">
        <v>9</v>
      </c>
      <c r="D69" s="8" t="s">
        <v>72</v>
      </c>
      <c r="E69" s="50" t="s">
        <v>147</v>
      </c>
      <c r="F69" s="9">
        <v>13</v>
      </c>
      <c r="G69" s="10">
        <v>372</v>
      </c>
      <c r="H69" s="11" t="s">
        <v>41</v>
      </c>
      <c r="I69" s="12">
        <v>14.549999999999999</v>
      </c>
      <c r="J69" s="12">
        <v>5412.5999999999995</v>
      </c>
      <c r="L69" s="107">
        <f t="shared" si="1"/>
        <v>372</v>
      </c>
    </row>
    <row r="70" spans="1:14" ht="18">
      <c r="A70" s="7">
        <v>69</v>
      </c>
      <c r="B70" s="8">
        <v>13</v>
      </c>
      <c r="C70" s="8" t="s">
        <v>9</v>
      </c>
      <c r="D70" s="8" t="s">
        <v>73</v>
      </c>
      <c r="E70" s="50" t="s">
        <v>148</v>
      </c>
      <c r="F70" s="9">
        <v>13</v>
      </c>
      <c r="G70" s="10">
        <v>120</v>
      </c>
      <c r="H70" s="11" t="s">
        <v>41</v>
      </c>
      <c r="I70" s="12">
        <v>11.98</v>
      </c>
      <c r="J70" s="12">
        <v>1437.6000000000001</v>
      </c>
      <c r="L70" s="107">
        <f t="shared" si="1"/>
        <v>120</v>
      </c>
      <c r="N70" s="107">
        <f>Sheet2!L112</f>
        <v>260</v>
      </c>
    </row>
    <row r="71" spans="1:14" ht="18">
      <c r="A71" s="7">
        <v>70</v>
      </c>
      <c r="B71" s="8">
        <v>13</v>
      </c>
      <c r="C71" s="8" t="s">
        <v>9</v>
      </c>
      <c r="D71" s="8" t="s">
        <v>74</v>
      </c>
      <c r="E71" s="50" t="s">
        <v>149</v>
      </c>
      <c r="F71" s="9">
        <v>13</v>
      </c>
      <c r="G71" s="10">
        <v>600</v>
      </c>
      <c r="H71" s="11" t="s">
        <v>41</v>
      </c>
      <c r="I71" s="12">
        <v>11.51</v>
      </c>
      <c r="J71" s="12">
        <v>6906</v>
      </c>
      <c r="L71" s="107">
        <f t="shared" si="1"/>
        <v>600</v>
      </c>
      <c r="N71" s="107">
        <f>Sheet2!L113</f>
        <v>12</v>
      </c>
    </row>
    <row r="72" spans="1:14" ht="18">
      <c r="A72" s="7">
        <v>71</v>
      </c>
      <c r="B72" s="8">
        <v>13</v>
      </c>
      <c r="C72" s="8" t="s">
        <v>9</v>
      </c>
      <c r="D72" s="8" t="s">
        <v>75</v>
      </c>
      <c r="E72" s="50" t="s">
        <v>150</v>
      </c>
      <c r="F72" s="9">
        <v>13</v>
      </c>
      <c r="G72" s="10">
        <v>1800</v>
      </c>
      <c r="H72" s="11" t="s">
        <v>41</v>
      </c>
      <c r="I72" s="12">
        <v>7.43</v>
      </c>
      <c r="J72" s="12">
        <v>13374</v>
      </c>
      <c r="L72" s="107">
        <f t="shared" si="1"/>
        <v>1800</v>
      </c>
      <c r="N72" s="107">
        <f>Sheet2!L114</f>
        <v>12</v>
      </c>
    </row>
    <row r="73" spans="1:14" ht="18">
      <c r="A73" s="7">
        <v>72</v>
      </c>
      <c r="B73" s="8">
        <v>13</v>
      </c>
      <c r="C73" s="8" t="s">
        <v>17</v>
      </c>
      <c r="D73" s="8" t="s">
        <v>76</v>
      </c>
      <c r="E73" s="50" t="s">
        <v>151</v>
      </c>
      <c r="F73" s="9">
        <v>13</v>
      </c>
      <c r="G73" s="10">
        <v>550</v>
      </c>
      <c r="H73" s="11" t="s">
        <v>13</v>
      </c>
      <c r="I73" s="12">
        <v>4.8199999999999994</v>
      </c>
      <c r="J73" s="12">
        <v>2650.9999999999995</v>
      </c>
      <c r="L73" s="107">
        <f t="shared" si="1"/>
        <v>550</v>
      </c>
      <c r="N73" s="107">
        <f>Sheet2!L115</f>
        <v>65</v>
      </c>
    </row>
    <row r="74" spans="1:14" ht="18">
      <c r="A74" s="7">
        <v>73</v>
      </c>
      <c r="B74" s="8">
        <v>13</v>
      </c>
      <c r="C74" s="8" t="s">
        <v>17</v>
      </c>
      <c r="D74" s="8" t="s">
        <v>77</v>
      </c>
      <c r="E74" s="50" t="s">
        <v>152</v>
      </c>
      <c r="F74" s="9">
        <v>13</v>
      </c>
      <c r="G74" s="10">
        <v>300</v>
      </c>
      <c r="H74" s="11" t="s">
        <v>13</v>
      </c>
      <c r="I74" s="12">
        <v>3.46</v>
      </c>
      <c r="J74" s="12">
        <v>1038</v>
      </c>
      <c r="L74" s="107">
        <f t="shared" si="1"/>
        <v>300</v>
      </c>
      <c r="N74" s="107">
        <f>Sheet2!L116</f>
        <v>105</v>
      </c>
    </row>
    <row r="75" spans="1:14" ht="18">
      <c r="A75" s="7">
        <v>74</v>
      </c>
      <c r="B75" s="8">
        <v>13</v>
      </c>
      <c r="C75" s="8" t="s">
        <v>17</v>
      </c>
      <c r="D75" s="8" t="s">
        <v>78</v>
      </c>
      <c r="E75" s="50" t="s">
        <v>153</v>
      </c>
      <c r="F75" s="9">
        <v>13</v>
      </c>
      <c r="G75" s="10">
        <v>18</v>
      </c>
      <c r="H75" s="11" t="s">
        <v>13</v>
      </c>
      <c r="I75" s="12">
        <v>33.44</v>
      </c>
      <c r="J75" s="12">
        <v>601.91999999999996</v>
      </c>
      <c r="K75" s="107">
        <f>Sheet2!L81</f>
        <v>18</v>
      </c>
      <c r="L75" s="107">
        <f t="shared" si="1"/>
        <v>0</v>
      </c>
      <c r="N75" s="107">
        <f>Sheet2!L117</f>
        <v>180</v>
      </c>
    </row>
    <row r="76" spans="1:14" ht="18">
      <c r="A76" s="7">
        <v>75</v>
      </c>
      <c r="B76" s="8">
        <v>13</v>
      </c>
      <c r="C76" s="8" t="s">
        <v>17</v>
      </c>
      <c r="D76" s="8" t="s">
        <v>79</v>
      </c>
      <c r="E76" s="50" t="s">
        <v>154</v>
      </c>
      <c r="F76" s="9">
        <v>13</v>
      </c>
      <c r="G76" s="10">
        <v>12</v>
      </c>
      <c r="H76" s="11" t="s">
        <v>13</v>
      </c>
      <c r="I76" s="12">
        <v>25.610000000000003</v>
      </c>
      <c r="J76" s="12">
        <v>307.32000000000005</v>
      </c>
      <c r="K76" s="107">
        <f>Sheet2!L77</f>
        <v>12</v>
      </c>
      <c r="L76" s="107">
        <f t="shared" si="1"/>
        <v>0</v>
      </c>
    </row>
    <row r="77" spans="1:14" ht="18">
      <c r="A77" s="7">
        <v>76</v>
      </c>
      <c r="B77" s="8">
        <v>13</v>
      </c>
      <c r="C77" s="8" t="s">
        <v>17</v>
      </c>
      <c r="D77" s="8" t="s">
        <v>80</v>
      </c>
      <c r="E77" s="50" t="s">
        <v>155</v>
      </c>
      <c r="F77" s="9">
        <v>13</v>
      </c>
      <c r="G77" s="10">
        <v>12</v>
      </c>
      <c r="H77" s="11" t="s">
        <v>13</v>
      </c>
      <c r="I77" s="12">
        <v>24.5</v>
      </c>
      <c r="J77" s="12">
        <v>294</v>
      </c>
      <c r="K77" s="107">
        <f>Sheet2!L79</f>
        <v>12</v>
      </c>
      <c r="L77" s="107">
        <f t="shared" si="1"/>
        <v>0</v>
      </c>
      <c r="N77" s="107">
        <f>Sheet2!L119</f>
        <v>85</v>
      </c>
    </row>
    <row r="78" spans="1:14" ht="18">
      <c r="A78" s="7">
        <v>77</v>
      </c>
      <c r="B78" s="8">
        <v>13</v>
      </c>
      <c r="C78" s="8" t="s">
        <v>17</v>
      </c>
      <c r="D78" s="8" t="s">
        <v>81</v>
      </c>
      <c r="E78" s="50" t="s">
        <v>156</v>
      </c>
      <c r="F78" s="9">
        <v>13</v>
      </c>
      <c r="G78" s="10">
        <v>18</v>
      </c>
      <c r="H78" s="11" t="s">
        <v>13</v>
      </c>
      <c r="I78" s="12">
        <v>32.309999999999995</v>
      </c>
      <c r="J78" s="12">
        <v>581.57999999999993</v>
      </c>
      <c r="K78" s="107">
        <f>Sheet2!L78</f>
        <v>18</v>
      </c>
      <c r="L78" s="107">
        <f t="shared" si="1"/>
        <v>0</v>
      </c>
      <c r="N78" s="107">
        <f>Sheet2!L120</f>
        <v>120</v>
      </c>
    </row>
    <row r="79" spans="1:14" ht="18">
      <c r="A79" s="7">
        <v>78</v>
      </c>
      <c r="B79" s="8">
        <v>13</v>
      </c>
      <c r="C79" s="8" t="s">
        <v>17</v>
      </c>
      <c r="D79" s="8" t="s">
        <v>82</v>
      </c>
      <c r="E79" s="50" t="s">
        <v>157</v>
      </c>
      <c r="F79" s="9">
        <v>13</v>
      </c>
      <c r="G79" s="10">
        <v>100</v>
      </c>
      <c r="H79" s="11" t="s">
        <v>13</v>
      </c>
      <c r="I79" s="12">
        <v>11.959999999999999</v>
      </c>
      <c r="J79" s="12">
        <v>1196</v>
      </c>
      <c r="K79" s="107">
        <f>Sheet2!L80</f>
        <v>100</v>
      </c>
      <c r="L79" s="107">
        <f t="shared" si="1"/>
        <v>0</v>
      </c>
    </row>
    <row r="80" spans="1:14" ht="18">
      <c r="A80" s="7">
        <v>79</v>
      </c>
      <c r="B80" s="8">
        <v>13</v>
      </c>
      <c r="C80" s="8" t="s">
        <v>17</v>
      </c>
      <c r="D80" s="8" t="s">
        <v>83</v>
      </c>
      <c r="E80" s="50" t="s">
        <v>158</v>
      </c>
      <c r="F80" s="9">
        <v>13</v>
      </c>
      <c r="G80" s="10">
        <v>200</v>
      </c>
      <c r="H80" s="11" t="s">
        <v>13</v>
      </c>
      <c r="I80" s="12">
        <v>3.26</v>
      </c>
      <c r="J80" s="12">
        <v>652</v>
      </c>
      <c r="K80" s="107">
        <f>Sheet2!L76</f>
        <v>200</v>
      </c>
      <c r="L80" s="107">
        <f t="shared" si="1"/>
        <v>0</v>
      </c>
      <c r="N80" s="107">
        <f>Sheet2!L122</f>
        <v>100</v>
      </c>
    </row>
    <row r="81" spans="1:14" ht="18">
      <c r="A81" s="7">
        <v>80</v>
      </c>
      <c r="B81" s="8">
        <v>14</v>
      </c>
      <c r="C81" s="8" t="s">
        <v>9</v>
      </c>
      <c r="D81" s="8">
        <v>2</v>
      </c>
      <c r="E81" s="50" t="s">
        <v>159</v>
      </c>
      <c r="F81" s="9">
        <v>14</v>
      </c>
      <c r="G81" s="10">
        <v>1029</v>
      </c>
      <c r="H81" s="11" t="s">
        <v>41</v>
      </c>
      <c r="I81" s="12">
        <v>11.51</v>
      </c>
      <c r="J81" s="12">
        <v>11843.789999999999</v>
      </c>
      <c r="K81" s="107">
        <f>Sheet2!L84</f>
        <v>1029</v>
      </c>
      <c r="L81" s="107">
        <f t="shared" si="1"/>
        <v>0</v>
      </c>
      <c r="N81" s="107">
        <f>Sheet2!L128</f>
        <v>58</v>
      </c>
    </row>
    <row r="82" spans="1:14" ht="18">
      <c r="A82" s="7">
        <v>81</v>
      </c>
      <c r="B82" s="8">
        <v>14</v>
      </c>
      <c r="C82" s="8" t="s">
        <v>84</v>
      </c>
      <c r="D82" s="8">
        <v>35</v>
      </c>
      <c r="E82" s="50" t="s">
        <v>160</v>
      </c>
      <c r="F82" s="9">
        <v>14</v>
      </c>
      <c r="G82" s="10">
        <v>70</v>
      </c>
      <c r="H82" s="11" t="s">
        <v>85</v>
      </c>
      <c r="I82" s="12">
        <v>17.8</v>
      </c>
      <c r="J82" s="12">
        <v>1246</v>
      </c>
      <c r="K82" s="107">
        <f>Sheet2!L121</f>
        <v>70</v>
      </c>
      <c r="L82" s="107">
        <f t="shared" si="1"/>
        <v>0</v>
      </c>
      <c r="N82" s="107">
        <f>Sheet2!L129</f>
        <v>45</v>
      </c>
    </row>
    <row r="83" spans="1:14" ht="18">
      <c r="A83" s="7">
        <v>82</v>
      </c>
      <c r="B83" s="8">
        <v>14</v>
      </c>
      <c r="C83" s="8" t="s">
        <v>84</v>
      </c>
      <c r="D83" s="8">
        <v>29</v>
      </c>
      <c r="E83" s="50" t="s">
        <v>161</v>
      </c>
      <c r="F83" s="9">
        <v>14</v>
      </c>
      <c r="G83" s="10">
        <v>70</v>
      </c>
      <c r="H83" s="11" t="s">
        <v>85</v>
      </c>
      <c r="I83" s="12">
        <v>16.700000000000003</v>
      </c>
      <c r="J83" s="12">
        <v>1169.0000000000002</v>
      </c>
      <c r="K83" s="107">
        <f>Sheet2!L125</f>
        <v>70</v>
      </c>
      <c r="L83" s="107">
        <f t="shared" si="1"/>
        <v>0</v>
      </c>
      <c r="N83" s="107">
        <f>Sheet2!L130</f>
        <v>45</v>
      </c>
    </row>
    <row r="84" spans="1:14" ht="18">
      <c r="A84" s="7">
        <v>83</v>
      </c>
      <c r="B84" s="8">
        <v>14</v>
      </c>
      <c r="C84" s="8" t="s">
        <v>84</v>
      </c>
      <c r="D84" s="8">
        <v>32</v>
      </c>
      <c r="E84" s="50" t="s">
        <v>162</v>
      </c>
      <c r="F84" s="9">
        <v>14</v>
      </c>
      <c r="G84" s="10">
        <v>160</v>
      </c>
      <c r="H84" s="11" t="s">
        <v>85</v>
      </c>
      <c r="I84" s="12">
        <v>3.3</v>
      </c>
      <c r="J84" s="12">
        <v>528</v>
      </c>
      <c r="K84" s="107">
        <f>Sheet2!L124</f>
        <v>160</v>
      </c>
      <c r="L84" s="107">
        <f t="shared" si="1"/>
        <v>0</v>
      </c>
      <c r="N84" s="107">
        <f>Sheet2!L131</f>
        <v>50</v>
      </c>
    </row>
    <row r="85" spans="1:14" ht="18">
      <c r="A85" s="7">
        <v>84</v>
      </c>
      <c r="B85" s="8">
        <v>14</v>
      </c>
      <c r="C85" s="8" t="s">
        <v>84</v>
      </c>
      <c r="D85" s="8">
        <v>38</v>
      </c>
      <c r="E85" s="50" t="s">
        <v>163</v>
      </c>
      <c r="F85" s="9">
        <v>14</v>
      </c>
      <c r="G85" s="10">
        <v>190</v>
      </c>
      <c r="H85" s="11" t="s">
        <v>85</v>
      </c>
      <c r="I85" s="12">
        <v>3.42</v>
      </c>
      <c r="J85" s="12">
        <v>649.79999999999995</v>
      </c>
      <c r="K85" s="107">
        <f>Sheet2!L126</f>
        <v>190</v>
      </c>
      <c r="L85" s="107">
        <f t="shared" si="1"/>
        <v>0</v>
      </c>
      <c r="N85" s="107">
        <f>Sheet2!L132</f>
        <v>75</v>
      </c>
    </row>
    <row r="86" spans="1:14" ht="18">
      <c r="A86" s="7">
        <v>85</v>
      </c>
      <c r="B86" s="8">
        <v>14</v>
      </c>
      <c r="C86" s="8" t="s">
        <v>84</v>
      </c>
      <c r="D86" s="8">
        <v>37</v>
      </c>
      <c r="E86" s="50" t="s">
        <v>164</v>
      </c>
      <c r="F86" s="9">
        <v>14</v>
      </c>
      <c r="G86" s="10">
        <v>160</v>
      </c>
      <c r="H86" s="11" t="s">
        <v>85</v>
      </c>
      <c r="I86" s="12">
        <v>6.38</v>
      </c>
      <c r="J86" s="12">
        <v>1020.8</v>
      </c>
      <c r="K86" s="107">
        <f>Sheet2!L127</f>
        <v>160</v>
      </c>
      <c r="L86" s="107">
        <f t="shared" si="1"/>
        <v>0</v>
      </c>
    </row>
    <row r="87" spans="1:14" ht="18">
      <c r="A87" s="7">
        <v>86</v>
      </c>
      <c r="B87" s="8">
        <v>14</v>
      </c>
      <c r="C87" s="8" t="s">
        <v>84</v>
      </c>
      <c r="D87" s="8">
        <v>31</v>
      </c>
      <c r="E87" s="50" t="s">
        <v>165</v>
      </c>
      <c r="F87" s="9">
        <v>14</v>
      </c>
      <c r="G87" s="10">
        <v>160</v>
      </c>
      <c r="H87" s="11" t="s">
        <v>85</v>
      </c>
      <c r="I87" s="12">
        <v>6.27</v>
      </c>
      <c r="J87" s="12">
        <v>1003.1999999999999</v>
      </c>
      <c r="K87" s="107">
        <f>Sheet2!L123</f>
        <v>160</v>
      </c>
      <c r="L87" s="107">
        <f t="shared" ref="L87:L133" si="2">G87-K87</f>
        <v>0</v>
      </c>
    </row>
    <row r="88" spans="1:14" ht="18">
      <c r="A88" s="7">
        <v>87</v>
      </c>
      <c r="B88" s="8">
        <v>14</v>
      </c>
      <c r="C88" s="8" t="s">
        <v>84</v>
      </c>
      <c r="D88" s="8">
        <v>17</v>
      </c>
      <c r="E88" s="50" t="s">
        <v>166</v>
      </c>
      <c r="F88" s="9">
        <v>14</v>
      </c>
      <c r="G88" s="10">
        <v>20</v>
      </c>
      <c r="H88" s="11" t="s">
        <v>85</v>
      </c>
      <c r="I88" s="12">
        <v>10.029999999999999</v>
      </c>
      <c r="J88" s="12">
        <v>200.6</v>
      </c>
      <c r="K88" s="107">
        <f>Sheet2!L109</f>
        <v>20</v>
      </c>
      <c r="L88" s="107">
        <f t="shared" si="2"/>
        <v>0</v>
      </c>
    </row>
    <row r="89" spans="1:14" ht="18">
      <c r="A89" s="7">
        <v>88</v>
      </c>
      <c r="B89" s="8">
        <v>14</v>
      </c>
      <c r="C89" s="8" t="s">
        <v>84</v>
      </c>
      <c r="D89" s="8">
        <v>18</v>
      </c>
      <c r="E89" s="50" t="s">
        <v>167</v>
      </c>
      <c r="F89" s="9">
        <v>14</v>
      </c>
      <c r="G89" s="10">
        <v>111</v>
      </c>
      <c r="H89" s="11" t="s">
        <v>85</v>
      </c>
      <c r="I89" s="12">
        <v>10.1</v>
      </c>
      <c r="J89" s="12">
        <v>1121.0999999999999</v>
      </c>
      <c r="K89" s="107">
        <f>Sheet2!L111</f>
        <v>111</v>
      </c>
      <c r="L89" s="107">
        <f t="shared" si="2"/>
        <v>0</v>
      </c>
    </row>
    <row r="90" spans="1:14" ht="18">
      <c r="A90" s="7">
        <v>89</v>
      </c>
      <c r="B90" s="8">
        <v>14</v>
      </c>
      <c r="C90" s="8" t="s">
        <v>84</v>
      </c>
      <c r="D90" s="8">
        <v>22</v>
      </c>
      <c r="E90" s="50" t="s">
        <v>168</v>
      </c>
      <c r="F90" s="9">
        <v>14</v>
      </c>
      <c r="G90" s="10">
        <v>13</v>
      </c>
      <c r="H90" s="11" t="s">
        <v>85</v>
      </c>
      <c r="I90" s="12">
        <v>55.23</v>
      </c>
      <c r="J90" s="12">
        <v>717.99</v>
      </c>
      <c r="K90" s="107">
        <f>Sheet2!L118</f>
        <v>13</v>
      </c>
      <c r="L90" s="107">
        <f t="shared" si="2"/>
        <v>0</v>
      </c>
    </row>
    <row r="91" spans="1:14" ht="18">
      <c r="A91" s="7">
        <v>90</v>
      </c>
      <c r="B91" s="8">
        <v>14</v>
      </c>
      <c r="C91" s="8" t="s">
        <v>9</v>
      </c>
      <c r="D91" s="8">
        <v>12</v>
      </c>
      <c r="E91" s="50" t="s">
        <v>169</v>
      </c>
      <c r="F91" s="9">
        <v>14</v>
      </c>
      <c r="G91" s="10">
        <v>1</v>
      </c>
      <c r="H91" s="11" t="s">
        <v>85</v>
      </c>
      <c r="I91" s="12">
        <v>9.48</v>
      </c>
      <c r="J91" s="12">
        <v>9.48</v>
      </c>
      <c r="K91" s="107">
        <f>Sheet2!L88</f>
        <v>1</v>
      </c>
      <c r="L91" s="107">
        <f t="shared" si="2"/>
        <v>0</v>
      </c>
    </row>
    <row r="92" spans="1:14" ht="18">
      <c r="A92" s="7">
        <v>91</v>
      </c>
      <c r="B92" s="8">
        <v>14</v>
      </c>
      <c r="C92" s="8" t="s">
        <v>9</v>
      </c>
      <c r="D92" s="8">
        <v>14</v>
      </c>
      <c r="E92" s="50" t="s">
        <v>170</v>
      </c>
      <c r="F92" s="9">
        <v>14</v>
      </c>
      <c r="G92" s="10">
        <v>1</v>
      </c>
      <c r="H92" s="11" t="s">
        <v>85</v>
      </c>
      <c r="I92" s="12">
        <v>9.48</v>
      </c>
      <c r="J92" s="12">
        <v>9.48</v>
      </c>
      <c r="K92" s="107">
        <f>Sheet2!L89</f>
        <v>1</v>
      </c>
      <c r="L92" s="107">
        <f t="shared" si="2"/>
        <v>0</v>
      </c>
    </row>
    <row r="93" spans="1:14" ht="18">
      <c r="A93" s="7">
        <v>92</v>
      </c>
      <c r="B93" s="8">
        <v>14</v>
      </c>
      <c r="C93" s="8" t="s">
        <v>9</v>
      </c>
      <c r="D93" s="8">
        <v>13</v>
      </c>
      <c r="E93" s="51" t="s">
        <v>200</v>
      </c>
      <c r="F93" s="9">
        <v>14</v>
      </c>
      <c r="G93" s="10">
        <v>1</v>
      </c>
      <c r="H93" s="11" t="s">
        <v>85</v>
      </c>
      <c r="I93" s="12">
        <v>8.5299999999999994</v>
      </c>
      <c r="J93" s="12">
        <v>8.5299999999999994</v>
      </c>
      <c r="K93" s="107">
        <f>Sheet2!L99</f>
        <v>1</v>
      </c>
      <c r="L93" s="107">
        <f t="shared" si="2"/>
        <v>0</v>
      </c>
    </row>
    <row r="94" spans="1:14" ht="18">
      <c r="A94" s="7">
        <v>93</v>
      </c>
      <c r="B94" s="8">
        <v>14</v>
      </c>
      <c r="C94" s="8" t="s">
        <v>9</v>
      </c>
      <c r="D94" s="8">
        <v>15</v>
      </c>
      <c r="E94" s="50" t="s">
        <v>171</v>
      </c>
      <c r="F94" s="9">
        <v>14</v>
      </c>
      <c r="G94" s="10">
        <v>1</v>
      </c>
      <c r="H94" s="11" t="s">
        <v>85</v>
      </c>
      <c r="I94" s="12">
        <v>8.5299999999999994</v>
      </c>
      <c r="J94" s="12">
        <v>8.5299999999999994</v>
      </c>
      <c r="K94" s="107">
        <f>Sheet2!L103</f>
        <v>1</v>
      </c>
      <c r="L94" s="107">
        <f t="shared" si="2"/>
        <v>0</v>
      </c>
    </row>
    <row r="95" spans="1:14" ht="18">
      <c r="A95" s="7">
        <v>94</v>
      </c>
      <c r="B95" s="8">
        <v>14</v>
      </c>
      <c r="C95" s="8" t="s">
        <v>84</v>
      </c>
      <c r="D95" s="8">
        <v>9</v>
      </c>
      <c r="E95" s="50" t="s">
        <v>172</v>
      </c>
      <c r="F95" s="9">
        <v>14</v>
      </c>
      <c r="G95" s="10">
        <v>12</v>
      </c>
      <c r="H95" s="11" t="s">
        <v>85</v>
      </c>
      <c r="I95" s="12">
        <v>43.15</v>
      </c>
      <c r="J95" s="12">
        <v>517.79999999999995</v>
      </c>
      <c r="L95" s="107">
        <f t="shared" si="2"/>
        <v>12</v>
      </c>
    </row>
    <row r="96" spans="1:14" ht="18">
      <c r="A96" s="7">
        <v>95</v>
      </c>
      <c r="B96" s="8">
        <v>14</v>
      </c>
      <c r="C96" s="8" t="s">
        <v>84</v>
      </c>
      <c r="D96" s="8">
        <v>10</v>
      </c>
      <c r="E96" s="50" t="s">
        <v>173</v>
      </c>
      <c r="F96" s="9">
        <v>14</v>
      </c>
      <c r="G96" s="10">
        <v>12</v>
      </c>
      <c r="H96" s="11" t="s">
        <v>85</v>
      </c>
      <c r="I96" s="12">
        <v>58.25</v>
      </c>
      <c r="J96" s="12">
        <v>699</v>
      </c>
      <c r="L96" s="107">
        <f t="shared" si="2"/>
        <v>12</v>
      </c>
    </row>
    <row r="97" spans="1:12" ht="18">
      <c r="A97" s="7">
        <v>96</v>
      </c>
      <c r="B97" s="8">
        <v>14</v>
      </c>
      <c r="C97" s="8" t="s">
        <v>84</v>
      </c>
      <c r="D97" s="8">
        <v>12</v>
      </c>
      <c r="E97" s="50" t="s">
        <v>174</v>
      </c>
      <c r="F97" s="9">
        <v>14</v>
      </c>
      <c r="G97" s="10">
        <v>105</v>
      </c>
      <c r="H97" s="11" t="s">
        <v>85</v>
      </c>
      <c r="I97" s="12">
        <v>9.8699999999999992</v>
      </c>
      <c r="J97" s="12">
        <v>1036.3499999999999</v>
      </c>
      <c r="L97" s="107">
        <f t="shared" si="2"/>
        <v>105</v>
      </c>
    </row>
    <row r="98" spans="1:12" ht="18">
      <c r="A98" s="7">
        <v>97</v>
      </c>
      <c r="B98" s="8">
        <v>14</v>
      </c>
      <c r="C98" s="8" t="s">
        <v>84</v>
      </c>
      <c r="D98" s="8">
        <v>30</v>
      </c>
      <c r="E98" s="50" t="s">
        <v>175</v>
      </c>
      <c r="F98" s="9">
        <v>14</v>
      </c>
      <c r="G98" s="10">
        <v>100</v>
      </c>
      <c r="H98" s="11" t="s">
        <v>85</v>
      </c>
      <c r="I98" s="12">
        <v>14.08</v>
      </c>
      <c r="J98" s="12">
        <v>1408</v>
      </c>
      <c r="L98" s="107">
        <f t="shared" si="2"/>
        <v>100</v>
      </c>
    </row>
    <row r="99" spans="1:12" ht="18">
      <c r="A99" s="7">
        <v>98</v>
      </c>
      <c r="B99" s="8">
        <v>14</v>
      </c>
      <c r="C99" s="8" t="s">
        <v>84</v>
      </c>
      <c r="D99" s="8">
        <v>23</v>
      </c>
      <c r="E99" s="50" t="s">
        <v>176</v>
      </c>
      <c r="F99" s="9">
        <v>14</v>
      </c>
      <c r="G99" s="10">
        <v>85</v>
      </c>
      <c r="H99" s="11" t="s">
        <v>85</v>
      </c>
      <c r="I99" s="12">
        <v>23.53</v>
      </c>
      <c r="J99" s="12">
        <v>2000.0500000000002</v>
      </c>
      <c r="L99" s="107">
        <f t="shared" si="2"/>
        <v>85</v>
      </c>
    </row>
    <row r="100" spans="1:12" ht="18">
      <c r="A100" s="7">
        <v>99</v>
      </c>
      <c r="B100" s="8">
        <v>14</v>
      </c>
      <c r="C100" s="8" t="s">
        <v>84</v>
      </c>
      <c r="D100" s="8">
        <v>24</v>
      </c>
      <c r="E100" s="50" t="s">
        <v>177</v>
      </c>
      <c r="F100" s="9">
        <v>14</v>
      </c>
      <c r="G100" s="10">
        <v>120</v>
      </c>
      <c r="H100" s="11" t="s">
        <v>85</v>
      </c>
      <c r="I100" s="12">
        <v>11.459999999999999</v>
      </c>
      <c r="J100" s="12">
        <v>1375.1999999999998</v>
      </c>
      <c r="L100" s="107">
        <f t="shared" si="2"/>
        <v>120</v>
      </c>
    </row>
    <row r="101" spans="1:12" ht="18">
      <c r="A101" s="7">
        <v>100</v>
      </c>
      <c r="B101" s="8">
        <v>14</v>
      </c>
      <c r="C101" s="8" t="s">
        <v>84</v>
      </c>
      <c r="D101" s="8">
        <v>39</v>
      </c>
      <c r="E101" s="50" t="s">
        <v>178</v>
      </c>
      <c r="F101" s="9">
        <v>14</v>
      </c>
      <c r="G101" s="10">
        <v>36</v>
      </c>
      <c r="H101" s="11" t="s">
        <v>85</v>
      </c>
      <c r="I101" s="12">
        <v>116.9</v>
      </c>
      <c r="J101" s="12">
        <v>4208.4000000000005</v>
      </c>
      <c r="L101" s="107">
        <f t="shared" si="2"/>
        <v>36</v>
      </c>
    </row>
    <row r="102" spans="1:12" ht="18">
      <c r="A102" s="7">
        <v>101</v>
      </c>
      <c r="B102" s="8">
        <v>14</v>
      </c>
      <c r="C102" s="8" t="s">
        <v>9</v>
      </c>
      <c r="D102" s="8">
        <v>39</v>
      </c>
      <c r="E102" s="50" t="s">
        <v>179</v>
      </c>
      <c r="F102" s="9">
        <v>14</v>
      </c>
      <c r="G102" s="10">
        <v>17</v>
      </c>
      <c r="H102" s="11" t="s">
        <v>85</v>
      </c>
      <c r="I102" s="12">
        <v>48.37</v>
      </c>
      <c r="J102" s="12">
        <v>822.29</v>
      </c>
      <c r="L102" s="107">
        <f t="shared" si="2"/>
        <v>17</v>
      </c>
    </row>
    <row r="103" spans="1:12" ht="18">
      <c r="A103" s="7">
        <v>102</v>
      </c>
      <c r="B103" s="8">
        <v>14</v>
      </c>
      <c r="C103" s="8" t="s">
        <v>9</v>
      </c>
      <c r="D103" s="8">
        <v>29</v>
      </c>
      <c r="E103" s="51" t="s">
        <v>201</v>
      </c>
      <c r="F103" s="9">
        <v>14</v>
      </c>
      <c r="G103" s="10">
        <v>10</v>
      </c>
      <c r="H103" s="11" t="s">
        <v>85</v>
      </c>
      <c r="I103" s="12">
        <v>4.74</v>
      </c>
      <c r="J103" s="12">
        <v>47.400000000000006</v>
      </c>
      <c r="K103" s="107">
        <f>Sheet2!L93</f>
        <v>10</v>
      </c>
      <c r="L103" s="107">
        <f t="shared" si="2"/>
        <v>0</v>
      </c>
    </row>
    <row r="104" spans="1:12" ht="18">
      <c r="A104" s="7">
        <v>103</v>
      </c>
      <c r="B104" s="8">
        <v>14</v>
      </c>
      <c r="C104" s="8" t="s">
        <v>9</v>
      </c>
      <c r="D104" s="8">
        <v>35</v>
      </c>
      <c r="E104" s="50" t="s">
        <v>180</v>
      </c>
      <c r="F104" s="9">
        <v>14</v>
      </c>
      <c r="G104" s="10">
        <v>10</v>
      </c>
      <c r="H104" s="11" t="s">
        <v>85</v>
      </c>
      <c r="I104" s="12">
        <v>4.3199999999999994</v>
      </c>
      <c r="J104" s="12">
        <v>43.199999999999996</v>
      </c>
      <c r="K104" s="107">
        <f>Sheet2!L96</f>
        <v>10</v>
      </c>
      <c r="L104" s="107">
        <f t="shared" si="2"/>
        <v>0</v>
      </c>
    </row>
    <row r="105" spans="1:12" ht="18">
      <c r="A105" s="7">
        <v>104</v>
      </c>
      <c r="B105" s="8">
        <v>14</v>
      </c>
      <c r="C105" s="8" t="s">
        <v>9</v>
      </c>
      <c r="D105" s="8">
        <v>30</v>
      </c>
      <c r="E105" s="51" t="s">
        <v>202</v>
      </c>
      <c r="F105" s="9">
        <v>14</v>
      </c>
      <c r="G105" s="10">
        <v>3</v>
      </c>
      <c r="H105" s="11" t="s">
        <v>85</v>
      </c>
      <c r="I105" s="12">
        <v>6.3199999999999994</v>
      </c>
      <c r="J105" s="12">
        <v>18.959999999999997</v>
      </c>
      <c r="K105" s="107">
        <f>Sheet2!L97</f>
        <v>3</v>
      </c>
      <c r="L105" s="107">
        <f t="shared" si="2"/>
        <v>0</v>
      </c>
    </row>
    <row r="106" spans="1:12" ht="18">
      <c r="A106" s="7">
        <v>105</v>
      </c>
      <c r="B106" s="8">
        <v>14</v>
      </c>
      <c r="C106" s="8" t="s">
        <v>9</v>
      </c>
      <c r="D106" s="8">
        <v>36</v>
      </c>
      <c r="E106" s="50" t="s">
        <v>181</v>
      </c>
      <c r="F106" s="9">
        <v>14</v>
      </c>
      <c r="G106" s="10">
        <v>3</v>
      </c>
      <c r="H106" s="11" t="s">
        <v>85</v>
      </c>
      <c r="I106" s="12">
        <v>6.25</v>
      </c>
      <c r="J106" s="12">
        <v>18.75</v>
      </c>
      <c r="K106" s="107">
        <f>Sheet2!L101</f>
        <v>3</v>
      </c>
      <c r="L106" s="107">
        <f t="shared" si="2"/>
        <v>0</v>
      </c>
    </row>
    <row r="107" spans="1:12" ht="18">
      <c r="A107" s="7">
        <v>106</v>
      </c>
      <c r="B107" s="8">
        <v>14</v>
      </c>
      <c r="C107" s="8" t="s">
        <v>9</v>
      </c>
      <c r="D107" s="8">
        <v>31</v>
      </c>
      <c r="E107" s="51" t="s">
        <v>203</v>
      </c>
      <c r="F107" s="9">
        <v>14</v>
      </c>
      <c r="G107" s="10">
        <v>33</v>
      </c>
      <c r="H107" s="11" t="s">
        <v>85</v>
      </c>
      <c r="I107" s="12">
        <v>12.15</v>
      </c>
      <c r="J107" s="12">
        <v>400.95</v>
      </c>
      <c r="K107" s="107">
        <f>Sheet2!L92</f>
        <v>33</v>
      </c>
      <c r="L107" s="107">
        <f t="shared" si="2"/>
        <v>0</v>
      </c>
    </row>
    <row r="108" spans="1:12" ht="18">
      <c r="A108" s="7">
        <v>107</v>
      </c>
      <c r="B108" s="8">
        <v>14</v>
      </c>
      <c r="C108" s="8" t="s">
        <v>9</v>
      </c>
      <c r="D108" s="8">
        <v>37</v>
      </c>
      <c r="E108" s="50" t="s">
        <v>182</v>
      </c>
      <c r="F108" s="9">
        <v>14</v>
      </c>
      <c r="G108" s="10">
        <v>20</v>
      </c>
      <c r="H108" s="11" t="s">
        <v>85</v>
      </c>
      <c r="I108" s="12">
        <v>11.99</v>
      </c>
      <c r="J108" s="12">
        <v>239.8</v>
      </c>
      <c r="K108" s="107">
        <f>Sheet2!L98</f>
        <v>20</v>
      </c>
      <c r="L108" s="107">
        <f t="shared" si="2"/>
        <v>0</v>
      </c>
    </row>
    <row r="109" spans="1:12" ht="18">
      <c r="A109" s="7">
        <v>108</v>
      </c>
      <c r="B109" s="8">
        <v>14</v>
      </c>
      <c r="C109" s="8" t="s">
        <v>84</v>
      </c>
      <c r="D109" s="8">
        <v>19</v>
      </c>
      <c r="E109" s="51" t="s">
        <v>204</v>
      </c>
      <c r="F109" s="9">
        <v>14</v>
      </c>
      <c r="G109" s="10">
        <v>260</v>
      </c>
      <c r="H109" s="11" t="s">
        <v>85</v>
      </c>
      <c r="I109" s="12">
        <v>6.1099999999999994</v>
      </c>
      <c r="J109" s="12">
        <v>1588.6</v>
      </c>
      <c r="L109" s="107">
        <f t="shared" si="2"/>
        <v>260</v>
      </c>
    </row>
    <row r="110" spans="1:12" ht="18">
      <c r="A110" s="7">
        <v>109</v>
      </c>
      <c r="B110" s="8">
        <v>14</v>
      </c>
      <c r="C110" s="8" t="s">
        <v>84</v>
      </c>
      <c r="D110" s="8">
        <v>16</v>
      </c>
      <c r="E110" s="51" t="s">
        <v>205</v>
      </c>
      <c r="F110" s="9">
        <v>14</v>
      </c>
      <c r="G110" s="10">
        <v>60</v>
      </c>
      <c r="H110" s="11" t="s">
        <v>85</v>
      </c>
      <c r="I110" s="12">
        <v>8.61</v>
      </c>
      <c r="J110" s="12">
        <v>516.59999999999991</v>
      </c>
      <c r="L110" s="107">
        <f t="shared" si="2"/>
        <v>60</v>
      </c>
    </row>
    <row r="111" spans="1:12" ht="18">
      <c r="A111" s="7">
        <v>110</v>
      </c>
      <c r="B111" s="8">
        <v>14</v>
      </c>
      <c r="C111" s="8" t="s">
        <v>84</v>
      </c>
      <c r="D111" s="8">
        <v>11</v>
      </c>
      <c r="E111" s="51" t="s">
        <v>206</v>
      </c>
      <c r="F111" s="9">
        <v>14</v>
      </c>
      <c r="G111" s="10">
        <v>65</v>
      </c>
      <c r="H111" s="11" t="s">
        <v>85</v>
      </c>
      <c r="I111" s="12">
        <v>28.32</v>
      </c>
      <c r="J111" s="12">
        <v>1840.8</v>
      </c>
      <c r="L111" s="107">
        <f t="shared" si="2"/>
        <v>65</v>
      </c>
    </row>
    <row r="112" spans="1:12" ht="18">
      <c r="A112" s="7">
        <v>111</v>
      </c>
      <c r="B112" s="8">
        <v>14</v>
      </c>
      <c r="C112" s="8" t="s">
        <v>84</v>
      </c>
      <c r="D112" s="8">
        <v>13</v>
      </c>
      <c r="E112" s="51" t="s">
        <v>207</v>
      </c>
      <c r="F112" s="9">
        <v>14</v>
      </c>
      <c r="G112" s="10">
        <v>180</v>
      </c>
      <c r="H112" s="11" t="s">
        <v>85</v>
      </c>
      <c r="I112" s="12">
        <v>5.46</v>
      </c>
      <c r="J112" s="12">
        <v>982.8</v>
      </c>
      <c r="L112" s="107">
        <f t="shared" si="2"/>
        <v>180</v>
      </c>
    </row>
    <row r="113" spans="1:12" ht="18">
      <c r="A113" s="7">
        <v>112</v>
      </c>
      <c r="B113" s="8">
        <v>14</v>
      </c>
      <c r="C113" s="8" t="s">
        <v>84</v>
      </c>
      <c r="D113" s="8">
        <v>41</v>
      </c>
      <c r="E113" s="50" t="s">
        <v>183</v>
      </c>
      <c r="F113" s="9">
        <v>14</v>
      </c>
      <c r="G113" s="10">
        <v>75</v>
      </c>
      <c r="H113" s="11" t="s">
        <v>85</v>
      </c>
      <c r="I113" s="12">
        <v>3.8499999999999996</v>
      </c>
      <c r="J113" s="12">
        <v>288.75</v>
      </c>
      <c r="L113" s="107">
        <f t="shared" si="2"/>
        <v>75</v>
      </c>
    </row>
    <row r="114" spans="1:12" ht="18">
      <c r="A114" s="7">
        <v>113</v>
      </c>
      <c r="B114" s="8">
        <v>14</v>
      </c>
      <c r="C114" s="8" t="s">
        <v>84</v>
      </c>
      <c r="D114" s="8">
        <v>42</v>
      </c>
      <c r="E114" s="50" t="s">
        <v>184</v>
      </c>
      <c r="F114" s="9">
        <v>14</v>
      </c>
      <c r="G114" s="10">
        <v>58</v>
      </c>
      <c r="H114" s="11" t="s">
        <v>85</v>
      </c>
      <c r="I114" s="12">
        <v>2.57</v>
      </c>
      <c r="J114" s="12">
        <v>149.06</v>
      </c>
      <c r="L114" s="107">
        <f t="shared" si="2"/>
        <v>58</v>
      </c>
    </row>
    <row r="115" spans="1:12" ht="18">
      <c r="A115" s="7">
        <v>114</v>
      </c>
      <c r="B115" s="8">
        <v>14</v>
      </c>
      <c r="C115" s="8" t="s">
        <v>84</v>
      </c>
      <c r="D115" s="8">
        <v>43</v>
      </c>
      <c r="E115" s="50" t="s">
        <v>185</v>
      </c>
      <c r="F115" s="9">
        <v>14</v>
      </c>
      <c r="G115" s="10">
        <v>45</v>
      </c>
      <c r="H115" s="11" t="s">
        <v>85</v>
      </c>
      <c r="I115" s="12">
        <v>1.29</v>
      </c>
      <c r="J115" s="12">
        <v>58.050000000000004</v>
      </c>
      <c r="L115" s="107">
        <f t="shared" si="2"/>
        <v>45</v>
      </c>
    </row>
    <row r="116" spans="1:12" ht="18">
      <c r="A116" s="7">
        <v>115</v>
      </c>
      <c r="B116" s="8">
        <v>14</v>
      </c>
      <c r="C116" s="8" t="s">
        <v>84</v>
      </c>
      <c r="D116" s="8">
        <v>44</v>
      </c>
      <c r="E116" s="50" t="s">
        <v>186</v>
      </c>
      <c r="F116" s="9">
        <v>14</v>
      </c>
      <c r="G116" s="10">
        <v>45</v>
      </c>
      <c r="H116" s="11" t="s">
        <v>85</v>
      </c>
      <c r="I116" s="12">
        <v>0.91</v>
      </c>
      <c r="J116" s="12">
        <v>40.950000000000003</v>
      </c>
      <c r="L116" s="107">
        <f t="shared" si="2"/>
        <v>45</v>
      </c>
    </row>
    <row r="117" spans="1:12" ht="18">
      <c r="A117" s="7">
        <v>116</v>
      </c>
      <c r="B117" s="8">
        <v>14</v>
      </c>
      <c r="C117" s="8" t="s">
        <v>84</v>
      </c>
      <c r="D117" s="8">
        <v>45</v>
      </c>
      <c r="E117" s="50" t="s">
        <v>187</v>
      </c>
      <c r="F117" s="9">
        <v>14</v>
      </c>
      <c r="G117" s="10">
        <v>50</v>
      </c>
      <c r="H117" s="11" t="s">
        <v>85</v>
      </c>
      <c r="I117" s="12">
        <v>0.31</v>
      </c>
      <c r="J117" s="12">
        <v>15.5</v>
      </c>
      <c r="L117" s="107">
        <f t="shared" si="2"/>
        <v>50</v>
      </c>
    </row>
    <row r="118" spans="1:12" ht="18">
      <c r="A118" s="7">
        <v>117</v>
      </c>
      <c r="B118" s="8">
        <v>14</v>
      </c>
      <c r="C118" s="8" t="s">
        <v>9</v>
      </c>
      <c r="D118" s="8">
        <v>17</v>
      </c>
      <c r="E118" s="50" t="s">
        <v>188</v>
      </c>
      <c r="F118" s="9">
        <v>14</v>
      </c>
      <c r="G118" s="10">
        <v>50</v>
      </c>
      <c r="H118" s="11" t="s">
        <v>85</v>
      </c>
      <c r="I118" s="12">
        <v>11.62</v>
      </c>
      <c r="J118" s="12">
        <v>581</v>
      </c>
      <c r="L118" s="107">
        <f t="shared" si="2"/>
        <v>50</v>
      </c>
    </row>
    <row r="119" spans="1:12" ht="18">
      <c r="A119" s="7">
        <v>118</v>
      </c>
      <c r="B119" s="8">
        <v>14</v>
      </c>
      <c r="C119" s="8" t="s">
        <v>9</v>
      </c>
      <c r="D119" s="8">
        <v>16</v>
      </c>
      <c r="E119" s="50" t="s">
        <v>189</v>
      </c>
      <c r="F119" s="9">
        <v>14</v>
      </c>
      <c r="G119" s="10">
        <v>6</v>
      </c>
      <c r="H119" s="11" t="s">
        <v>85</v>
      </c>
      <c r="I119" s="12">
        <v>7.88</v>
      </c>
      <c r="J119" s="12">
        <v>47.28</v>
      </c>
      <c r="L119" s="107">
        <f t="shared" si="2"/>
        <v>6</v>
      </c>
    </row>
    <row r="120" spans="1:12" ht="18">
      <c r="A120" s="7">
        <v>119</v>
      </c>
      <c r="B120" s="8">
        <v>14</v>
      </c>
      <c r="C120" s="8" t="s">
        <v>9</v>
      </c>
      <c r="D120" s="8">
        <v>34</v>
      </c>
      <c r="E120" s="50" t="s">
        <v>190</v>
      </c>
      <c r="F120" s="9">
        <v>14</v>
      </c>
      <c r="G120" s="10">
        <v>20</v>
      </c>
      <c r="H120" s="11" t="s">
        <v>85</v>
      </c>
      <c r="I120" s="12">
        <v>14.98</v>
      </c>
      <c r="J120" s="12">
        <v>299.60000000000002</v>
      </c>
      <c r="K120" s="107">
        <f>Sheet2!L95</f>
        <v>20</v>
      </c>
      <c r="L120" s="107">
        <f t="shared" si="2"/>
        <v>0</v>
      </c>
    </row>
    <row r="121" spans="1:12" ht="18">
      <c r="A121" s="7">
        <v>120</v>
      </c>
      <c r="B121" s="8">
        <v>14</v>
      </c>
      <c r="C121" s="8" t="s">
        <v>9</v>
      </c>
      <c r="D121" s="8">
        <v>28</v>
      </c>
      <c r="E121" s="50" t="s">
        <v>191</v>
      </c>
      <c r="F121" s="9">
        <v>14</v>
      </c>
      <c r="G121" s="10">
        <v>33</v>
      </c>
      <c r="H121" s="11" t="s">
        <v>85</v>
      </c>
      <c r="I121" s="12">
        <v>15.52</v>
      </c>
      <c r="J121" s="12">
        <v>512.16</v>
      </c>
      <c r="K121" s="107">
        <f>Sheet2!L102</f>
        <v>33</v>
      </c>
      <c r="L121" s="107">
        <f t="shared" si="2"/>
        <v>0</v>
      </c>
    </row>
    <row r="122" spans="1:12" ht="18">
      <c r="A122" s="7">
        <v>121</v>
      </c>
      <c r="B122" s="8">
        <v>14</v>
      </c>
      <c r="C122" s="8" t="s">
        <v>9</v>
      </c>
      <c r="D122" s="8">
        <v>33</v>
      </c>
      <c r="E122" s="50" t="s">
        <v>192</v>
      </c>
      <c r="F122" s="9">
        <v>14</v>
      </c>
      <c r="G122" s="10">
        <v>3</v>
      </c>
      <c r="H122" s="11" t="s">
        <v>85</v>
      </c>
      <c r="I122" s="12">
        <v>11.47</v>
      </c>
      <c r="J122" s="12">
        <v>34.410000000000004</v>
      </c>
      <c r="K122" s="107">
        <f>Sheet2!L94</f>
        <v>3</v>
      </c>
      <c r="L122" s="107">
        <f t="shared" si="2"/>
        <v>0</v>
      </c>
    </row>
    <row r="123" spans="1:12" ht="18">
      <c r="A123" s="7">
        <v>122</v>
      </c>
      <c r="B123" s="8">
        <v>14</v>
      </c>
      <c r="C123" s="8" t="s">
        <v>9</v>
      </c>
      <c r="D123" s="8">
        <v>27</v>
      </c>
      <c r="E123" s="50" t="s">
        <v>193</v>
      </c>
      <c r="F123" s="9">
        <v>14</v>
      </c>
      <c r="G123" s="10">
        <v>3</v>
      </c>
      <c r="H123" s="11" t="s">
        <v>85</v>
      </c>
      <c r="I123" s="12">
        <v>12.01</v>
      </c>
      <c r="J123" s="12">
        <v>36.03</v>
      </c>
      <c r="K123" s="107">
        <f>Sheet2!L91</f>
        <v>3</v>
      </c>
      <c r="L123" s="107">
        <f t="shared" si="2"/>
        <v>0</v>
      </c>
    </row>
    <row r="124" spans="1:12" ht="18">
      <c r="A124" s="7">
        <v>123</v>
      </c>
      <c r="B124" s="8">
        <v>14</v>
      </c>
      <c r="C124" s="8" t="s">
        <v>9</v>
      </c>
      <c r="D124" s="8">
        <v>32</v>
      </c>
      <c r="E124" s="50" t="s">
        <v>194</v>
      </c>
      <c r="F124" s="9">
        <v>14</v>
      </c>
      <c r="G124" s="10">
        <v>10</v>
      </c>
      <c r="H124" s="11" t="s">
        <v>85</v>
      </c>
      <c r="I124" s="12">
        <v>8.76</v>
      </c>
      <c r="J124" s="12">
        <v>87.6</v>
      </c>
      <c r="K124" s="107">
        <f>Sheet2!L100</f>
        <v>10</v>
      </c>
      <c r="L124" s="107">
        <f t="shared" si="2"/>
        <v>0</v>
      </c>
    </row>
    <row r="125" spans="1:12" ht="18">
      <c r="A125" s="7">
        <v>124</v>
      </c>
      <c r="B125" s="8">
        <v>14</v>
      </c>
      <c r="C125" s="8" t="s">
        <v>9</v>
      </c>
      <c r="D125" s="8">
        <v>26</v>
      </c>
      <c r="E125" s="50" t="s">
        <v>195</v>
      </c>
      <c r="F125" s="9">
        <v>14</v>
      </c>
      <c r="G125" s="10">
        <v>10</v>
      </c>
      <c r="H125" s="11" t="s">
        <v>85</v>
      </c>
      <c r="I125" s="12">
        <v>9.2099999999999991</v>
      </c>
      <c r="J125" s="12">
        <v>92.1</v>
      </c>
      <c r="K125" s="107">
        <f>Sheet2!L90</f>
        <v>10</v>
      </c>
      <c r="L125" s="107">
        <f t="shared" si="2"/>
        <v>0</v>
      </c>
    </row>
    <row r="126" spans="1:12" ht="18">
      <c r="A126" s="7">
        <v>125</v>
      </c>
      <c r="B126" s="8">
        <v>14</v>
      </c>
      <c r="C126" s="8" t="s">
        <v>9</v>
      </c>
      <c r="D126" s="8">
        <v>48</v>
      </c>
      <c r="E126" s="51" t="s">
        <v>208</v>
      </c>
      <c r="F126" s="9">
        <v>14</v>
      </c>
      <c r="G126" s="10">
        <v>350</v>
      </c>
      <c r="H126" s="11" t="s">
        <v>85</v>
      </c>
      <c r="I126" s="12">
        <v>1.1599999999999999</v>
      </c>
      <c r="J126" s="12">
        <v>406</v>
      </c>
      <c r="K126" s="107">
        <f>Sheet2!L106</f>
        <v>350</v>
      </c>
      <c r="L126" s="107">
        <f t="shared" si="2"/>
        <v>0</v>
      </c>
    </row>
    <row r="127" spans="1:12" ht="18">
      <c r="A127" s="7">
        <v>126</v>
      </c>
      <c r="B127" s="8">
        <v>14</v>
      </c>
      <c r="C127" s="8" t="s">
        <v>9</v>
      </c>
      <c r="D127" s="8">
        <v>46</v>
      </c>
      <c r="E127" s="50" t="s">
        <v>196</v>
      </c>
      <c r="F127" s="9">
        <v>14</v>
      </c>
      <c r="G127" s="10">
        <v>280</v>
      </c>
      <c r="H127" s="11" t="s">
        <v>85</v>
      </c>
      <c r="I127" s="12">
        <v>0.41000000000000003</v>
      </c>
      <c r="J127" s="12">
        <v>114.80000000000001</v>
      </c>
      <c r="K127" s="107">
        <f>Sheet2!L104</f>
        <v>280</v>
      </c>
      <c r="L127" s="107">
        <f t="shared" si="2"/>
        <v>0</v>
      </c>
    </row>
    <row r="128" spans="1:12" ht="18">
      <c r="A128" s="7">
        <v>127</v>
      </c>
      <c r="B128" s="8">
        <v>14</v>
      </c>
      <c r="C128" s="8" t="s">
        <v>9</v>
      </c>
      <c r="D128" s="8">
        <v>47</v>
      </c>
      <c r="E128" s="50" t="s">
        <v>196</v>
      </c>
      <c r="F128" s="9">
        <v>14</v>
      </c>
      <c r="G128" s="10">
        <v>7700</v>
      </c>
      <c r="H128" s="11" t="s">
        <v>85</v>
      </c>
      <c r="I128" s="12">
        <v>0.51</v>
      </c>
      <c r="J128" s="12">
        <v>3927</v>
      </c>
      <c r="K128" s="107">
        <f>Sheet2!L105</f>
        <v>7700</v>
      </c>
      <c r="L128" s="107">
        <f t="shared" si="2"/>
        <v>0</v>
      </c>
    </row>
    <row r="129" spans="1:12" ht="18">
      <c r="A129" s="7">
        <v>128</v>
      </c>
      <c r="B129" s="8">
        <v>14</v>
      </c>
      <c r="C129" s="8" t="s">
        <v>84</v>
      </c>
      <c r="D129" s="8">
        <v>50</v>
      </c>
      <c r="E129" s="50" t="s">
        <v>196</v>
      </c>
      <c r="F129" s="9">
        <v>14</v>
      </c>
      <c r="G129" s="10">
        <v>6478</v>
      </c>
      <c r="H129" s="11" t="s">
        <v>85</v>
      </c>
      <c r="I129" s="14">
        <v>0.41000000000000003</v>
      </c>
      <c r="J129" s="12">
        <v>2655.98</v>
      </c>
      <c r="K129" s="107">
        <f>Sheet2!L107</f>
        <v>6478</v>
      </c>
      <c r="L129" s="107">
        <f t="shared" si="2"/>
        <v>0</v>
      </c>
    </row>
    <row r="130" spans="1:12" ht="18">
      <c r="A130" s="7">
        <v>129</v>
      </c>
      <c r="B130" s="8">
        <v>15</v>
      </c>
      <c r="C130" s="8" t="s">
        <v>17</v>
      </c>
      <c r="D130" s="8">
        <v>53</v>
      </c>
      <c r="E130" s="50" t="s">
        <v>197</v>
      </c>
      <c r="F130" s="9">
        <v>15</v>
      </c>
      <c r="G130" s="10">
        <v>83020</v>
      </c>
      <c r="H130" s="11" t="s">
        <v>85</v>
      </c>
      <c r="I130" s="12">
        <v>0.04</v>
      </c>
      <c r="J130" s="12">
        <v>3320.8</v>
      </c>
      <c r="L130" s="107">
        <f t="shared" si="2"/>
        <v>83020</v>
      </c>
    </row>
    <row r="131" spans="1:12" ht="25.5">
      <c r="A131" s="7">
        <v>130</v>
      </c>
      <c r="B131" s="8">
        <v>15</v>
      </c>
      <c r="C131" s="8" t="s">
        <v>17</v>
      </c>
      <c r="D131" s="8">
        <v>54</v>
      </c>
      <c r="E131" s="50" t="s">
        <v>199</v>
      </c>
      <c r="F131" s="9">
        <v>15</v>
      </c>
      <c r="G131" s="10">
        <v>1700</v>
      </c>
      <c r="H131" s="11" t="s">
        <v>85</v>
      </c>
      <c r="I131" s="12">
        <v>0.18000000000000002</v>
      </c>
      <c r="J131" s="12">
        <v>306.00000000000006</v>
      </c>
      <c r="L131" s="107">
        <f t="shared" si="2"/>
        <v>1700</v>
      </c>
    </row>
    <row r="132" spans="1:12" ht="18">
      <c r="A132" s="7">
        <v>131</v>
      </c>
      <c r="B132" s="8">
        <v>15</v>
      </c>
      <c r="C132" s="8" t="s">
        <v>9</v>
      </c>
      <c r="D132" s="8">
        <v>50</v>
      </c>
      <c r="E132" s="50" t="s">
        <v>197</v>
      </c>
      <c r="F132" s="9">
        <v>15</v>
      </c>
      <c r="G132" s="10">
        <v>78125</v>
      </c>
      <c r="H132" s="11" t="s">
        <v>85</v>
      </c>
      <c r="I132" s="12">
        <v>0.04</v>
      </c>
      <c r="J132" s="12">
        <v>3125</v>
      </c>
      <c r="L132" s="107">
        <f t="shared" si="2"/>
        <v>78125</v>
      </c>
    </row>
    <row r="133" spans="1:12" ht="25.5">
      <c r="A133" s="7">
        <v>132</v>
      </c>
      <c r="B133" s="8">
        <v>15</v>
      </c>
      <c r="C133" s="8" t="s">
        <v>9</v>
      </c>
      <c r="D133" s="8">
        <v>51</v>
      </c>
      <c r="E133" s="50" t="s">
        <v>198</v>
      </c>
      <c r="F133" s="9">
        <v>15</v>
      </c>
      <c r="G133" s="10">
        <v>3540</v>
      </c>
      <c r="H133" s="11" t="s">
        <v>85</v>
      </c>
      <c r="I133" s="12">
        <v>0.18000000000000002</v>
      </c>
      <c r="J133" s="12">
        <v>637.20000000000005</v>
      </c>
      <c r="K133" s="107">
        <f>Sheet2!L133</f>
        <v>3540</v>
      </c>
      <c r="L133" s="107">
        <f t="shared" si="2"/>
        <v>0</v>
      </c>
    </row>
    <row r="134" spans="1:12" ht="19.5" thickBot="1">
      <c r="I134" s="52"/>
      <c r="J134" s="53">
        <f>SUM(J2:J133)</f>
        <v>441018.95999999979</v>
      </c>
      <c r="L134" s="107">
        <f>G133-K133</f>
        <v>0</v>
      </c>
    </row>
    <row r="135" spans="1:12" ht="18.75" thickTop="1">
      <c r="J135" s="17">
        <v>440000</v>
      </c>
    </row>
    <row r="136" spans="1:12" ht="18">
      <c r="J136" s="17">
        <f>J135-J134</f>
        <v>-1018.9599999997881</v>
      </c>
    </row>
    <row r="137" spans="1:12">
      <c r="J137" s="16"/>
    </row>
  </sheetData>
  <autoFilter ref="A1:J134" xr:uid="{95A60267-BD33-48BF-9BFC-D98108C42AC1}"/>
  <printOptions horizontalCentered="1"/>
  <pageMargins left="0.25" right="0.25" top="0.75" bottom="0.75" header="0.3" footer="0.3"/>
  <pageSetup scale="62" fitToHeight="0" orientation="portrait" r:id="rId1"/>
  <headerFooter>
    <oddFooter>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CCF75F-C1F6-4736-A3D8-9484A984FE16}">
  <dimension ref="A1:Y136"/>
  <sheetViews>
    <sheetView view="pageBreakPreview" topLeftCell="A106" zoomScale="106" zoomScaleNormal="100" zoomScaleSheetLayoutView="106" workbookViewId="0">
      <selection activeCell="J3" sqref="J3"/>
    </sheetView>
  </sheetViews>
  <sheetFormatPr defaultRowHeight="15"/>
  <cols>
    <col min="2" max="2" width="20.28515625" bestFit="1" customWidth="1"/>
    <col min="3" max="3" width="10.85546875" bestFit="1" customWidth="1"/>
    <col min="4" max="4" width="12.85546875" bestFit="1" customWidth="1"/>
    <col min="8" max="8" width="10" bestFit="1" customWidth="1"/>
    <col min="9" max="9" width="13.7109375" bestFit="1" customWidth="1"/>
    <col min="10" max="10" width="23" bestFit="1" customWidth="1"/>
    <col min="11" max="11" width="47.7109375" style="66" customWidth="1"/>
    <col min="12" max="12" width="9.5703125" bestFit="1" customWidth="1"/>
    <col min="25" max="25" width="10.28515625" bestFit="1" customWidth="1"/>
  </cols>
  <sheetData>
    <row r="1" spans="1:25">
      <c r="A1" s="55" t="s">
        <v>210</v>
      </c>
      <c r="B1" s="56" t="s">
        <v>4</v>
      </c>
      <c r="C1" s="57" t="s">
        <v>211</v>
      </c>
      <c r="D1" s="56" t="s">
        <v>212</v>
      </c>
      <c r="E1" s="56" t="s">
        <v>213</v>
      </c>
      <c r="F1" s="56" t="s">
        <v>214</v>
      </c>
      <c r="G1" s="55" t="s">
        <v>215</v>
      </c>
      <c r="H1" s="56" t="s">
        <v>216</v>
      </c>
      <c r="I1" s="56" t="s">
        <v>217</v>
      </c>
      <c r="J1" s="56" t="s">
        <v>218</v>
      </c>
      <c r="K1" s="64" t="s">
        <v>219</v>
      </c>
      <c r="L1" s="58" t="s">
        <v>220</v>
      </c>
      <c r="M1" s="56" t="s">
        <v>221</v>
      </c>
      <c r="N1" s="58" t="s">
        <v>222</v>
      </c>
      <c r="O1" s="56" t="s">
        <v>223</v>
      </c>
      <c r="P1" s="56" t="s">
        <v>224</v>
      </c>
      <c r="Q1" s="56" t="s">
        <v>225</v>
      </c>
      <c r="R1" s="56" t="s">
        <v>226</v>
      </c>
      <c r="S1" s="56" t="s">
        <v>227</v>
      </c>
      <c r="T1" s="56" t="s">
        <v>228</v>
      </c>
      <c r="U1" s="56" t="s">
        <v>221</v>
      </c>
      <c r="V1" s="56" t="s">
        <v>222</v>
      </c>
      <c r="W1" s="56" t="s">
        <v>229</v>
      </c>
      <c r="X1" s="56" t="s">
        <v>223</v>
      </c>
      <c r="Y1" s="56"/>
    </row>
    <row r="2" spans="1:25">
      <c r="A2" s="60">
        <v>1</v>
      </c>
      <c r="B2" s="61" t="s">
        <v>230</v>
      </c>
      <c r="C2" s="62">
        <v>44818</v>
      </c>
      <c r="D2" s="61" t="s">
        <v>231</v>
      </c>
      <c r="E2" s="61" t="s">
        <v>21</v>
      </c>
      <c r="F2" s="61"/>
      <c r="G2" s="60">
        <v>1</v>
      </c>
      <c r="H2" s="61" t="s">
        <v>232</v>
      </c>
      <c r="I2" s="61" t="s">
        <v>233</v>
      </c>
      <c r="J2" s="61" t="s">
        <v>234</v>
      </c>
      <c r="K2" s="65" t="s">
        <v>235</v>
      </c>
      <c r="L2" s="63">
        <v>230</v>
      </c>
      <c r="M2" s="61" t="s">
        <v>236</v>
      </c>
      <c r="N2" s="63"/>
      <c r="O2" s="61"/>
      <c r="P2" s="59"/>
      <c r="Q2" s="59"/>
      <c r="R2" s="59"/>
      <c r="S2" s="59"/>
      <c r="T2" s="59">
        <v>230</v>
      </c>
      <c r="U2" s="59" t="s">
        <v>236</v>
      </c>
      <c r="V2" s="59"/>
      <c r="W2" s="59"/>
      <c r="X2" s="59"/>
      <c r="Y2" s="63">
        <f t="shared" ref="Y2:Y33" si="0">T2-L2</f>
        <v>0</v>
      </c>
    </row>
    <row r="3" spans="1:25">
      <c r="A3" s="60">
        <v>2</v>
      </c>
      <c r="B3" s="61" t="s">
        <v>237</v>
      </c>
      <c r="C3" s="62">
        <v>44822</v>
      </c>
      <c r="D3" s="61" t="s">
        <v>231</v>
      </c>
      <c r="E3" s="61" t="s">
        <v>38</v>
      </c>
      <c r="F3" s="61"/>
      <c r="G3" s="60">
        <v>1</v>
      </c>
      <c r="H3" s="61" t="s">
        <v>232</v>
      </c>
      <c r="I3" s="61" t="s">
        <v>233</v>
      </c>
      <c r="J3" s="61" t="s">
        <v>238</v>
      </c>
      <c r="K3" s="65" t="s">
        <v>239</v>
      </c>
      <c r="L3" s="63">
        <v>65</v>
      </c>
      <c r="M3" s="61" t="s">
        <v>236</v>
      </c>
      <c r="N3" s="63">
        <v>24.27</v>
      </c>
      <c r="O3" s="61"/>
      <c r="P3" s="59"/>
      <c r="Q3" s="59"/>
      <c r="R3" s="59"/>
      <c r="S3" s="59"/>
      <c r="T3" s="59">
        <v>65</v>
      </c>
      <c r="U3" s="59" t="s">
        <v>236</v>
      </c>
      <c r="V3" s="59">
        <v>24.27</v>
      </c>
      <c r="W3" s="59"/>
      <c r="X3" s="59"/>
      <c r="Y3" s="63">
        <f t="shared" si="0"/>
        <v>0</v>
      </c>
    </row>
    <row r="4" spans="1:25">
      <c r="A4" s="60">
        <v>3</v>
      </c>
      <c r="B4" s="61" t="s">
        <v>237</v>
      </c>
      <c r="C4" s="62">
        <v>44822</v>
      </c>
      <c r="D4" s="61" t="s">
        <v>231</v>
      </c>
      <c r="E4" s="61" t="s">
        <v>38</v>
      </c>
      <c r="F4" s="61"/>
      <c r="G4" s="60">
        <v>2</v>
      </c>
      <c r="H4" s="61" t="s">
        <v>232</v>
      </c>
      <c r="I4" s="61" t="s">
        <v>233</v>
      </c>
      <c r="J4" s="61" t="s">
        <v>240</v>
      </c>
      <c r="K4" s="65" t="s">
        <v>241</v>
      </c>
      <c r="L4" s="63">
        <v>40</v>
      </c>
      <c r="M4" s="61" t="s">
        <v>236</v>
      </c>
      <c r="N4" s="63">
        <v>24.27</v>
      </c>
      <c r="O4" s="61"/>
      <c r="P4" s="59"/>
      <c r="Q4" s="59"/>
      <c r="R4" s="59"/>
      <c r="S4" s="59"/>
      <c r="T4" s="59">
        <v>40</v>
      </c>
      <c r="U4" s="59" t="s">
        <v>236</v>
      </c>
      <c r="V4" s="59">
        <v>24.27</v>
      </c>
      <c r="W4" s="59"/>
      <c r="X4" s="59"/>
      <c r="Y4" s="63">
        <f t="shared" si="0"/>
        <v>0</v>
      </c>
    </row>
    <row r="5" spans="1:25">
      <c r="A5" s="60">
        <v>4</v>
      </c>
      <c r="B5" s="61" t="s">
        <v>237</v>
      </c>
      <c r="C5" s="62">
        <v>44822</v>
      </c>
      <c r="D5" s="61" t="s">
        <v>231</v>
      </c>
      <c r="E5" s="61" t="s">
        <v>38</v>
      </c>
      <c r="F5" s="61"/>
      <c r="G5" s="60">
        <v>3</v>
      </c>
      <c r="H5" s="61" t="s">
        <v>232</v>
      </c>
      <c r="I5" s="61" t="s">
        <v>233</v>
      </c>
      <c r="J5" s="61" t="s">
        <v>242</v>
      </c>
      <c r="K5" s="65" t="s">
        <v>243</v>
      </c>
      <c r="L5" s="63">
        <v>80</v>
      </c>
      <c r="M5" s="61" t="s">
        <v>236</v>
      </c>
      <c r="N5" s="63">
        <v>19.11</v>
      </c>
      <c r="O5" s="61"/>
      <c r="P5" s="59"/>
      <c r="Q5" s="59"/>
      <c r="R5" s="59"/>
      <c r="S5" s="59"/>
      <c r="T5" s="59">
        <v>80</v>
      </c>
      <c r="U5" s="59" t="s">
        <v>236</v>
      </c>
      <c r="V5" s="59">
        <v>19.11</v>
      </c>
      <c r="W5" s="59"/>
      <c r="X5" s="59"/>
      <c r="Y5" s="63">
        <f t="shared" si="0"/>
        <v>0</v>
      </c>
    </row>
    <row r="6" spans="1:25">
      <c r="A6" s="60">
        <v>8</v>
      </c>
      <c r="B6" s="61" t="s">
        <v>244</v>
      </c>
      <c r="C6" s="62">
        <v>44835</v>
      </c>
      <c r="D6" s="61" t="s">
        <v>231</v>
      </c>
      <c r="E6" s="61" t="s">
        <v>24</v>
      </c>
      <c r="F6" s="61"/>
      <c r="G6" s="60">
        <v>4</v>
      </c>
      <c r="H6" s="61" t="s">
        <v>232</v>
      </c>
      <c r="I6" s="61" t="s">
        <v>233</v>
      </c>
      <c r="J6" s="61" t="s">
        <v>252</v>
      </c>
      <c r="K6" s="65" t="s">
        <v>250</v>
      </c>
      <c r="L6" s="63">
        <v>350</v>
      </c>
      <c r="M6" s="61" t="s">
        <v>236</v>
      </c>
      <c r="N6" s="63"/>
      <c r="O6" s="61" t="s">
        <v>253</v>
      </c>
      <c r="P6" s="59"/>
      <c r="Q6" s="59"/>
      <c r="R6" s="59"/>
      <c r="S6" s="59"/>
      <c r="T6" s="59">
        <v>350</v>
      </c>
      <c r="U6" s="59" t="s">
        <v>236</v>
      </c>
      <c r="V6" s="59"/>
      <c r="W6" s="59"/>
      <c r="X6" s="59"/>
      <c r="Y6" s="63">
        <f t="shared" si="0"/>
        <v>0</v>
      </c>
    </row>
    <row r="7" spans="1:25">
      <c r="A7" s="60">
        <v>6</v>
      </c>
      <c r="B7" s="61" t="s">
        <v>244</v>
      </c>
      <c r="C7" s="62">
        <v>44835</v>
      </c>
      <c r="D7" s="61" t="s">
        <v>231</v>
      </c>
      <c r="E7" s="61" t="s">
        <v>24</v>
      </c>
      <c r="F7" s="61"/>
      <c r="G7" s="60">
        <v>2</v>
      </c>
      <c r="H7" s="61" t="s">
        <v>232</v>
      </c>
      <c r="I7" s="61" t="s">
        <v>233</v>
      </c>
      <c r="J7" s="61" t="s">
        <v>247</v>
      </c>
      <c r="K7" s="65" t="s">
        <v>248</v>
      </c>
      <c r="L7" s="63">
        <v>106</v>
      </c>
      <c r="M7" s="61" t="s">
        <v>236</v>
      </c>
      <c r="N7" s="63"/>
      <c r="O7" s="61"/>
      <c r="P7" s="59"/>
      <c r="Q7" s="59"/>
      <c r="R7" s="59"/>
      <c r="S7" s="59"/>
      <c r="T7" s="59">
        <v>106</v>
      </c>
      <c r="U7" s="59" t="s">
        <v>236</v>
      </c>
      <c r="V7" s="59"/>
      <c r="W7" s="59"/>
      <c r="X7" s="59"/>
      <c r="Y7" s="63">
        <f t="shared" si="0"/>
        <v>0</v>
      </c>
    </row>
    <row r="8" spans="1:25">
      <c r="A8" s="60">
        <v>5</v>
      </c>
      <c r="B8" s="61" t="s">
        <v>244</v>
      </c>
      <c r="C8" s="62">
        <v>44835</v>
      </c>
      <c r="D8" s="61" t="s">
        <v>231</v>
      </c>
      <c r="E8" s="61" t="s">
        <v>24</v>
      </c>
      <c r="F8" s="61"/>
      <c r="G8" s="60">
        <v>1</v>
      </c>
      <c r="H8" s="61" t="s">
        <v>232</v>
      </c>
      <c r="I8" s="61" t="s">
        <v>233</v>
      </c>
      <c r="J8" s="61" t="s">
        <v>245</v>
      </c>
      <c r="K8" s="65" t="s">
        <v>246</v>
      </c>
      <c r="L8" s="63">
        <v>96</v>
      </c>
      <c r="M8" s="61" t="s">
        <v>236</v>
      </c>
      <c r="N8" s="63"/>
      <c r="O8" s="61"/>
      <c r="P8" s="59"/>
      <c r="Q8" s="59"/>
      <c r="R8" s="59"/>
      <c r="S8" s="59"/>
      <c r="T8" s="59">
        <v>96</v>
      </c>
      <c r="U8" s="59" t="s">
        <v>236</v>
      </c>
      <c r="V8" s="59"/>
      <c r="W8" s="59"/>
      <c r="X8" s="59"/>
      <c r="Y8" s="63">
        <f t="shared" si="0"/>
        <v>0</v>
      </c>
    </row>
    <row r="9" spans="1:25">
      <c r="A9" s="60">
        <v>24</v>
      </c>
      <c r="B9" s="61" t="s">
        <v>244</v>
      </c>
      <c r="C9" s="62">
        <v>44835</v>
      </c>
      <c r="D9" s="61" t="s">
        <v>231</v>
      </c>
      <c r="E9" s="61" t="s">
        <v>24</v>
      </c>
      <c r="F9" s="61"/>
      <c r="G9" s="60">
        <v>4</v>
      </c>
      <c r="H9" s="61" t="s">
        <v>232</v>
      </c>
      <c r="I9" s="61" t="s">
        <v>233</v>
      </c>
      <c r="J9" s="61" t="s">
        <v>254</v>
      </c>
      <c r="K9" s="65" t="s">
        <v>255</v>
      </c>
      <c r="L9" s="63">
        <v>80</v>
      </c>
      <c r="M9" s="61" t="s">
        <v>236</v>
      </c>
      <c r="N9" s="63"/>
      <c r="O9" s="61" t="s">
        <v>251</v>
      </c>
      <c r="P9" s="59"/>
      <c r="Q9" s="59"/>
      <c r="R9" s="59"/>
      <c r="S9" s="59"/>
      <c r="T9" s="59">
        <v>80</v>
      </c>
      <c r="U9" s="59" t="s">
        <v>236</v>
      </c>
      <c r="V9" s="59"/>
      <c r="W9" s="59"/>
      <c r="X9" s="59"/>
      <c r="Y9" s="63">
        <f t="shared" si="0"/>
        <v>0</v>
      </c>
    </row>
    <row r="10" spans="1:25">
      <c r="A10" s="60">
        <v>7</v>
      </c>
      <c r="B10" s="61" t="s">
        <v>244</v>
      </c>
      <c r="C10" s="62">
        <v>44835</v>
      </c>
      <c r="D10" s="61" t="s">
        <v>231</v>
      </c>
      <c r="E10" s="61" t="s">
        <v>24</v>
      </c>
      <c r="F10" s="61"/>
      <c r="G10" s="60">
        <v>3</v>
      </c>
      <c r="H10" s="61" t="s">
        <v>232</v>
      </c>
      <c r="I10" s="61" t="s">
        <v>233</v>
      </c>
      <c r="J10" s="61" t="s">
        <v>249</v>
      </c>
      <c r="K10" s="65" t="s">
        <v>250</v>
      </c>
      <c r="L10" s="63">
        <v>40</v>
      </c>
      <c r="M10" s="61" t="s">
        <v>236</v>
      </c>
      <c r="N10" s="63"/>
      <c r="O10" s="61" t="s">
        <v>251</v>
      </c>
      <c r="P10" s="59"/>
      <c r="Q10" s="59"/>
      <c r="R10" s="59"/>
      <c r="S10" s="59"/>
      <c r="T10" s="59">
        <v>40</v>
      </c>
      <c r="U10" s="59" t="s">
        <v>236</v>
      </c>
      <c r="V10" s="59"/>
      <c r="W10" s="59"/>
      <c r="X10" s="59"/>
      <c r="Y10" s="63">
        <f t="shared" si="0"/>
        <v>0</v>
      </c>
    </row>
    <row r="11" spans="1:25">
      <c r="A11" s="60">
        <v>11</v>
      </c>
      <c r="B11" s="61" t="s">
        <v>256</v>
      </c>
      <c r="C11" s="62">
        <v>44837</v>
      </c>
      <c r="D11" s="61" t="s">
        <v>231</v>
      </c>
      <c r="E11" s="61" t="s">
        <v>26</v>
      </c>
      <c r="F11" s="61"/>
      <c r="G11" s="60">
        <v>3</v>
      </c>
      <c r="H11" s="61" t="s">
        <v>232</v>
      </c>
      <c r="I11" s="61" t="s">
        <v>233</v>
      </c>
      <c r="J11" s="61" t="s">
        <v>260</v>
      </c>
      <c r="K11" s="65" t="s">
        <v>261</v>
      </c>
      <c r="L11" s="63">
        <v>55</v>
      </c>
      <c r="M11" s="61" t="s">
        <v>236</v>
      </c>
      <c r="N11" s="63">
        <v>6.46</v>
      </c>
      <c r="O11" s="61"/>
      <c r="P11" s="59"/>
      <c r="Q11" s="59"/>
      <c r="R11" s="59"/>
      <c r="S11" s="59"/>
      <c r="T11" s="59">
        <v>55</v>
      </c>
      <c r="U11" s="59" t="s">
        <v>236</v>
      </c>
      <c r="V11" s="59">
        <v>6.46</v>
      </c>
      <c r="W11" s="59"/>
      <c r="X11" s="59"/>
      <c r="Y11" s="63">
        <f t="shared" si="0"/>
        <v>0</v>
      </c>
    </row>
    <row r="12" spans="1:25">
      <c r="A12" s="60">
        <v>14</v>
      </c>
      <c r="B12" s="61" t="s">
        <v>256</v>
      </c>
      <c r="C12" s="62">
        <v>44837</v>
      </c>
      <c r="D12" s="61" t="s">
        <v>231</v>
      </c>
      <c r="E12" s="61" t="s">
        <v>26</v>
      </c>
      <c r="F12" s="61"/>
      <c r="G12" s="60">
        <v>6</v>
      </c>
      <c r="H12" s="61" t="s">
        <v>262</v>
      </c>
      <c r="I12" s="61" t="s">
        <v>234</v>
      </c>
      <c r="J12" s="61" t="s">
        <v>264</v>
      </c>
      <c r="K12" s="65" t="s">
        <v>32</v>
      </c>
      <c r="L12" s="63">
        <v>1400</v>
      </c>
      <c r="M12" s="61" t="s">
        <v>236</v>
      </c>
      <c r="N12" s="63">
        <v>0.05</v>
      </c>
      <c r="O12" s="61" t="s">
        <v>265</v>
      </c>
      <c r="P12" s="59"/>
      <c r="Q12" s="59"/>
      <c r="R12" s="59"/>
      <c r="S12" s="59"/>
      <c r="T12" s="59">
        <v>1400</v>
      </c>
      <c r="U12" s="59" t="s">
        <v>236</v>
      </c>
      <c r="V12" s="59">
        <v>0.05</v>
      </c>
      <c r="W12" s="59"/>
      <c r="X12" s="59"/>
      <c r="Y12" s="63">
        <f t="shared" si="0"/>
        <v>0</v>
      </c>
    </row>
    <row r="13" spans="1:25">
      <c r="A13" s="60">
        <v>15</v>
      </c>
      <c r="B13" s="61" t="s">
        <v>256</v>
      </c>
      <c r="C13" s="62">
        <v>44837</v>
      </c>
      <c r="D13" s="61" t="s">
        <v>231</v>
      </c>
      <c r="E13" s="61" t="s">
        <v>26</v>
      </c>
      <c r="F13" s="61"/>
      <c r="G13" s="60">
        <v>7</v>
      </c>
      <c r="H13" s="61" t="s">
        <v>262</v>
      </c>
      <c r="I13" s="61" t="s">
        <v>234</v>
      </c>
      <c r="J13" s="61" t="s">
        <v>264</v>
      </c>
      <c r="K13" s="65" t="s">
        <v>34</v>
      </c>
      <c r="L13" s="63">
        <v>5160</v>
      </c>
      <c r="M13" s="61" t="s">
        <v>236</v>
      </c>
      <c r="N13" s="63">
        <v>0.11</v>
      </c>
      <c r="O13" s="61" t="s">
        <v>265</v>
      </c>
      <c r="P13" s="59"/>
      <c r="Q13" s="59"/>
      <c r="R13" s="59"/>
      <c r="S13" s="59"/>
      <c r="T13" s="59">
        <v>5160</v>
      </c>
      <c r="U13" s="59" t="s">
        <v>236</v>
      </c>
      <c r="V13" s="59">
        <v>0.11</v>
      </c>
      <c r="W13" s="59"/>
      <c r="X13" s="59"/>
      <c r="Y13" s="63">
        <f t="shared" si="0"/>
        <v>0</v>
      </c>
    </row>
    <row r="14" spans="1:25">
      <c r="A14" s="60">
        <v>10</v>
      </c>
      <c r="B14" s="61" t="s">
        <v>256</v>
      </c>
      <c r="C14" s="62">
        <v>44837</v>
      </c>
      <c r="D14" s="61" t="s">
        <v>231</v>
      </c>
      <c r="E14" s="61" t="s">
        <v>26</v>
      </c>
      <c r="F14" s="61"/>
      <c r="G14" s="60">
        <v>2</v>
      </c>
      <c r="H14" s="61" t="s">
        <v>232</v>
      </c>
      <c r="I14" s="61" t="s">
        <v>233</v>
      </c>
      <c r="J14" s="61" t="s">
        <v>247</v>
      </c>
      <c r="K14" s="65" t="s">
        <v>248</v>
      </c>
      <c r="L14" s="63">
        <v>192</v>
      </c>
      <c r="M14" s="61" t="s">
        <v>259</v>
      </c>
      <c r="N14" s="63">
        <v>25.88</v>
      </c>
      <c r="O14" s="61"/>
      <c r="P14" s="59"/>
      <c r="Q14" s="59"/>
      <c r="R14" s="59"/>
      <c r="S14" s="59"/>
      <c r="T14" s="59">
        <v>192</v>
      </c>
      <c r="U14" s="59" t="s">
        <v>259</v>
      </c>
      <c r="V14" s="59">
        <v>25.88</v>
      </c>
      <c r="W14" s="59"/>
      <c r="X14" s="59"/>
      <c r="Y14" s="63">
        <f t="shared" si="0"/>
        <v>0</v>
      </c>
    </row>
    <row r="15" spans="1:25">
      <c r="A15" s="60">
        <v>9</v>
      </c>
      <c r="B15" s="61" t="s">
        <v>256</v>
      </c>
      <c r="C15" s="62">
        <v>44837</v>
      </c>
      <c r="D15" s="61" t="s">
        <v>231</v>
      </c>
      <c r="E15" s="61" t="s">
        <v>26</v>
      </c>
      <c r="F15" s="61"/>
      <c r="G15" s="60">
        <v>1</v>
      </c>
      <c r="H15" s="61" t="s">
        <v>232</v>
      </c>
      <c r="I15" s="61" t="s">
        <v>233</v>
      </c>
      <c r="J15" s="61" t="s">
        <v>257</v>
      </c>
      <c r="K15" s="65" t="s">
        <v>258</v>
      </c>
      <c r="L15" s="63">
        <v>360</v>
      </c>
      <c r="M15" s="61" t="s">
        <v>259</v>
      </c>
      <c r="N15" s="63">
        <v>17.760000000000002</v>
      </c>
      <c r="O15" s="61"/>
      <c r="P15" s="59"/>
      <c r="Q15" s="59"/>
      <c r="R15" s="59"/>
      <c r="S15" s="59"/>
      <c r="T15" s="59">
        <v>360</v>
      </c>
      <c r="U15" s="59" t="s">
        <v>259</v>
      </c>
      <c r="V15" s="59">
        <v>17.760000000000002</v>
      </c>
      <c r="W15" s="59"/>
      <c r="X15" s="59"/>
      <c r="Y15" s="63">
        <f t="shared" si="0"/>
        <v>0</v>
      </c>
    </row>
    <row r="16" spans="1:25">
      <c r="A16" s="60">
        <v>13</v>
      </c>
      <c r="B16" s="61" t="s">
        <v>256</v>
      </c>
      <c r="C16" s="62">
        <v>44837</v>
      </c>
      <c r="D16" s="61" t="s">
        <v>231</v>
      </c>
      <c r="E16" s="61" t="s">
        <v>26</v>
      </c>
      <c r="F16" s="61"/>
      <c r="G16" s="60">
        <v>5</v>
      </c>
      <c r="H16" s="61" t="s">
        <v>262</v>
      </c>
      <c r="I16" s="61" t="s">
        <v>242</v>
      </c>
      <c r="J16" s="61" t="s">
        <v>240</v>
      </c>
      <c r="K16" s="65" t="s">
        <v>34</v>
      </c>
      <c r="L16" s="63">
        <v>960</v>
      </c>
      <c r="M16" s="61" t="s">
        <v>236</v>
      </c>
      <c r="N16" s="63">
        <v>0.11</v>
      </c>
      <c r="O16" s="61" t="s">
        <v>263</v>
      </c>
      <c r="P16" s="59"/>
      <c r="Q16" s="59"/>
      <c r="R16" s="59"/>
      <c r="S16" s="59"/>
      <c r="T16" s="59">
        <v>960</v>
      </c>
      <c r="U16" s="59" t="s">
        <v>236</v>
      </c>
      <c r="V16" s="59">
        <v>0.11</v>
      </c>
      <c r="W16" s="59"/>
      <c r="X16" s="59"/>
      <c r="Y16" s="63">
        <f t="shared" si="0"/>
        <v>0</v>
      </c>
    </row>
    <row r="17" spans="1:25">
      <c r="A17" s="60">
        <v>12</v>
      </c>
      <c r="B17" s="61" t="s">
        <v>256</v>
      </c>
      <c r="C17" s="62">
        <v>44837</v>
      </c>
      <c r="D17" s="61" t="s">
        <v>231</v>
      </c>
      <c r="E17" s="61" t="s">
        <v>26</v>
      </c>
      <c r="F17" s="61"/>
      <c r="G17" s="60">
        <v>4</v>
      </c>
      <c r="H17" s="61" t="s">
        <v>262</v>
      </c>
      <c r="I17" s="61" t="s">
        <v>240</v>
      </c>
      <c r="J17" s="61" t="s">
        <v>242</v>
      </c>
      <c r="K17" s="65" t="s">
        <v>32</v>
      </c>
      <c r="L17" s="63">
        <v>480</v>
      </c>
      <c r="M17" s="61" t="s">
        <v>236</v>
      </c>
      <c r="N17" s="63">
        <v>0.05</v>
      </c>
      <c r="O17" s="61" t="s">
        <v>263</v>
      </c>
      <c r="P17" s="59"/>
      <c r="Q17" s="59"/>
      <c r="R17" s="59"/>
      <c r="S17" s="59"/>
      <c r="T17" s="59">
        <v>480</v>
      </c>
      <c r="U17" s="59" t="s">
        <v>236</v>
      </c>
      <c r="V17" s="59">
        <v>0.05</v>
      </c>
      <c r="W17" s="59"/>
      <c r="X17" s="59"/>
      <c r="Y17" s="63">
        <f t="shared" si="0"/>
        <v>0</v>
      </c>
    </row>
    <row r="18" spans="1:25">
      <c r="A18" s="60">
        <v>17</v>
      </c>
      <c r="B18" s="61" t="s">
        <v>266</v>
      </c>
      <c r="C18" s="62">
        <v>44837</v>
      </c>
      <c r="D18" s="61" t="s">
        <v>231</v>
      </c>
      <c r="E18" s="61" t="s">
        <v>44</v>
      </c>
      <c r="F18" s="61"/>
      <c r="G18" s="60">
        <v>2</v>
      </c>
      <c r="H18" s="61" t="s">
        <v>232</v>
      </c>
      <c r="I18" s="61" t="s">
        <v>233</v>
      </c>
      <c r="J18" s="61" t="s">
        <v>247</v>
      </c>
      <c r="K18" s="65" t="s">
        <v>248</v>
      </c>
      <c r="L18" s="63">
        <v>64</v>
      </c>
      <c r="M18" s="61" t="s">
        <v>259</v>
      </c>
      <c r="N18" s="63">
        <v>25.88</v>
      </c>
      <c r="O18" s="61"/>
      <c r="P18" s="59"/>
      <c r="Q18" s="59"/>
      <c r="R18" s="59"/>
      <c r="S18" s="59"/>
      <c r="T18" s="59">
        <v>64</v>
      </c>
      <c r="U18" s="59" t="s">
        <v>259</v>
      </c>
      <c r="V18" s="59">
        <v>25.88</v>
      </c>
      <c r="W18" s="59"/>
      <c r="X18" s="59"/>
      <c r="Y18" s="63">
        <f t="shared" si="0"/>
        <v>0</v>
      </c>
    </row>
    <row r="19" spans="1:25">
      <c r="A19" s="60">
        <v>16</v>
      </c>
      <c r="B19" s="61" t="s">
        <v>266</v>
      </c>
      <c r="C19" s="62">
        <v>44837</v>
      </c>
      <c r="D19" s="61" t="s">
        <v>231</v>
      </c>
      <c r="E19" s="61" t="s">
        <v>44</v>
      </c>
      <c r="F19" s="61"/>
      <c r="G19" s="60">
        <v>1</v>
      </c>
      <c r="H19" s="61" t="s">
        <v>232</v>
      </c>
      <c r="I19" s="61" t="s">
        <v>233</v>
      </c>
      <c r="J19" s="61" t="s">
        <v>245</v>
      </c>
      <c r="K19" s="65" t="s">
        <v>246</v>
      </c>
      <c r="L19" s="63">
        <v>112</v>
      </c>
      <c r="M19" s="61" t="s">
        <v>259</v>
      </c>
      <c r="N19" s="63">
        <v>47.74</v>
      </c>
      <c r="O19" s="61"/>
      <c r="P19" s="59"/>
      <c r="Q19" s="59"/>
      <c r="R19" s="59"/>
      <c r="S19" s="59"/>
      <c r="T19" s="59">
        <v>112</v>
      </c>
      <c r="U19" s="59" t="s">
        <v>259</v>
      </c>
      <c r="V19" s="59">
        <v>47.74</v>
      </c>
      <c r="W19" s="59"/>
      <c r="X19" s="59"/>
      <c r="Y19" s="63">
        <f t="shared" si="0"/>
        <v>0</v>
      </c>
    </row>
    <row r="20" spans="1:25">
      <c r="A20" s="60">
        <v>19</v>
      </c>
      <c r="B20" s="61" t="s">
        <v>267</v>
      </c>
      <c r="C20" s="62">
        <v>44900</v>
      </c>
      <c r="D20" s="61" t="s">
        <v>231</v>
      </c>
      <c r="E20" s="61" t="s">
        <v>40</v>
      </c>
      <c r="F20" s="61"/>
      <c r="G20" s="60">
        <v>2</v>
      </c>
      <c r="H20" s="61" t="s">
        <v>232</v>
      </c>
      <c r="I20" s="61" t="s">
        <v>233</v>
      </c>
      <c r="J20" s="61" t="s">
        <v>270</v>
      </c>
      <c r="K20" s="65" t="s">
        <v>271</v>
      </c>
      <c r="L20" s="63">
        <v>100</v>
      </c>
      <c r="M20" s="61" t="s">
        <v>259</v>
      </c>
      <c r="N20" s="63">
        <v>28.7</v>
      </c>
      <c r="O20" s="61"/>
      <c r="P20" s="59"/>
      <c r="Q20" s="59"/>
      <c r="R20" s="59"/>
      <c r="S20" s="59"/>
      <c r="T20" s="59">
        <v>100</v>
      </c>
      <c r="U20" s="59" t="s">
        <v>259</v>
      </c>
      <c r="V20" s="59">
        <v>28.7</v>
      </c>
      <c r="W20" s="59"/>
      <c r="X20" s="59"/>
      <c r="Y20" s="63">
        <f t="shared" si="0"/>
        <v>0</v>
      </c>
    </row>
    <row r="21" spans="1:25">
      <c r="A21" s="60">
        <v>18</v>
      </c>
      <c r="B21" s="61" t="s">
        <v>267</v>
      </c>
      <c r="C21" s="62">
        <v>44900</v>
      </c>
      <c r="D21" s="61" t="s">
        <v>231</v>
      </c>
      <c r="E21" s="61" t="s">
        <v>40</v>
      </c>
      <c r="F21" s="61"/>
      <c r="G21" s="60">
        <v>1</v>
      </c>
      <c r="H21" s="61" t="s">
        <v>232</v>
      </c>
      <c r="I21" s="61" t="s">
        <v>233</v>
      </c>
      <c r="J21" s="61" t="s">
        <v>268</v>
      </c>
      <c r="K21" s="65" t="s">
        <v>269</v>
      </c>
      <c r="L21" s="63">
        <v>83</v>
      </c>
      <c r="M21" s="61" t="s">
        <v>259</v>
      </c>
      <c r="N21" s="63">
        <v>37.619999999999997</v>
      </c>
      <c r="O21" s="61"/>
      <c r="P21" s="59"/>
      <c r="Q21" s="59"/>
      <c r="R21" s="59"/>
      <c r="S21" s="59"/>
      <c r="T21" s="59">
        <v>83</v>
      </c>
      <c r="U21" s="59" t="s">
        <v>259</v>
      </c>
      <c r="V21" s="59">
        <v>37.619999999999997</v>
      </c>
      <c r="W21" s="59"/>
      <c r="X21" s="59"/>
      <c r="Y21" s="63">
        <f t="shared" si="0"/>
        <v>0</v>
      </c>
    </row>
    <row r="22" spans="1:25">
      <c r="A22" s="60">
        <v>21</v>
      </c>
      <c r="B22" s="61" t="s">
        <v>272</v>
      </c>
      <c r="C22" s="62">
        <v>44900</v>
      </c>
      <c r="D22" s="61" t="s">
        <v>231</v>
      </c>
      <c r="E22" s="61" t="s">
        <v>48</v>
      </c>
      <c r="F22" s="61"/>
      <c r="G22" s="60">
        <v>2</v>
      </c>
      <c r="H22" s="61" t="s">
        <v>232</v>
      </c>
      <c r="I22" s="61" t="s">
        <v>233</v>
      </c>
      <c r="J22" s="61" t="s">
        <v>270</v>
      </c>
      <c r="K22" s="65" t="s">
        <v>271</v>
      </c>
      <c r="L22" s="63">
        <v>160</v>
      </c>
      <c r="M22" s="61" t="s">
        <v>259</v>
      </c>
      <c r="N22" s="63">
        <v>28.7</v>
      </c>
      <c r="O22" s="61"/>
      <c r="P22" s="59"/>
      <c r="Q22" s="59"/>
      <c r="R22" s="59"/>
      <c r="S22" s="59"/>
      <c r="T22" s="59">
        <v>160</v>
      </c>
      <c r="U22" s="59" t="s">
        <v>259</v>
      </c>
      <c r="V22" s="59">
        <v>28.7</v>
      </c>
      <c r="W22" s="59"/>
      <c r="X22" s="59"/>
      <c r="Y22" s="63">
        <f t="shared" si="0"/>
        <v>0</v>
      </c>
    </row>
    <row r="23" spans="1:25">
      <c r="A23" s="60">
        <v>20</v>
      </c>
      <c r="B23" s="61" t="s">
        <v>272</v>
      </c>
      <c r="C23" s="62">
        <v>44900</v>
      </c>
      <c r="D23" s="61" t="s">
        <v>231</v>
      </c>
      <c r="E23" s="61" t="s">
        <v>48</v>
      </c>
      <c r="F23" s="61"/>
      <c r="G23" s="60">
        <v>1</v>
      </c>
      <c r="H23" s="61" t="s">
        <v>232</v>
      </c>
      <c r="I23" s="61" t="s">
        <v>233</v>
      </c>
      <c r="J23" s="61" t="s">
        <v>245</v>
      </c>
      <c r="K23" s="65" t="s">
        <v>246</v>
      </c>
      <c r="L23" s="63">
        <v>124</v>
      </c>
      <c r="M23" s="61" t="s">
        <v>259</v>
      </c>
      <c r="N23" s="63">
        <v>49.74</v>
      </c>
      <c r="O23" s="61"/>
      <c r="P23" s="59"/>
      <c r="Q23" s="59"/>
      <c r="R23" s="59"/>
      <c r="S23" s="59"/>
      <c r="T23" s="59">
        <v>124</v>
      </c>
      <c r="U23" s="59" t="s">
        <v>259</v>
      </c>
      <c r="V23" s="59">
        <v>49.74</v>
      </c>
      <c r="W23" s="59"/>
      <c r="X23" s="59"/>
      <c r="Y23" s="63">
        <f t="shared" si="0"/>
        <v>0</v>
      </c>
    </row>
    <row r="24" spans="1:25">
      <c r="A24" s="60">
        <v>23</v>
      </c>
      <c r="B24" s="61" t="s">
        <v>273</v>
      </c>
      <c r="C24" s="62">
        <v>44900</v>
      </c>
      <c r="D24" s="61" t="s">
        <v>231</v>
      </c>
      <c r="E24" s="61" t="s">
        <v>46</v>
      </c>
      <c r="F24" s="61"/>
      <c r="G24" s="60">
        <v>2</v>
      </c>
      <c r="H24" s="61" t="s">
        <v>232</v>
      </c>
      <c r="I24" s="61" t="s">
        <v>233</v>
      </c>
      <c r="J24" s="61" t="s">
        <v>270</v>
      </c>
      <c r="K24" s="65" t="s">
        <v>271</v>
      </c>
      <c r="L24" s="63">
        <v>480</v>
      </c>
      <c r="M24" s="61" t="s">
        <v>259</v>
      </c>
      <c r="N24" s="63">
        <v>28.7</v>
      </c>
      <c r="O24" s="61"/>
      <c r="P24" s="59"/>
      <c r="Q24" s="59"/>
      <c r="R24" s="59"/>
      <c r="S24" s="59"/>
      <c r="T24" s="59">
        <v>480</v>
      </c>
      <c r="U24" s="59" t="s">
        <v>259</v>
      </c>
      <c r="V24" s="59">
        <v>28.7</v>
      </c>
      <c r="W24" s="59"/>
      <c r="X24" s="59"/>
      <c r="Y24" s="63">
        <f t="shared" si="0"/>
        <v>0</v>
      </c>
    </row>
    <row r="25" spans="1:25">
      <c r="A25" s="60">
        <v>22</v>
      </c>
      <c r="B25" s="61" t="s">
        <v>273</v>
      </c>
      <c r="C25" s="62">
        <v>44900</v>
      </c>
      <c r="D25" s="61" t="s">
        <v>231</v>
      </c>
      <c r="E25" s="61" t="s">
        <v>46</v>
      </c>
      <c r="F25" s="61"/>
      <c r="G25" s="60">
        <v>1</v>
      </c>
      <c r="H25" s="61" t="s">
        <v>232</v>
      </c>
      <c r="I25" s="61" t="s">
        <v>233</v>
      </c>
      <c r="J25" s="61" t="s">
        <v>245</v>
      </c>
      <c r="K25" s="65" t="s">
        <v>246</v>
      </c>
      <c r="L25" s="63">
        <v>384</v>
      </c>
      <c r="M25" s="61" t="s">
        <v>259</v>
      </c>
      <c r="N25" s="63">
        <v>49.25</v>
      </c>
      <c r="O25" s="61"/>
      <c r="P25" s="59"/>
      <c r="Q25" s="59"/>
      <c r="R25" s="59"/>
      <c r="S25" s="59"/>
      <c r="T25" s="59">
        <v>384</v>
      </c>
      <c r="U25" s="59" t="s">
        <v>259</v>
      </c>
      <c r="V25" s="59">
        <v>49.25</v>
      </c>
      <c r="W25" s="59"/>
      <c r="X25" s="59"/>
      <c r="Y25" s="63">
        <f t="shared" si="0"/>
        <v>0</v>
      </c>
    </row>
    <row r="26" spans="1:25">
      <c r="A26" s="60">
        <v>28</v>
      </c>
      <c r="B26" s="61" t="s">
        <v>274</v>
      </c>
      <c r="C26" s="62">
        <v>44943</v>
      </c>
      <c r="D26" s="61" t="s">
        <v>231</v>
      </c>
      <c r="E26" s="61" t="s">
        <v>69</v>
      </c>
      <c r="F26" s="61"/>
      <c r="G26" s="60">
        <v>4</v>
      </c>
      <c r="H26" s="61" t="s">
        <v>232</v>
      </c>
      <c r="I26" s="61" t="s">
        <v>233</v>
      </c>
      <c r="J26" s="61" t="s">
        <v>282</v>
      </c>
      <c r="K26" s="65" t="s">
        <v>283</v>
      </c>
      <c r="L26" s="63">
        <v>720</v>
      </c>
      <c r="M26" s="61" t="s">
        <v>259</v>
      </c>
      <c r="N26" s="63">
        <v>26.18</v>
      </c>
      <c r="O26" s="61"/>
      <c r="P26" s="59"/>
      <c r="Q26" s="59"/>
      <c r="R26" s="59"/>
      <c r="S26" s="59"/>
      <c r="T26" s="59">
        <v>720</v>
      </c>
      <c r="U26" s="59" t="s">
        <v>259</v>
      </c>
      <c r="V26" s="59">
        <v>26.18</v>
      </c>
      <c r="W26" s="59"/>
      <c r="X26" s="59" t="s">
        <v>284</v>
      </c>
      <c r="Y26" s="63">
        <f t="shared" si="0"/>
        <v>0</v>
      </c>
    </row>
    <row r="27" spans="1:25">
      <c r="A27" s="60">
        <v>27</v>
      </c>
      <c r="B27" s="61" t="s">
        <v>274</v>
      </c>
      <c r="C27" s="62">
        <v>44943</v>
      </c>
      <c r="D27" s="61" t="s">
        <v>231</v>
      </c>
      <c r="E27" s="61" t="s">
        <v>69</v>
      </c>
      <c r="F27" s="61"/>
      <c r="G27" s="60">
        <v>3</v>
      </c>
      <c r="H27" s="61" t="s">
        <v>232</v>
      </c>
      <c r="I27" s="61" t="s">
        <v>233</v>
      </c>
      <c r="J27" s="61" t="s">
        <v>270</v>
      </c>
      <c r="K27" s="65" t="s">
        <v>271</v>
      </c>
      <c r="L27" s="63">
        <v>300</v>
      </c>
      <c r="M27" s="61" t="s">
        <v>259</v>
      </c>
      <c r="N27" s="63">
        <v>28.7</v>
      </c>
      <c r="O27" s="61"/>
      <c r="P27" s="59"/>
      <c r="Q27" s="59"/>
      <c r="R27" s="59"/>
      <c r="S27" s="59"/>
      <c r="T27" s="59">
        <v>300</v>
      </c>
      <c r="U27" s="59" t="s">
        <v>259</v>
      </c>
      <c r="V27" s="59">
        <v>28.7</v>
      </c>
      <c r="W27" s="59"/>
      <c r="X27" s="59" t="s">
        <v>281</v>
      </c>
      <c r="Y27" s="63">
        <f t="shared" si="0"/>
        <v>0</v>
      </c>
    </row>
    <row r="28" spans="1:25">
      <c r="A28" s="60">
        <v>29</v>
      </c>
      <c r="B28" s="61" t="s">
        <v>274</v>
      </c>
      <c r="C28" s="62">
        <v>44943</v>
      </c>
      <c r="D28" s="61" t="s">
        <v>231</v>
      </c>
      <c r="E28" s="61" t="s">
        <v>69</v>
      </c>
      <c r="F28" s="61"/>
      <c r="G28" s="60">
        <v>5</v>
      </c>
      <c r="H28" s="61" t="s">
        <v>232</v>
      </c>
      <c r="I28" s="61" t="s">
        <v>233</v>
      </c>
      <c r="J28" s="61" t="s">
        <v>285</v>
      </c>
      <c r="K28" s="65" t="s">
        <v>286</v>
      </c>
      <c r="L28" s="63">
        <v>100</v>
      </c>
      <c r="M28" s="61" t="s">
        <v>236</v>
      </c>
      <c r="N28" s="63">
        <v>13.68</v>
      </c>
      <c r="O28" s="61"/>
      <c r="P28" s="59"/>
      <c r="Q28" s="59"/>
      <c r="R28" s="59"/>
      <c r="S28" s="59"/>
      <c r="T28" s="59">
        <v>100</v>
      </c>
      <c r="U28" s="59" t="s">
        <v>236</v>
      </c>
      <c r="V28" s="59">
        <v>13.68</v>
      </c>
      <c r="W28" s="59"/>
      <c r="X28" s="59"/>
      <c r="Y28" s="63">
        <f t="shared" si="0"/>
        <v>0</v>
      </c>
    </row>
    <row r="29" spans="1:25">
      <c r="A29" s="60">
        <v>25</v>
      </c>
      <c r="B29" s="61" t="s">
        <v>274</v>
      </c>
      <c r="C29" s="62">
        <v>44943</v>
      </c>
      <c r="D29" s="61" t="s">
        <v>231</v>
      </c>
      <c r="E29" s="61" t="s">
        <v>69</v>
      </c>
      <c r="F29" s="61"/>
      <c r="G29" s="60">
        <v>1</v>
      </c>
      <c r="H29" s="61" t="s">
        <v>232</v>
      </c>
      <c r="I29" s="61" t="s">
        <v>233</v>
      </c>
      <c r="J29" s="61" t="s">
        <v>275</v>
      </c>
      <c r="K29" s="65" t="s">
        <v>276</v>
      </c>
      <c r="L29" s="63">
        <v>1440</v>
      </c>
      <c r="M29" s="61" t="s">
        <v>259</v>
      </c>
      <c r="N29" s="63">
        <v>8.02</v>
      </c>
      <c r="O29" s="61"/>
      <c r="P29" s="59"/>
      <c r="Q29" s="59"/>
      <c r="R29" s="59"/>
      <c r="S29" s="59"/>
      <c r="T29" s="59">
        <v>1440</v>
      </c>
      <c r="U29" s="59" t="s">
        <v>259</v>
      </c>
      <c r="V29" s="59">
        <v>8.02</v>
      </c>
      <c r="W29" s="59"/>
      <c r="X29" s="59" t="s">
        <v>277</v>
      </c>
      <c r="Y29" s="63">
        <f t="shared" si="0"/>
        <v>0</v>
      </c>
    </row>
    <row r="30" spans="1:25">
      <c r="A30" s="60">
        <v>26</v>
      </c>
      <c r="B30" s="61" t="s">
        <v>274</v>
      </c>
      <c r="C30" s="62">
        <v>44943</v>
      </c>
      <c r="D30" s="61" t="s">
        <v>231</v>
      </c>
      <c r="E30" s="61" t="s">
        <v>69</v>
      </c>
      <c r="F30" s="61"/>
      <c r="G30" s="60">
        <v>2</v>
      </c>
      <c r="H30" s="61" t="s">
        <v>232</v>
      </c>
      <c r="I30" s="61" t="s">
        <v>233</v>
      </c>
      <c r="J30" s="61" t="s">
        <v>278</v>
      </c>
      <c r="K30" s="65" t="s">
        <v>279</v>
      </c>
      <c r="L30" s="63">
        <v>600</v>
      </c>
      <c r="M30" s="61" t="s">
        <v>259</v>
      </c>
      <c r="N30" s="63">
        <v>6.04</v>
      </c>
      <c r="O30" s="61"/>
      <c r="P30" s="59"/>
      <c r="Q30" s="59"/>
      <c r="R30" s="59"/>
      <c r="S30" s="59"/>
      <c r="T30" s="59">
        <v>600</v>
      </c>
      <c r="U30" s="59" t="s">
        <v>259</v>
      </c>
      <c r="V30" s="59">
        <v>6.04</v>
      </c>
      <c r="W30" s="59"/>
      <c r="X30" s="59" t="s">
        <v>280</v>
      </c>
      <c r="Y30" s="63">
        <f t="shared" si="0"/>
        <v>0</v>
      </c>
    </row>
    <row r="31" spans="1:25">
      <c r="A31" s="60">
        <v>35</v>
      </c>
      <c r="B31" s="61" t="s">
        <v>287</v>
      </c>
      <c r="C31" s="62">
        <v>44943</v>
      </c>
      <c r="D31" s="61" t="s">
        <v>231</v>
      </c>
      <c r="E31" s="61" t="s">
        <v>47</v>
      </c>
      <c r="F31" s="61"/>
      <c r="G31" s="60">
        <v>6</v>
      </c>
      <c r="H31" s="61" t="s">
        <v>232</v>
      </c>
      <c r="I31" s="61" t="s">
        <v>233</v>
      </c>
      <c r="J31" s="61" t="s">
        <v>295</v>
      </c>
      <c r="K31" s="65" t="s">
        <v>296</v>
      </c>
      <c r="L31" s="63">
        <v>480</v>
      </c>
      <c r="M31" s="61" t="s">
        <v>259</v>
      </c>
      <c r="N31" s="63">
        <v>21.2</v>
      </c>
      <c r="O31" s="61"/>
      <c r="P31" s="59"/>
      <c r="Q31" s="59"/>
      <c r="R31" s="59"/>
      <c r="S31" s="59"/>
      <c r="T31" s="59">
        <v>480</v>
      </c>
      <c r="U31" s="59" t="s">
        <v>259</v>
      </c>
      <c r="V31" s="59">
        <v>21.2</v>
      </c>
      <c r="W31" s="59"/>
      <c r="X31" s="59" t="s">
        <v>297</v>
      </c>
      <c r="Y31" s="63">
        <f t="shared" si="0"/>
        <v>0</v>
      </c>
    </row>
    <row r="32" spans="1:25">
      <c r="A32" s="60">
        <v>34</v>
      </c>
      <c r="B32" s="61" t="s">
        <v>287</v>
      </c>
      <c r="C32" s="62">
        <v>44943</v>
      </c>
      <c r="D32" s="61" t="s">
        <v>231</v>
      </c>
      <c r="E32" s="61" t="s">
        <v>47</v>
      </c>
      <c r="F32" s="61"/>
      <c r="G32" s="60">
        <v>5</v>
      </c>
      <c r="H32" s="61" t="s">
        <v>232</v>
      </c>
      <c r="I32" s="61" t="s">
        <v>233</v>
      </c>
      <c r="J32" s="61" t="s">
        <v>292</v>
      </c>
      <c r="K32" s="65" t="s">
        <v>293</v>
      </c>
      <c r="L32" s="63">
        <v>390</v>
      </c>
      <c r="M32" s="61" t="s">
        <v>259</v>
      </c>
      <c r="N32" s="63">
        <v>24.64</v>
      </c>
      <c r="O32" s="61"/>
      <c r="P32" s="59"/>
      <c r="Q32" s="59"/>
      <c r="R32" s="59"/>
      <c r="S32" s="59"/>
      <c r="T32" s="59">
        <v>390</v>
      </c>
      <c r="U32" s="59" t="s">
        <v>259</v>
      </c>
      <c r="V32" s="59">
        <v>24.64</v>
      </c>
      <c r="W32" s="59"/>
      <c r="X32" s="59" t="s">
        <v>294</v>
      </c>
      <c r="Y32" s="63">
        <f t="shared" si="0"/>
        <v>0</v>
      </c>
    </row>
    <row r="33" spans="1:25">
      <c r="A33" s="60">
        <v>33</v>
      </c>
      <c r="B33" s="61" t="s">
        <v>287</v>
      </c>
      <c r="C33" s="62">
        <v>44943</v>
      </c>
      <c r="D33" s="61" t="s">
        <v>231</v>
      </c>
      <c r="E33" s="61" t="s">
        <v>47</v>
      </c>
      <c r="F33" s="61"/>
      <c r="G33" s="60">
        <v>4</v>
      </c>
      <c r="H33" s="61" t="s">
        <v>232</v>
      </c>
      <c r="I33" s="61" t="s">
        <v>233</v>
      </c>
      <c r="J33" s="61" t="s">
        <v>282</v>
      </c>
      <c r="K33" s="65" t="s">
        <v>283</v>
      </c>
      <c r="L33" s="63">
        <v>420</v>
      </c>
      <c r="M33" s="61" t="s">
        <v>259</v>
      </c>
      <c r="N33" s="63">
        <v>26.18</v>
      </c>
      <c r="O33" s="61"/>
      <c r="P33" s="59"/>
      <c r="Q33" s="59"/>
      <c r="R33" s="59"/>
      <c r="S33" s="59"/>
      <c r="T33" s="59">
        <v>420</v>
      </c>
      <c r="U33" s="59" t="s">
        <v>259</v>
      </c>
      <c r="V33" s="59">
        <v>26.18</v>
      </c>
      <c r="W33" s="59"/>
      <c r="X33" s="59" t="s">
        <v>291</v>
      </c>
      <c r="Y33" s="63">
        <f t="shared" si="0"/>
        <v>0</v>
      </c>
    </row>
    <row r="34" spans="1:25">
      <c r="A34" s="60">
        <v>32</v>
      </c>
      <c r="B34" s="61" t="s">
        <v>287</v>
      </c>
      <c r="C34" s="62">
        <v>44943</v>
      </c>
      <c r="D34" s="61" t="s">
        <v>231</v>
      </c>
      <c r="E34" s="61" t="s">
        <v>47</v>
      </c>
      <c r="F34" s="61"/>
      <c r="G34" s="60">
        <v>3</v>
      </c>
      <c r="H34" s="61" t="s">
        <v>232</v>
      </c>
      <c r="I34" s="61" t="s">
        <v>233</v>
      </c>
      <c r="J34" s="61" t="s">
        <v>270</v>
      </c>
      <c r="K34" s="65" t="s">
        <v>271</v>
      </c>
      <c r="L34" s="63">
        <v>570</v>
      </c>
      <c r="M34" s="61" t="s">
        <v>259</v>
      </c>
      <c r="N34" s="63">
        <v>28.7</v>
      </c>
      <c r="O34" s="61"/>
      <c r="P34" s="59"/>
      <c r="Q34" s="59"/>
      <c r="R34" s="59"/>
      <c r="S34" s="59"/>
      <c r="T34" s="59">
        <v>570</v>
      </c>
      <c r="U34" s="59" t="s">
        <v>259</v>
      </c>
      <c r="V34" s="59">
        <v>28.7</v>
      </c>
      <c r="W34" s="59"/>
      <c r="X34" s="59" t="s">
        <v>290</v>
      </c>
      <c r="Y34" s="63">
        <f t="shared" ref="Y34:Y65" si="1">T34-L34</f>
        <v>0</v>
      </c>
    </row>
    <row r="35" spans="1:25">
      <c r="A35" s="60">
        <v>36</v>
      </c>
      <c r="B35" s="61" t="s">
        <v>287</v>
      </c>
      <c r="C35" s="62">
        <v>44943</v>
      </c>
      <c r="D35" s="61" t="s">
        <v>231</v>
      </c>
      <c r="E35" s="61" t="s">
        <v>47</v>
      </c>
      <c r="F35" s="61"/>
      <c r="G35" s="60">
        <v>7</v>
      </c>
      <c r="H35" s="61" t="s">
        <v>232</v>
      </c>
      <c r="I35" s="61" t="s">
        <v>233</v>
      </c>
      <c r="J35" s="61" t="s">
        <v>298</v>
      </c>
      <c r="K35" s="65" t="s">
        <v>299</v>
      </c>
      <c r="L35" s="63">
        <v>109</v>
      </c>
      <c r="M35" s="61" t="s">
        <v>236</v>
      </c>
      <c r="N35" s="63">
        <v>10.79</v>
      </c>
      <c r="O35" s="61"/>
      <c r="P35" s="59"/>
      <c r="Q35" s="59"/>
      <c r="R35" s="59"/>
      <c r="S35" s="59"/>
      <c r="T35" s="59">
        <v>109</v>
      </c>
      <c r="U35" s="59" t="s">
        <v>236</v>
      </c>
      <c r="V35" s="59">
        <v>10.79</v>
      </c>
      <c r="W35" s="59"/>
      <c r="X35" s="59"/>
      <c r="Y35" s="63">
        <f t="shared" si="1"/>
        <v>0</v>
      </c>
    </row>
    <row r="36" spans="1:25">
      <c r="A36" s="60">
        <v>37</v>
      </c>
      <c r="B36" s="61" t="s">
        <v>287</v>
      </c>
      <c r="C36" s="62">
        <v>44943</v>
      </c>
      <c r="D36" s="61" t="s">
        <v>231</v>
      </c>
      <c r="E36" s="61" t="s">
        <v>47</v>
      </c>
      <c r="F36" s="61"/>
      <c r="G36" s="60">
        <v>8</v>
      </c>
      <c r="H36" s="61" t="s">
        <v>232</v>
      </c>
      <c r="I36" s="61" t="s">
        <v>233</v>
      </c>
      <c r="J36" s="61" t="s">
        <v>285</v>
      </c>
      <c r="K36" s="65" t="s">
        <v>286</v>
      </c>
      <c r="L36" s="63">
        <v>185</v>
      </c>
      <c r="M36" s="61" t="s">
        <v>236</v>
      </c>
      <c r="N36" s="63">
        <v>13.82</v>
      </c>
      <c r="O36" s="61"/>
      <c r="P36" s="59"/>
      <c r="Q36" s="59"/>
      <c r="R36" s="59"/>
      <c r="S36" s="59"/>
      <c r="T36" s="59">
        <v>185</v>
      </c>
      <c r="U36" s="59" t="s">
        <v>236</v>
      </c>
      <c r="V36" s="59">
        <v>13.82</v>
      </c>
      <c r="W36" s="59"/>
      <c r="X36" s="59"/>
      <c r="Y36" s="63">
        <f t="shared" si="1"/>
        <v>0</v>
      </c>
    </row>
    <row r="37" spans="1:25">
      <c r="A37" s="60">
        <v>38</v>
      </c>
      <c r="B37" s="61" t="s">
        <v>287</v>
      </c>
      <c r="C37" s="62">
        <v>44943</v>
      </c>
      <c r="D37" s="61" t="s">
        <v>231</v>
      </c>
      <c r="E37" s="61" t="s">
        <v>47</v>
      </c>
      <c r="F37" s="61"/>
      <c r="G37" s="60">
        <v>9</v>
      </c>
      <c r="H37" s="61" t="s">
        <v>232</v>
      </c>
      <c r="I37" s="61" t="s">
        <v>233</v>
      </c>
      <c r="J37" s="61" t="s">
        <v>300</v>
      </c>
      <c r="K37" s="65" t="s">
        <v>301</v>
      </c>
      <c r="L37" s="63">
        <v>462</v>
      </c>
      <c r="M37" s="61" t="s">
        <v>236</v>
      </c>
      <c r="N37" s="63">
        <v>27</v>
      </c>
      <c r="O37" s="61"/>
      <c r="P37" s="59"/>
      <c r="Q37" s="59"/>
      <c r="R37" s="59"/>
      <c r="S37" s="59"/>
      <c r="T37" s="59">
        <v>462</v>
      </c>
      <c r="U37" s="59" t="s">
        <v>236</v>
      </c>
      <c r="V37" s="59">
        <v>27</v>
      </c>
      <c r="W37" s="59"/>
      <c r="X37" s="59"/>
      <c r="Y37" s="63">
        <f t="shared" si="1"/>
        <v>0</v>
      </c>
    </row>
    <row r="38" spans="1:25">
      <c r="A38" s="60">
        <v>31</v>
      </c>
      <c r="B38" s="61" t="s">
        <v>287</v>
      </c>
      <c r="C38" s="62">
        <v>44943</v>
      </c>
      <c r="D38" s="61" t="s">
        <v>231</v>
      </c>
      <c r="E38" s="61" t="s">
        <v>47</v>
      </c>
      <c r="F38" s="61"/>
      <c r="G38" s="60">
        <v>2</v>
      </c>
      <c r="H38" s="61" t="s">
        <v>232</v>
      </c>
      <c r="I38" s="61" t="s">
        <v>233</v>
      </c>
      <c r="J38" s="61" t="s">
        <v>268</v>
      </c>
      <c r="K38" s="65" t="s">
        <v>269</v>
      </c>
      <c r="L38" s="63">
        <v>144</v>
      </c>
      <c r="M38" s="61" t="s">
        <v>259</v>
      </c>
      <c r="N38" s="63">
        <v>37.619999999999997</v>
      </c>
      <c r="O38" s="61"/>
      <c r="P38" s="59"/>
      <c r="Q38" s="59"/>
      <c r="R38" s="59"/>
      <c r="S38" s="59"/>
      <c r="T38" s="59">
        <v>144</v>
      </c>
      <c r="U38" s="59" t="s">
        <v>259</v>
      </c>
      <c r="V38" s="59">
        <v>37.619999999999997</v>
      </c>
      <c r="W38" s="59"/>
      <c r="X38" s="59" t="s">
        <v>289</v>
      </c>
      <c r="Y38" s="63">
        <f t="shared" si="1"/>
        <v>0</v>
      </c>
    </row>
    <row r="39" spans="1:25">
      <c r="A39" s="60">
        <v>30</v>
      </c>
      <c r="B39" s="61" t="s">
        <v>287</v>
      </c>
      <c r="C39" s="62">
        <v>44943</v>
      </c>
      <c r="D39" s="61" t="s">
        <v>231</v>
      </c>
      <c r="E39" s="61" t="s">
        <v>47</v>
      </c>
      <c r="F39" s="61"/>
      <c r="G39" s="60">
        <v>1</v>
      </c>
      <c r="H39" s="61" t="s">
        <v>232</v>
      </c>
      <c r="I39" s="61" t="s">
        <v>233</v>
      </c>
      <c r="J39" s="61" t="s">
        <v>275</v>
      </c>
      <c r="K39" s="65" t="s">
        <v>276</v>
      </c>
      <c r="L39" s="63">
        <v>1080</v>
      </c>
      <c r="M39" s="61" t="s">
        <v>259</v>
      </c>
      <c r="N39" s="63">
        <v>8.1</v>
      </c>
      <c r="O39" s="61"/>
      <c r="P39" s="59"/>
      <c r="Q39" s="59"/>
      <c r="R39" s="59"/>
      <c r="S39" s="59"/>
      <c r="T39" s="59">
        <v>1080</v>
      </c>
      <c r="U39" s="59" t="s">
        <v>259</v>
      </c>
      <c r="V39" s="59">
        <v>8.1</v>
      </c>
      <c r="W39" s="59"/>
      <c r="X39" s="59" t="s">
        <v>288</v>
      </c>
      <c r="Y39" s="63">
        <f t="shared" si="1"/>
        <v>0</v>
      </c>
    </row>
    <row r="40" spans="1:25">
      <c r="A40" s="60">
        <v>39</v>
      </c>
      <c r="B40" s="61" t="s">
        <v>302</v>
      </c>
      <c r="C40" s="62">
        <v>44943</v>
      </c>
      <c r="D40" s="61" t="s">
        <v>231</v>
      </c>
      <c r="E40" s="61" t="s">
        <v>49</v>
      </c>
      <c r="F40" s="61"/>
      <c r="G40" s="60">
        <v>1</v>
      </c>
      <c r="H40" s="61" t="s">
        <v>232</v>
      </c>
      <c r="I40" s="61" t="s">
        <v>233</v>
      </c>
      <c r="J40" s="61" t="s">
        <v>270</v>
      </c>
      <c r="K40" s="65" t="s">
        <v>271</v>
      </c>
      <c r="L40" s="63">
        <v>720</v>
      </c>
      <c r="M40" s="61" t="s">
        <v>259</v>
      </c>
      <c r="N40" s="63">
        <v>28.7</v>
      </c>
      <c r="O40" s="61"/>
      <c r="P40" s="59"/>
      <c r="Q40" s="59"/>
      <c r="R40" s="59"/>
      <c r="S40" s="59"/>
      <c r="T40" s="59">
        <v>720</v>
      </c>
      <c r="U40" s="59" t="s">
        <v>259</v>
      </c>
      <c r="V40" s="59">
        <v>28.7</v>
      </c>
      <c r="W40" s="59"/>
      <c r="X40" s="59" t="s">
        <v>284</v>
      </c>
      <c r="Y40" s="63">
        <f t="shared" si="1"/>
        <v>0</v>
      </c>
    </row>
    <row r="41" spans="1:25">
      <c r="A41" s="60">
        <v>43</v>
      </c>
      <c r="B41" s="61" t="s">
        <v>302</v>
      </c>
      <c r="C41" s="62">
        <v>44943</v>
      </c>
      <c r="D41" s="61" t="s">
        <v>231</v>
      </c>
      <c r="E41" s="61" t="s">
        <v>49</v>
      </c>
      <c r="F41" s="61"/>
      <c r="G41" s="60">
        <v>5</v>
      </c>
      <c r="H41" s="61" t="s">
        <v>232</v>
      </c>
      <c r="I41" s="61" t="s">
        <v>233</v>
      </c>
      <c r="J41" s="61" t="s">
        <v>307</v>
      </c>
      <c r="K41" s="65" t="s">
        <v>308</v>
      </c>
      <c r="L41" s="63">
        <v>8</v>
      </c>
      <c r="M41" s="61" t="s">
        <v>236</v>
      </c>
      <c r="N41" s="63">
        <v>12.86</v>
      </c>
      <c r="O41" s="61"/>
      <c r="P41" s="59"/>
      <c r="Q41" s="59"/>
      <c r="R41" s="59"/>
      <c r="S41" s="59"/>
      <c r="T41" s="59">
        <v>8</v>
      </c>
      <c r="U41" s="59" t="s">
        <v>236</v>
      </c>
      <c r="V41" s="59">
        <v>12.86</v>
      </c>
      <c r="W41" s="59"/>
      <c r="X41" s="59"/>
      <c r="Y41" s="63">
        <f t="shared" si="1"/>
        <v>0</v>
      </c>
    </row>
    <row r="42" spans="1:25">
      <c r="A42" s="60">
        <v>42</v>
      </c>
      <c r="B42" s="61" t="s">
        <v>302</v>
      </c>
      <c r="C42" s="62">
        <v>44943</v>
      </c>
      <c r="D42" s="61" t="s">
        <v>231</v>
      </c>
      <c r="E42" s="61" t="s">
        <v>49</v>
      </c>
      <c r="F42" s="61"/>
      <c r="G42" s="60">
        <v>4</v>
      </c>
      <c r="H42" s="61" t="s">
        <v>232</v>
      </c>
      <c r="I42" s="61" t="s">
        <v>233</v>
      </c>
      <c r="J42" s="61" t="s">
        <v>305</v>
      </c>
      <c r="K42" s="65" t="s">
        <v>306</v>
      </c>
      <c r="L42" s="63">
        <v>20</v>
      </c>
      <c r="M42" s="61" t="s">
        <v>236</v>
      </c>
      <c r="N42" s="63">
        <v>14.24</v>
      </c>
      <c r="O42" s="61"/>
      <c r="P42" s="59"/>
      <c r="Q42" s="59"/>
      <c r="R42" s="59"/>
      <c r="S42" s="59"/>
      <c r="T42" s="59">
        <v>20</v>
      </c>
      <c r="U42" s="59" t="s">
        <v>236</v>
      </c>
      <c r="V42" s="59">
        <v>14.24</v>
      </c>
      <c r="W42" s="59"/>
      <c r="X42" s="59"/>
      <c r="Y42" s="63">
        <f t="shared" si="1"/>
        <v>0</v>
      </c>
    </row>
    <row r="43" spans="1:25">
      <c r="A43" s="60">
        <v>41</v>
      </c>
      <c r="B43" s="61" t="s">
        <v>302</v>
      </c>
      <c r="C43" s="62">
        <v>44943</v>
      </c>
      <c r="D43" s="61" t="s">
        <v>231</v>
      </c>
      <c r="E43" s="61" t="s">
        <v>49</v>
      </c>
      <c r="F43" s="61"/>
      <c r="G43" s="60">
        <v>3</v>
      </c>
      <c r="H43" s="61" t="s">
        <v>232</v>
      </c>
      <c r="I43" s="61" t="s">
        <v>233</v>
      </c>
      <c r="J43" s="61" t="s">
        <v>303</v>
      </c>
      <c r="K43" s="65" t="s">
        <v>304</v>
      </c>
      <c r="L43" s="63">
        <v>78</v>
      </c>
      <c r="M43" s="61" t="s">
        <v>236</v>
      </c>
      <c r="N43" s="63">
        <v>17.239999999999998</v>
      </c>
      <c r="O43" s="61"/>
      <c r="P43" s="59"/>
      <c r="Q43" s="59"/>
      <c r="R43" s="59"/>
      <c r="S43" s="59"/>
      <c r="T43" s="59">
        <v>78</v>
      </c>
      <c r="U43" s="59" t="s">
        <v>236</v>
      </c>
      <c r="V43" s="59">
        <v>17.239999999999998</v>
      </c>
      <c r="W43" s="59"/>
      <c r="X43" s="59"/>
      <c r="Y43" s="63">
        <f t="shared" si="1"/>
        <v>0</v>
      </c>
    </row>
    <row r="44" spans="1:25">
      <c r="A44" s="60">
        <v>44</v>
      </c>
      <c r="B44" s="61" t="s">
        <v>302</v>
      </c>
      <c r="C44" s="62">
        <v>44943</v>
      </c>
      <c r="D44" s="61" t="s">
        <v>231</v>
      </c>
      <c r="E44" s="61" t="s">
        <v>49</v>
      </c>
      <c r="F44" s="61"/>
      <c r="G44" s="60">
        <v>6</v>
      </c>
      <c r="H44" s="61" t="s">
        <v>232</v>
      </c>
      <c r="I44" s="61" t="s">
        <v>233</v>
      </c>
      <c r="J44" s="61" t="s">
        <v>309</v>
      </c>
      <c r="K44" s="65" t="s">
        <v>310</v>
      </c>
      <c r="L44" s="63">
        <v>7</v>
      </c>
      <c r="M44" s="61" t="s">
        <v>236</v>
      </c>
      <c r="N44" s="63">
        <v>2.4</v>
      </c>
      <c r="O44" s="61"/>
      <c r="P44" s="59"/>
      <c r="Q44" s="59"/>
      <c r="R44" s="59"/>
      <c r="S44" s="59"/>
      <c r="T44" s="59">
        <v>7</v>
      </c>
      <c r="U44" s="59" t="s">
        <v>236</v>
      </c>
      <c r="V44" s="59">
        <v>2.4</v>
      </c>
      <c r="W44" s="59"/>
      <c r="X44" s="59"/>
      <c r="Y44" s="63">
        <f t="shared" si="1"/>
        <v>0</v>
      </c>
    </row>
    <row r="45" spans="1:25">
      <c r="A45" s="60">
        <v>45</v>
      </c>
      <c r="B45" s="61" t="s">
        <v>302</v>
      </c>
      <c r="C45" s="62">
        <v>44943</v>
      </c>
      <c r="D45" s="61" t="s">
        <v>231</v>
      </c>
      <c r="E45" s="61" t="s">
        <v>49</v>
      </c>
      <c r="F45" s="61"/>
      <c r="G45" s="60">
        <v>7</v>
      </c>
      <c r="H45" s="61" t="s">
        <v>232</v>
      </c>
      <c r="I45" s="61" t="s">
        <v>233</v>
      </c>
      <c r="J45" s="61" t="s">
        <v>311</v>
      </c>
      <c r="K45" s="65" t="s">
        <v>312</v>
      </c>
      <c r="L45" s="63">
        <v>47</v>
      </c>
      <c r="M45" s="61" t="s">
        <v>236</v>
      </c>
      <c r="N45" s="63">
        <v>2.66</v>
      </c>
      <c r="O45" s="61"/>
      <c r="P45" s="59"/>
      <c r="Q45" s="59"/>
      <c r="R45" s="59"/>
      <c r="S45" s="59"/>
      <c r="T45" s="59">
        <v>47</v>
      </c>
      <c r="U45" s="59" t="s">
        <v>236</v>
      </c>
      <c r="V45" s="59">
        <v>2.66</v>
      </c>
      <c r="W45" s="59"/>
      <c r="X45" s="59"/>
      <c r="Y45" s="63">
        <f t="shared" si="1"/>
        <v>0</v>
      </c>
    </row>
    <row r="46" spans="1:25">
      <c r="A46" s="60">
        <v>46</v>
      </c>
      <c r="B46" s="61" t="s">
        <v>302</v>
      </c>
      <c r="C46" s="62">
        <v>44943</v>
      </c>
      <c r="D46" s="61" t="s">
        <v>231</v>
      </c>
      <c r="E46" s="61" t="s">
        <v>49</v>
      </c>
      <c r="F46" s="61"/>
      <c r="G46" s="60">
        <v>8</v>
      </c>
      <c r="H46" s="61" t="s">
        <v>232</v>
      </c>
      <c r="I46" s="61" t="s">
        <v>233</v>
      </c>
      <c r="J46" s="61" t="s">
        <v>313</v>
      </c>
      <c r="K46" s="65" t="s">
        <v>314</v>
      </c>
      <c r="L46" s="63">
        <v>8</v>
      </c>
      <c r="M46" s="61" t="s">
        <v>236</v>
      </c>
      <c r="N46" s="63">
        <v>4.9400000000000004</v>
      </c>
      <c r="O46" s="61"/>
      <c r="P46" s="59"/>
      <c r="Q46" s="59"/>
      <c r="R46" s="59"/>
      <c r="S46" s="59"/>
      <c r="T46" s="59">
        <v>8</v>
      </c>
      <c r="U46" s="59" t="s">
        <v>236</v>
      </c>
      <c r="V46" s="59">
        <v>4.9400000000000004</v>
      </c>
      <c r="W46" s="59"/>
      <c r="X46" s="59"/>
      <c r="Y46" s="63">
        <f t="shared" si="1"/>
        <v>0</v>
      </c>
    </row>
    <row r="47" spans="1:25">
      <c r="A47" s="60">
        <v>47</v>
      </c>
      <c r="B47" s="61" t="s">
        <v>302</v>
      </c>
      <c r="C47" s="62">
        <v>44943</v>
      </c>
      <c r="D47" s="61" t="s">
        <v>231</v>
      </c>
      <c r="E47" s="61" t="s">
        <v>49</v>
      </c>
      <c r="F47" s="61"/>
      <c r="G47" s="60">
        <v>9</v>
      </c>
      <c r="H47" s="61" t="s">
        <v>232</v>
      </c>
      <c r="I47" s="61" t="s">
        <v>233</v>
      </c>
      <c r="J47" s="61" t="s">
        <v>315</v>
      </c>
      <c r="K47" s="65" t="s">
        <v>316</v>
      </c>
      <c r="L47" s="63">
        <v>15</v>
      </c>
      <c r="M47" s="61" t="s">
        <v>236</v>
      </c>
      <c r="N47" s="63">
        <v>14.76</v>
      </c>
      <c r="O47" s="61"/>
      <c r="P47" s="59"/>
      <c r="Q47" s="59"/>
      <c r="R47" s="59"/>
      <c r="S47" s="59"/>
      <c r="T47" s="59">
        <v>15</v>
      </c>
      <c r="U47" s="59" t="s">
        <v>236</v>
      </c>
      <c r="V47" s="59">
        <v>14.76</v>
      </c>
      <c r="W47" s="59"/>
      <c r="X47" s="59"/>
      <c r="Y47" s="63">
        <f t="shared" si="1"/>
        <v>0</v>
      </c>
    </row>
    <row r="48" spans="1:25">
      <c r="A48" s="60">
        <v>40</v>
      </c>
      <c r="B48" s="61" t="s">
        <v>302</v>
      </c>
      <c r="C48" s="62">
        <v>44943</v>
      </c>
      <c r="D48" s="61" t="s">
        <v>231</v>
      </c>
      <c r="E48" s="61" t="s">
        <v>49</v>
      </c>
      <c r="F48" s="61"/>
      <c r="G48" s="60">
        <v>2</v>
      </c>
      <c r="H48" s="61" t="s">
        <v>232</v>
      </c>
      <c r="I48" s="61" t="s">
        <v>233</v>
      </c>
      <c r="J48" s="61" t="s">
        <v>285</v>
      </c>
      <c r="K48" s="65" t="s">
        <v>286</v>
      </c>
      <c r="L48" s="63">
        <v>600</v>
      </c>
      <c r="M48" s="61" t="s">
        <v>236</v>
      </c>
      <c r="N48" s="63">
        <v>13.68</v>
      </c>
      <c r="O48" s="61"/>
      <c r="P48" s="59"/>
      <c r="Q48" s="59"/>
      <c r="R48" s="59"/>
      <c r="S48" s="59"/>
      <c r="T48" s="59">
        <v>600</v>
      </c>
      <c r="U48" s="59" t="s">
        <v>236</v>
      </c>
      <c r="V48" s="59">
        <v>13.68</v>
      </c>
      <c r="W48" s="59"/>
      <c r="X48" s="59"/>
      <c r="Y48" s="63">
        <f t="shared" si="1"/>
        <v>0</v>
      </c>
    </row>
    <row r="49" spans="1:25">
      <c r="A49" s="60">
        <v>52</v>
      </c>
      <c r="B49" s="61" t="s">
        <v>302</v>
      </c>
      <c r="C49" s="62">
        <v>44943</v>
      </c>
      <c r="D49" s="61" t="s">
        <v>231</v>
      </c>
      <c r="E49" s="61" t="s">
        <v>49</v>
      </c>
      <c r="F49" s="61"/>
      <c r="G49" s="60">
        <v>14</v>
      </c>
      <c r="H49" s="61" t="s">
        <v>262</v>
      </c>
      <c r="I49" s="61" t="s">
        <v>323</v>
      </c>
      <c r="J49" s="61" t="s">
        <v>323</v>
      </c>
      <c r="K49" s="65" t="s">
        <v>62</v>
      </c>
      <c r="L49" s="63">
        <v>11485</v>
      </c>
      <c r="M49" s="61" t="s">
        <v>236</v>
      </c>
      <c r="N49" s="63">
        <v>0.04</v>
      </c>
      <c r="O49" s="61"/>
      <c r="P49" s="59"/>
      <c r="Q49" s="59"/>
      <c r="R49" s="59"/>
      <c r="S49" s="59"/>
      <c r="T49" s="59">
        <v>11485</v>
      </c>
      <c r="U49" s="59" t="s">
        <v>236</v>
      </c>
      <c r="V49" s="59">
        <v>0.04</v>
      </c>
      <c r="W49" s="59"/>
      <c r="X49" s="59"/>
      <c r="Y49" s="63">
        <f t="shared" si="1"/>
        <v>0</v>
      </c>
    </row>
    <row r="50" spans="1:25">
      <c r="A50" s="60">
        <v>53</v>
      </c>
      <c r="B50" s="61" t="s">
        <v>302</v>
      </c>
      <c r="C50" s="62">
        <v>44943</v>
      </c>
      <c r="D50" s="61" t="s">
        <v>231</v>
      </c>
      <c r="E50" s="61" t="s">
        <v>49</v>
      </c>
      <c r="F50" s="61"/>
      <c r="G50" s="60">
        <v>15</v>
      </c>
      <c r="H50" s="61" t="s">
        <v>262</v>
      </c>
      <c r="I50" s="61" t="s">
        <v>324</v>
      </c>
      <c r="J50" s="61" t="s">
        <v>324</v>
      </c>
      <c r="K50" s="65" t="s">
        <v>64</v>
      </c>
      <c r="L50" s="63">
        <v>10000</v>
      </c>
      <c r="M50" s="61" t="s">
        <v>236</v>
      </c>
      <c r="N50" s="63">
        <v>0.02</v>
      </c>
      <c r="O50" s="61"/>
      <c r="P50" s="59"/>
      <c r="Q50" s="59"/>
      <c r="R50" s="59"/>
      <c r="S50" s="59"/>
      <c r="T50" s="59">
        <v>10000</v>
      </c>
      <c r="U50" s="59" t="s">
        <v>236</v>
      </c>
      <c r="V50" s="59">
        <v>0.02</v>
      </c>
      <c r="W50" s="59"/>
      <c r="X50" s="59"/>
      <c r="Y50" s="63">
        <f t="shared" si="1"/>
        <v>0</v>
      </c>
    </row>
    <row r="51" spans="1:25">
      <c r="A51" s="60">
        <v>51</v>
      </c>
      <c r="B51" s="61" t="s">
        <v>302</v>
      </c>
      <c r="C51" s="62">
        <v>44943</v>
      </c>
      <c r="D51" s="61" t="s">
        <v>231</v>
      </c>
      <c r="E51" s="61" t="s">
        <v>49</v>
      </c>
      <c r="F51" s="61"/>
      <c r="G51" s="60">
        <v>13</v>
      </c>
      <c r="H51" s="61" t="s">
        <v>262</v>
      </c>
      <c r="I51" s="61" t="s">
        <v>278</v>
      </c>
      <c r="J51" s="61" t="s">
        <v>278</v>
      </c>
      <c r="K51" s="65" t="s">
        <v>96</v>
      </c>
      <c r="L51" s="63">
        <v>7374</v>
      </c>
      <c r="M51" s="61" t="s">
        <v>236</v>
      </c>
      <c r="N51" s="63">
        <v>0.09</v>
      </c>
      <c r="O51" s="61"/>
      <c r="P51" s="59"/>
      <c r="Q51" s="59"/>
      <c r="R51" s="59"/>
      <c r="S51" s="59"/>
      <c r="T51" s="59">
        <v>7374</v>
      </c>
      <c r="U51" s="59" t="s">
        <v>236</v>
      </c>
      <c r="V51" s="59">
        <v>0.09</v>
      </c>
      <c r="W51" s="59"/>
      <c r="X51" s="59"/>
      <c r="Y51" s="63">
        <f t="shared" si="1"/>
        <v>0</v>
      </c>
    </row>
    <row r="52" spans="1:25">
      <c r="A52" s="60">
        <v>48</v>
      </c>
      <c r="B52" s="61" t="s">
        <v>302</v>
      </c>
      <c r="C52" s="62">
        <v>44943</v>
      </c>
      <c r="D52" s="61" t="s">
        <v>231</v>
      </c>
      <c r="E52" s="61" t="s">
        <v>49</v>
      </c>
      <c r="F52" s="61"/>
      <c r="G52" s="60">
        <v>10</v>
      </c>
      <c r="H52" s="61" t="s">
        <v>232</v>
      </c>
      <c r="I52" s="61" t="s">
        <v>233</v>
      </c>
      <c r="J52" s="61" t="s">
        <v>317</v>
      </c>
      <c r="K52" s="65" t="s">
        <v>318</v>
      </c>
      <c r="L52" s="63">
        <v>25</v>
      </c>
      <c r="M52" s="61" t="s">
        <v>236</v>
      </c>
      <c r="N52" s="63">
        <v>41.73</v>
      </c>
      <c r="O52" s="61"/>
      <c r="P52" s="59"/>
      <c r="Q52" s="59"/>
      <c r="R52" s="59"/>
      <c r="S52" s="59"/>
      <c r="T52" s="59">
        <v>25</v>
      </c>
      <c r="U52" s="59" t="s">
        <v>236</v>
      </c>
      <c r="V52" s="59">
        <v>41.73</v>
      </c>
      <c r="W52" s="59"/>
      <c r="X52" s="59"/>
      <c r="Y52" s="63">
        <f t="shared" si="1"/>
        <v>0</v>
      </c>
    </row>
    <row r="53" spans="1:25">
      <c r="A53" s="60">
        <v>49</v>
      </c>
      <c r="B53" s="61" t="s">
        <v>302</v>
      </c>
      <c r="C53" s="62">
        <v>44943</v>
      </c>
      <c r="D53" s="61" t="s">
        <v>231</v>
      </c>
      <c r="E53" s="61" t="s">
        <v>49</v>
      </c>
      <c r="F53" s="61"/>
      <c r="G53" s="60">
        <v>11</v>
      </c>
      <c r="H53" s="61" t="s">
        <v>232</v>
      </c>
      <c r="I53" s="61" t="s">
        <v>233</v>
      </c>
      <c r="J53" s="61" t="s">
        <v>319</v>
      </c>
      <c r="K53" s="65" t="s">
        <v>320</v>
      </c>
      <c r="L53" s="63">
        <v>80</v>
      </c>
      <c r="M53" s="61" t="s">
        <v>236</v>
      </c>
      <c r="N53" s="63">
        <v>4.55</v>
      </c>
      <c r="O53" s="61"/>
      <c r="P53" s="59"/>
      <c r="Q53" s="59"/>
      <c r="R53" s="59"/>
      <c r="S53" s="59"/>
      <c r="T53" s="59">
        <v>80</v>
      </c>
      <c r="U53" s="59" t="s">
        <v>236</v>
      </c>
      <c r="V53" s="59">
        <v>4.55</v>
      </c>
      <c r="W53" s="59"/>
      <c r="X53" s="59"/>
      <c r="Y53" s="63">
        <f t="shared" si="1"/>
        <v>0</v>
      </c>
    </row>
    <row r="54" spans="1:25">
      <c r="A54" s="60">
        <v>50</v>
      </c>
      <c r="B54" s="61" t="s">
        <v>302</v>
      </c>
      <c r="C54" s="62">
        <v>44943</v>
      </c>
      <c r="D54" s="61" t="s">
        <v>231</v>
      </c>
      <c r="E54" s="61" t="s">
        <v>49</v>
      </c>
      <c r="F54" s="61"/>
      <c r="G54" s="60">
        <v>12</v>
      </c>
      <c r="H54" s="61" t="s">
        <v>262</v>
      </c>
      <c r="I54" s="61" t="s">
        <v>321</v>
      </c>
      <c r="J54" s="61" t="s">
        <v>322</v>
      </c>
      <c r="K54" s="65" t="s">
        <v>59</v>
      </c>
      <c r="L54" s="63">
        <v>1700</v>
      </c>
      <c r="M54" s="61" t="s">
        <v>236</v>
      </c>
      <c r="N54" s="63">
        <v>0.04</v>
      </c>
      <c r="O54" s="61"/>
      <c r="P54" s="59"/>
      <c r="Q54" s="59"/>
      <c r="R54" s="59"/>
      <c r="S54" s="59"/>
      <c r="T54" s="59">
        <v>1700</v>
      </c>
      <c r="U54" s="59" t="s">
        <v>236</v>
      </c>
      <c r="V54" s="59">
        <v>0.04</v>
      </c>
      <c r="W54" s="59"/>
      <c r="X54" s="59"/>
      <c r="Y54" s="63">
        <f t="shared" si="1"/>
        <v>0</v>
      </c>
    </row>
    <row r="55" spans="1:25">
      <c r="A55" s="60">
        <v>64</v>
      </c>
      <c r="B55" s="61" t="s">
        <v>325</v>
      </c>
      <c r="C55" s="62">
        <v>44952</v>
      </c>
      <c r="D55" s="61" t="s">
        <v>231</v>
      </c>
      <c r="E55" s="61" t="s">
        <v>65</v>
      </c>
      <c r="F55" s="61"/>
      <c r="G55" s="60">
        <v>11</v>
      </c>
      <c r="H55" s="61" t="s">
        <v>232</v>
      </c>
      <c r="I55" s="61" t="s">
        <v>233</v>
      </c>
      <c r="J55" s="61" t="s">
        <v>338</v>
      </c>
      <c r="K55" s="65" t="s">
        <v>339</v>
      </c>
      <c r="L55" s="63">
        <v>137</v>
      </c>
      <c r="M55" s="61" t="s">
        <v>259</v>
      </c>
      <c r="N55" s="63">
        <v>15.9</v>
      </c>
      <c r="O55" s="61"/>
      <c r="P55" s="59"/>
      <c r="Q55" s="59"/>
      <c r="R55" s="59"/>
      <c r="S55" s="59"/>
      <c r="T55" s="59">
        <v>137</v>
      </c>
      <c r="U55" s="59" t="s">
        <v>259</v>
      </c>
      <c r="V55" s="59">
        <v>15.9</v>
      </c>
      <c r="W55" s="59"/>
      <c r="X55" s="59"/>
      <c r="Y55" s="63">
        <f t="shared" si="1"/>
        <v>0</v>
      </c>
    </row>
    <row r="56" spans="1:25">
      <c r="A56" s="60">
        <v>57</v>
      </c>
      <c r="B56" s="61" t="s">
        <v>325</v>
      </c>
      <c r="C56" s="62">
        <v>44952</v>
      </c>
      <c r="D56" s="61" t="s">
        <v>231</v>
      </c>
      <c r="E56" s="61" t="s">
        <v>65</v>
      </c>
      <c r="F56" s="61"/>
      <c r="G56" s="60">
        <v>4</v>
      </c>
      <c r="H56" s="61" t="s">
        <v>232</v>
      </c>
      <c r="I56" s="61" t="s">
        <v>233</v>
      </c>
      <c r="J56" s="61" t="s">
        <v>295</v>
      </c>
      <c r="K56" s="65" t="s">
        <v>296</v>
      </c>
      <c r="L56" s="63">
        <v>2400</v>
      </c>
      <c r="M56" s="61" t="s">
        <v>259</v>
      </c>
      <c r="N56" s="63">
        <v>21.2</v>
      </c>
      <c r="O56" s="61"/>
      <c r="P56" s="59"/>
      <c r="Q56" s="59"/>
      <c r="R56" s="59"/>
      <c r="S56" s="59"/>
      <c r="T56" s="59">
        <v>2400</v>
      </c>
      <c r="U56" s="59" t="s">
        <v>259</v>
      </c>
      <c r="V56" s="59">
        <v>21.2</v>
      </c>
      <c r="W56" s="59"/>
      <c r="X56" s="59"/>
      <c r="Y56" s="63">
        <f t="shared" si="1"/>
        <v>0</v>
      </c>
    </row>
    <row r="57" spans="1:25">
      <c r="A57" s="60">
        <v>59</v>
      </c>
      <c r="B57" s="61" t="s">
        <v>325</v>
      </c>
      <c r="C57" s="62">
        <v>44952</v>
      </c>
      <c r="D57" s="61" t="s">
        <v>231</v>
      </c>
      <c r="E57" s="61" t="s">
        <v>65</v>
      </c>
      <c r="F57" s="61"/>
      <c r="G57" s="60">
        <v>6</v>
      </c>
      <c r="H57" s="61" t="s">
        <v>232</v>
      </c>
      <c r="I57" s="61" t="s">
        <v>233</v>
      </c>
      <c r="J57" s="61" t="s">
        <v>328</v>
      </c>
      <c r="K57" s="65" t="s">
        <v>329</v>
      </c>
      <c r="L57" s="63">
        <v>1</v>
      </c>
      <c r="M57" s="61" t="s">
        <v>236</v>
      </c>
      <c r="N57" s="63">
        <v>19.510000000000002</v>
      </c>
      <c r="O57" s="61"/>
      <c r="P57" s="59"/>
      <c r="Q57" s="59"/>
      <c r="R57" s="59"/>
      <c r="S57" s="59"/>
      <c r="T57" s="59">
        <v>1</v>
      </c>
      <c r="U57" s="59" t="s">
        <v>236</v>
      </c>
      <c r="V57" s="59">
        <v>19.510000000000002</v>
      </c>
      <c r="W57" s="59"/>
      <c r="X57" s="59"/>
      <c r="Y57" s="63">
        <f t="shared" si="1"/>
        <v>0</v>
      </c>
    </row>
    <row r="58" spans="1:25">
      <c r="A58" s="60">
        <v>61</v>
      </c>
      <c r="B58" s="61" t="s">
        <v>325</v>
      </c>
      <c r="C58" s="62">
        <v>44952</v>
      </c>
      <c r="D58" s="61" t="s">
        <v>231</v>
      </c>
      <c r="E58" s="61" t="s">
        <v>65</v>
      </c>
      <c r="F58" s="61"/>
      <c r="G58" s="60">
        <v>8</v>
      </c>
      <c r="H58" s="61" t="s">
        <v>232</v>
      </c>
      <c r="I58" s="61" t="s">
        <v>233</v>
      </c>
      <c r="J58" s="61" t="s">
        <v>332</v>
      </c>
      <c r="K58" s="65" t="s">
        <v>333</v>
      </c>
      <c r="L58" s="63">
        <v>80</v>
      </c>
      <c r="M58" s="61" t="s">
        <v>236</v>
      </c>
      <c r="N58" s="63">
        <v>20.6</v>
      </c>
      <c r="O58" s="61"/>
      <c r="P58" s="59"/>
      <c r="Q58" s="59"/>
      <c r="R58" s="59"/>
      <c r="S58" s="59"/>
      <c r="T58" s="59">
        <v>80</v>
      </c>
      <c r="U58" s="59" t="s">
        <v>236</v>
      </c>
      <c r="V58" s="59">
        <v>20.6</v>
      </c>
      <c r="W58" s="59"/>
      <c r="X58" s="59"/>
      <c r="Y58" s="63">
        <f t="shared" si="1"/>
        <v>0</v>
      </c>
    </row>
    <row r="59" spans="1:25">
      <c r="A59" s="60">
        <v>60</v>
      </c>
      <c r="B59" s="61" t="s">
        <v>325</v>
      </c>
      <c r="C59" s="62">
        <v>44952</v>
      </c>
      <c r="D59" s="61" t="s">
        <v>231</v>
      </c>
      <c r="E59" s="61" t="s">
        <v>65</v>
      </c>
      <c r="F59" s="61"/>
      <c r="G59" s="60">
        <v>7</v>
      </c>
      <c r="H59" s="61" t="s">
        <v>232</v>
      </c>
      <c r="I59" s="61" t="s">
        <v>233</v>
      </c>
      <c r="J59" s="61" t="s">
        <v>330</v>
      </c>
      <c r="K59" s="65" t="s">
        <v>331</v>
      </c>
      <c r="L59" s="63">
        <v>1</v>
      </c>
      <c r="M59" s="61" t="s">
        <v>236</v>
      </c>
      <c r="N59" s="63">
        <v>28.16</v>
      </c>
      <c r="O59" s="61"/>
      <c r="P59" s="59"/>
      <c r="Q59" s="59"/>
      <c r="R59" s="59"/>
      <c r="S59" s="59"/>
      <c r="T59" s="59">
        <v>1</v>
      </c>
      <c r="U59" s="59" t="s">
        <v>236</v>
      </c>
      <c r="V59" s="59">
        <v>28.16</v>
      </c>
      <c r="W59" s="59"/>
      <c r="X59" s="59"/>
      <c r="Y59" s="63">
        <f t="shared" si="1"/>
        <v>0</v>
      </c>
    </row>
    <row r="60" spans="1:25">
      <c r="A60" s="60">
        <v>62</v>
      </c>
      <c r="B60" s="61" t="s">
        <v>325</v>
      </c>
      <c r="C60" s="62">
        <v>44952</v>
      </c>
      <c r="D60" s="61" t="s">
        <v>231</v>
      </c>
      <c r="E60" s="61" t="s">
        <v>65</v>
      </c>
      <c r="F60" s="61"/>
      <c r="G60" s="60">
        <v>9</v>
      </c>
      <c r="H60" s="61" t="s">
        <v>232</v>
      </c>
      <c r="I60" s="61" t="s">
        <v>233</v>
      </c>
      <c r="J60" s="61" t="s">
        <v>334</v>
      </c>
      <c r="K60" s="65" t="s">
        <v>335</v>
      </c>
      <c r="L60" s="63">
        <v>40</v>
      </c>
      <c r="M60" s="61" t="s">
        <v>236</v>
      </c>
      <c r="N60" s="63">
        <v>18.62</v>
      </c>
      <c r="O60" s="61"/>
      <c r="P60" s="59"/>
      <c r="Q60" s="59"/>
      <c r="R60" s="59"/>
      <c r="S60" s="59"/>
      <c r="T60" s="59">
        <v>40</v>
      </c>
      <c r="U60" s="59" t="s">
        <v>236</v>
      </c>
      <c r="V60" s="59">
        <v>18.62</v>
      </c>
      <c r="W60" s="59"/>
      <c r="X60" s="59"/>
      <c r="Y60" s="63">
        <f t="shared" si="1"/>
        <v>0</v>
      </c>
    </row>
    <row r="61" spans="1:25">
      <c r="A61" s="60">
        <v>63</v>
      </c>
      <c r="B61" s="61" t="s">
        <v>325</v>
      </c>
      <c r="C61" s="62">
        <v>44952</v>
      </c>
      <c r="D61" s="61" t="s">
        <v>231</v>
      </c>
      <c r="E61" s="61" t="s">
        <v>65</v>
      </c>
      <c r="F61" s="61"/>
      <c r="G61" s="60">
        <v>10</v>
      </c>
      <c r="H61" s="61" t="s">
        <v>232</v>
      </c>
      <c r="I61" s="61" t="s">
        <v>233</v>
      </c>
      <c r="J61" s="61" t="s">
        <v>336</v>
      </c>
      <c r="K61" s="65" t="s">
        <v>337</v>
      </c>
      <c r="L61" s="63">
        <v>127</v>
      </c>
      <c r="M61" s="61" t="s">
        <v>236</v>
      </c>
      <c r="N61" s="63">
        <v>21.81</v>
      </c>
      <c r="O61" s="61"/>
      <c r="P61" s="59"/>
      <c r="Q61" s="59"/>
      <c r="R61" s="59"/>
      <c r="S61" s="59"/>
      <c r="T61" s="59">
        <v>127</v>
      </c>
      <c r="U61" s="59" t="s">
        <v>236</v>
      </c>
      <c r="V61" s="59">
        <v>21.81</v>
      </c>
      <c r="W61" s="59"/>
      <c r="X61" s="59"/>
      <c r="Y61" s="63">
        <f t="shared" si="1"/>
        <v>0</v>
      </c>
    </row>
    <row r="62" spans="1:25">
      <c r="A62" s="60">
        <v>58</v>
      </c>
      <c r="B62" s="61" t="s">
        <v>325</v>
      </c>
      <c r="C62" s="62">
        <v>44952</v>
      </c>
      <c r="D62" s="61" t="s">
        <v>231</v>
      </c>
      <c r="E62" s="61" t="s">
        <v>65</v>
      </c>
      <c r="F62" s="61"/>
      <c r="G62" s="60">
        <v>5</v>
      </c>
      <c r="H62" s="61" t="s">
        <v>232</v>
      </c>
      <c r="I62" s="61" t="s">
        <v>233</v>
      </c>
      <c r="J62" s="61" t="s">
        <v>326</v>
      </c>
      <c r="K62" s="65" t="s">
        <v>327</v>
      </c>
      <c r="L62" s="63">
        <v>1770</v>
      </c>
      <c r="M62" s="61" t="s">
        <v>236</v>
      </c>
      <c r="N62" s="63">
        <v>2.58</v>
      </c>
      <c r="O62" s="61"/>
      <c r="P62" s="59"/>
      <c r="Q62" s="59"/>
      <c r="R62" s="59"/>
      <c r="S62" s="59"/>
      <c r="T62" s="59">
        <v>1770</v>
      </c>
      <c r="U62" s="59" t="s">
        <v>236</v>
      </c>
      <c r="V62" s="59">
        <v>2.58</v>
      </c>
      <c r="W62" s="59"/>
      <c r="X62" s="59"/>
      <c r="Y62" s="63">
        <f t="shared" si="1"/>
        <v>0</v>
      </c>
    </row>
    <row r="63" spans="1:25">
      <c r="A63" s="60">
        <v>56</v>
      </c>
      <c r="B63" s="61" t="s">
        <v>325</v>
      </c>
      <c r="C63" s="62">
        <v>44952</v>
      </c>
      <c r="D63" s="61" t="s">
        <v>231</v>
      </c>
      <c r="E63" s="61" t="s">
        <v>65</v>
      </c>
      <c r="F63" s="61"/>
      <c r="G63" s="60">
        <v>3</v>
      </c>
      <c r="H63" s="61" t="s">
        <v>232</v>
      </c>
      <c r="I63" s="61" t="s">
        <v>233</v>
      </c>
      <c r="J63" s="61" t="s">
        <v>257</v>
      </c>
      <c r="K63" s="65" t="s">
        <v>258</v>
      </c>
      <c r="L63" s="63">
        <v>516</v>
      </c>
      <c r="M63" s="61" t="s">
        <v>259</v>
      </c>
      <c r="N63" s="63">
        <v>17.579999999999998</v>
      </c>
      <c r="O63" s="61"/>
      <c r="P63" s="59"/>
      <c r="Q63" s="59"/>
      <c r="R63" s="59"/>
      <c r="S63" s="59"/>
      <c r="T63" s="59">
        <v>516</v>
      </c>
      <c r="U63" s="59" t="s">
        <v>259</v>
      </c>
      <c r="V63" s="59">
        <v>17.579999999999998</v>
      </c>
      <c r="W63" s="59"/>
      <c r="X63" s="59"/>
      <c r="Y63" s="63">
        <f t="shared" si="1"/>
        <v>0</v>
      </c>
    </row>
    <row r="64" spans="1:25">
      <c r="A64" s="60">
        <v>55</v>
      </c>
      <c r="B64" s="61" t="s">
        <v>325</v>
      </c>
      <c r="C64" s="62">
        <v>44952</v>
      </c>
      <c r="D64" s="61" t="s">
        <v>231</v>
      </c>
      <c r="E64" s="61" t="s">
        <v>65</v>
      </c>
      <c r="F64" s="61"/>
      <c r="G64" s="60">
        <v>2</v>
      </c>
      <c r="H64" s="61" t="s">
        <v>232</v>
      </c>
      <c r="I64" s="61" t="s">
        <v>233</v>
      </c>
      <c r="J64" s="61" t="s">
        <v>275</v>
      </c>
      <c r="K64" s="65" t="s">
        <v>276</v>
      </c>
      <c r="L64" s="63">
        <v>159</v>
      </c>
      <c r="M64" s="61" t="s">
        <v>259</v>
      </c>
      <c r="N64" s="63">
        <v>8.02</v>
      </c>
      <c r="O64" s="61"/>
      <c r="P64" s="59"/>
      <c r="Q64" s="59"/>
      <c r="R64" s="59"/>
      <c r="S64" s="59"/>
      <c r="T64" s="59">
        <v>159</v>
      </c>
      <c r="U64" s="59" t="s">
        <v>259</v>
      </c>
      <c r="V64" s="59">
        <v>8.02</v>
      </c>
      <c r="W64" s="59"/>
      <c r="X64" s="59"/>
      <c r="Y64" s="63">
        <f t="shared" si="1"/>
        <v>0</v>
      </c>
    </row>
    <row r="65" spans="1:25">
      <c r="A65" s="60">
        <v>54</v>
      </c>
      <c r="B65" s="61" t="s">
        <v>325</v>
      </c>
      <c r="C65" s="62">
        <v>44952</v>
      </c>
      <c r="D65" s="61" t="s">
        <v>231</v>
      </c>
      <c r="E65" s="61" t="s">
        <v>65</v>
      </c>
      <c r="F65" s="61"/>
      <c r="G65" s="60">
        <v>1</v>
      </c>
      <c r="H65" s="61" t="s">
        <v>232</v>
      </c>
      <c r="I65" s="61" t="s">
        <v>233</v>
      </c>
      <c r="J65" s="61" t="s">
        <v>278</v>
      </c>
      <c r="K65" s="65" t="s">
        <v>279</v>
      </c>
      <c r="L65" s="63">
        <v>3762</v>
      </c>
      <c r="M65" s="61" t="s">
        <v>259</v>
      </c>
      <c r="N65" s="63">
        <v>6.04</v>
      </c>
      <c r="O65" s="61"/>
      <c r="P65" s="59"/>
      <c r="Q65" s="59"/>
      <c r="R65" s="59"/>
      <c r="S65" s="59"/>
      <c r="T65" s="59">
        <v>3762</v>
      </c>
      <c r="U65" s="59" t="s">
        <v>259</v>
      </c>
      <c r="V65" s="59">
        <v>6.04</v>
      </c>
      <c r="W65" s="59"/>
      <c r="X65" s="59"/>
      <c r="Y65" s="63">
        <f t="shared" si="1"/>
        <v>0</v>
      </c>
    </row>
    <row r="66" spans="1:25">
      <c r="A66" s="60">
        <v>66</v>
      </c>
      <c r="B66" s="61" t="s">
        <v>325</v>
      </c>
      <c r="C66" s="62">
        <v>44952</v>
      </c>
      <c r="D66" s="61" t="s">
        <v>231</v>
      </c>
      <c r="E66" s="61" t="s">
        <v>65</v>
      </c>
      <c r="F66" s="61"/>
      <c r="G66" s="60">
        <v>13</v>
      </c>
      <c r="H66" s="61" t="s">
        <v>232</v>
      </c>
      <c r="I66" s="61" t="s">
        <v>233</v>
      </c>
      <c r="J66" s="61" t="s">
        <v>342</v>
      </c>
      <c r="K66" s="65" t="s">
        <v>343</v>
      </c>
      <c r="L66" s="63">
        <v>36</v>
      </c>
      <c r="M66" s="61" t="s">
        <v>236</v>
      </c>
      <c r="N66" s="63">
        <v>40.6</v>
      </c>
      <c r="O66" s="61"/>
      <c r="P66" s="59"/>
      <c r="Q66" s="59"/>
      <c r="R66" s="59"/>
      <c r="S66" s="59"/>
      <c r="T66" s="59">
        <v>36</v>
      </c>
      <c r="U66" s="59" t="s">
        <v>236</v>
      </c>
      <c r="V66" s="59">
        <v>40.6</v>
      </c>
      <c r="W66" s="59"/>
      <c r="X66" s="59"/>
      <c r="Y66" s="63">
        <f t="shared" ref="Y66:Y97" si="2">T66-L66</f>
        <v>0</v>
      </c>
    </row>
    <row r="67" spans="1:25">
      <c r="A67" s="60">
        <v>65</v>
      </c>
      <c r="B67" s="61" t="s">
        <v>325</v>
      </c>
      <c r="C67" s="62">
        <v>44952</v>
      </c>
      <c r="D67" s="61" t="s">
        <v>231</v>
      </c>
      <c r="E67" s="61" t="s">
        <v>65</v>
      </c>
      <c r="F67" s="61"/>
      <c r="G67" s="60">
        <v>12</v>
      </c>
      <c r="H67" s="61" t="s">
        <v>232</v>
      </c>
      <c r="I67" s="61" t="s">
        <v>233</v>
      </c>
      <c r="J67" s="61" t="s">
        <v>340</v>
      </c>
      <c r="K67" s="65" t="s">
        <v>341</v>
      </c>
      <c r="L67" s="63">
        <v>36</v>
      </c>
      <c r="M67" s="61" t="s">
        <v>236</v>
      </c>
      <c r="N67" s="63">
        <v>37</v>
      </c>
      <c r="O67" s="61"/>
      <c r="P67" s="59"/>
      <c r="Q67" s="59"/>
      <c r="R67" s="59"/>
      <c r="S67" s="59"/>
      <c r="T67" s="59">
        <v>36</v>
      </c>
      <c r="U67" s="59" t="s">
        <v>236</v>
      </c>
      <c r="V67" s="59">
        <v>37</v>
      </c>
      <c r="W67" s="59"/>
      <c r="X67" s="59"/>
      <c r="Y67" s="63">
        <f t="shared" si="2"/>
        <v>0</v>
      </c>
    </row>
    <row r="68" spans="1:25">
      <c r="A68" s="60">
        <v>68</v>
      </c>
      <c r="B68" s="61" t="s">
        <v>325</v>
      </c>
      <c r="C68" s="62">
        <v>44952</v>
      </c>
      <c r="D68" s="61" t="s">
        <v>231</v>
      </c>
      <c r="E68" s="61" t="s">
        <v>65</v>
      </c>
      <c r="F68" s="61"/>
      <c r="G68" s="60">
        <v>15</v>
      </c>
      <c r="H68" s="61" t="s">
        <v>232</v>
      </c>
      <c r="I68" s="61" t="s">
        <v>233</v>
      </c>
      <c r="J68" s="61" t="s">
        <v>346</v>
      </c>
      <c r="K68" s="65" t="s">
        <v>347</v>
      </c>
      <c r="L68" s="63">
        <v>170</v>
      </c>
      <c r="M68" s="61" t="s">
        <v>236</v>
      </c>
      <c r="N68" s="63">
        <v>2.2000000000000002</v>
      </c>
      <c r="O68" s="61"/>
      <c r="P68" s="59"/>
      <c r="Q68" s="59"/>
      <c r="R68" s="59"/>
      <c r="S68" s="59"/>
      <c r="T68" s="59">
        <v>170</v>
      </c>
      <c r="U68" s="59" t="s">
        <v>236</v>
      </c>
      <c r="V68" s="59">
        <v>2.2000000000000002</v>
      </c>
      <c r="W68" s="59"/>
      <c r="X68" s="59"/>
      <c r="Y68" s="63">
        <f t="shared" si="2"/>
        <v>0</v>
      </c>
    </row>
    <row r="69" spans="1:25">
      <c r="A69" s="60">
        <v>69</v>
      </c>
      <c r="B69" s="61" t="s">
        <v>325</v>
      </c>
      <c r="C69" s="62">
        <v>44952</v>
      </c>
      <c r="D69" s="61" t="s">
        <v>231</v>
      </c>
      <c r="E69" s="61" t="s">
        <v>65</v>
      </c>
      <c r="F69" s="61"/>
      <c r="G69" s="60">
        <v>16</v>
      </c>
      <c r="H69" s="61" t="s">
        <v>232</v>
      </c>
      <c r="I69" s="61" t="s">
        <v>233</v>
      </c>
      <c r="J69" s="61" t="s">
        <v>348</v>
      </c>
      <c r="K69" s="65" t="s">
        <v>349</v>
      </c>
      <c r="L69" s="63">
        <v>200</v>
      </c>
      <c r="M69" s="61" t="s">
        <v>236</v>
      </c>
      <c r="N69" s="63">
        <v>1.5</v>
      </c>
      <c r="O69" s="61"/>
      <c r="P69" s="59"/>
      <c r="Q69" s="59"/>
      <c r="R69" s="59"/>
      <c r="S69" s="59"/>
      <c r="T69" s="59">
        <v>200</v>
      </c>
      <c r="U69" s="59" t="s">
        <v>236</v>
      </c>
      <c r="V69" s="59">
        <v>1.5</v>
      </c>
      <c r="W69" s="59"/>
      <c r="X69" s="59"/>
      <c r="Y69" s="63">
        <f t="shared" si="2"/>
        <v>0</v>
      </c>
    </row>
    <row r="70" spans="1:25">
      <c r="A70" s="60">
        <v>67</v>
      </c>
      <c r="B70" s="61" t="s">
        <v>325</v>
      </c>
      <c r="C70" s="62">
        <v>44952</v>
      </c>
      <c r="D70" s="61" t="s">
        <v>231</v>
      </c>
      <c r="E70" s="61" t="s">
        <v>65</v>
      </c>
      <c r="F70" s="61"/>
      <c r="G70" s="60">
        <v>14</v>
      </c>
      <c r="H70" s="61" t="s">
        <v>232</v>
      </c>
      <c r="I70" s="61" t="s">
        <v>233</v>
      </c>
      <c r="J70" s="61" t="s">
        <v>344</v>
      </c>
      <c r="K70" s="65" t="s">
        <v>345</v>
      </c>
      <c r="L70" s="63">
        <v>20</v>
      </c>
      <c r="M70" s="61" t="s">
        <v>236</v>
      </c>
      <c r="N70" s="63">
        <v>13</v>
      </c>
      <c r="O70" s="61"/>
      <c r="P70" s="59"/>
      <c r="Q70" s="59"/>
      <c r="R70" s="59"/>
      <c r="S70" s="59"/>
      <c r="T70" s="59">
        <v>20</v>
      </c>
      <c r="U70" s="59" t="s">
        <v>236</v>
      </c>
      <c r="V70" s="59">
        <v>13</v>
      </c>
      <c r="W70" s="59"/>
      <c r="X70" s="59"/>
      <c r="Y70" s="63">
        <f t="shared" si="2"/>
        <v>0</v>
      </c>
    </row>
    <row r="71" spans="1:25">
      <c r="A71" s="67">
        <v>73</v>
      </c>
      <c r="B71" s="68" t="s">
        <v>350</v>
      </c>
      <c r="C71" s="69">
        <v>44984</v>
      </c>
      <c r="D71" s="68" t="s">
        <v>231</v>
      </c>
      <c r="E71" s="68" t="s">
        <v>351</v>
      </c>
      <c r="F71" s="68"/>
      <c r="G71" s="67">
        <v>4</v>
      </c>
      <c r="H71" s="68" t="s">
        <v>232</v>
      </c>
      <c r="I71" s="68" t="s">
        <v>233</v>
      </c>
      <c r="J71" s="68" t="s">
        <v>295</v>
      </c>
      <c r="K71" s="70" t="s">
        <v>296</v>
      </c>
      <c r="L71" s="71">
        <v>600</v>
      </c>
      <c r="M71" s="68" t="s">
        <v>259</v>
      </c>
      <c r="N71" s="71">
        <v>21.2</v>
      </c>
      <c r="O71" s="68"/>
      <c r="P71" s="72"/>
      <c r="Q71" s="72"/>
      <c r="R71" s="72"/>
      <c r="S71" s="72"/>
      <c r="T71" s="72"/>
      <c r="U71" s="72"/>
      <c r="V71" s="72"/>
      <c r="W71" s="72"/>
      <c r="X71" s="72"/>
      <c r="Y71" s="71">
        <f t="shared" si="2"/>
        <v>-600</v>
      </c>
    </row>
    <row r="72" spans="1:25">
      <c r="A72" s="67">
        <v>72</v>
      </c>
      <c r="B72" s="68" t="s">
        <v>350</v>
      </c>
      <c r="C72" s="69">
        <v>44984</v>
      </c>
      <c r="D72" s="68" t="s">
        <v>231</v>
      </c>
      <c r="E72" s="68" t="s">
        <v>351</v>
      </c>
      <c r="F72" s="68"/>
      <c r="G72" s="67">
        <v>3</v>
      </c>
      <c r="H72" s="68" t="s">
        <v>232</v>
      </c>
      <c r="I72" s="68" t="s">
        <v>233</v>
      </c>
      <c r="J72" s="68" t="s">
        <v>352</v>
      </c>
      <c r="K72" s="70" t="s">
        <v>353</v>
      </c>
      <c r="L72" s="71">
        <v>120</v>
      </c>
      <c r="M72" s="68" t="s">
        <v>259</v>
      </c>
      <c r="N72" s="71">
        <v>23.42</v>
      </c>
      <c r="O72" s="68"/>
      <c r="P72" s="72"/>
      <c r="Q72" s="72"/>
      <c r="R72" s="72"/>
      <c r="S72" s="72"/>
      <c r="T72" s="72"/>
      <c r="U72" s="72"/>
      <c r="V72" s="72"/>
      <c r="W72" s="72"/>
      <c r="X72" s="72"/>
      <c r="Y72" s="71">
        <f t="shared" si="2"/>
        <v>-120</v>
      </c>
    </row>
    <row r="73" spans="1:25">
      <c r="A73" s="67">
        <v>71</v>
      </c>
      <c r="B73" s="68" t="s">
        <v>350</v>
      </c>
      <c r="C73" s="69">
        <v>44984</v>
      </c>
      <c r="D73" s="68" t="s">
        <v>231</v>
      </c>
      <c r="E73" s="68" t="s">
        <v>351</v>
      </c>
      <c r="F73" s="68"/>
      <c r="G73" s="67">
        <v>2</v>
      </c>
      <c r="H73" s="68" t="s">
        <v>232</v>
      </c>
      <c r="I73" s="68" t="s">
        <v>233</v>
      </c>
      <c r="J73" s="68" t="s">
        <v>282</v>
      </c>
      <c r="K73" s="70" t="s">
        <v>283</v>
      </c>
      <c r="L73" s="71">
        <v>372</v>
      </c>
      <c r="M73" s="68" t="s">
        <v>259</v>
      </c>
      <c r="N73" s="71">
        <v>26.18</v>
      </c>
      <c r="O73" s="68"/>
      <c r="P73" s="72"/>
      <c r="Q73" s="72"/>
      <c r="R73" s="72"/>
      <c r="S73" s="72"/>
      <c r="T73" s="72"/>
      <c r="U73" s="72"/>
      <c r="V73" s="72"/>
      <c r="W73" s="72"/>
      <c r="X73" s="72"/>
      <c r="Y73" s="71">
        <f t="shared" si="2"/>
        <v>-372</v>
      </c>
    </row>
    <row r="74" spans="1:25">
      <c r="A74" s="67">
        <v>70</v>
      </c>
      <c r="B74" s="68" t="s">
        <v>350</v>
      </c>
      <c r="C74" s="69">
        <v>44984</v>
      </c>
      <c r="D74" s="68" t="s">
        <v>231</v>
      </c>
      <c r="E74" s="68" t="s">
        <v>351</v>
      </c>
      <c r="F74" s="68"/>
      <c r="G74" s="67">
        <v>1</v>
      </c>
      <c r="H74" s="68" t="s">
        <v>232</v>
      </c>
      <c r="I74" s="68" t="s">
        <v>233</v>
      </c>
      <c r="J74" s="68" t="s">
        <v>270</v>
      </c>
      <c r="K74" s="70" t="s">
        <v>271</v>
      </c>
      <c r="L74" s="71">
        <v>720</v>
      </c>
      <c r="M74" s="68" t="s">
        <v>259</v>
      </c>
      <c r="N74" s="71">
        <v>28.7</v>
      </c>
      <c r="O74" s="68"/>
      <c r="P74" s="72"/>
      <c r="Q74" s="72"/>
      <c r="R74" s="72"/>
      <c r="S74" s="72"/>
      <c r="T74" s="72"/>
      <c r="U74" s="72"/>
      <c r="V74" s="72"/>
      <c r="W74" s="72"/>
      <c r="X74" s="72"/>
      <c r="Y74" s="71">
        <f t="shared" si="2"/>
        <v>-720</v>
      </c>
    </row>
    <row r="75" spans="1:25">
      <c r="A75" s="67">
        <v>74</v>
      </c>
      <c r="B75" s="68" t="s">
        <v>350</v>
      </c>
      <c r="C75" s="69">
        <v>44984</v>
      </c>
      <c r="D75" s="68" t="s">
        <v>231</v>
      </c>
      <c r="E75" s="68" t="s">
        <v>351</v>
      </c>
      <c r="F75" s="68"/>
      <c r="G75" s="67">
        <v>5</v>
      </c>
      <c r="H75" s="68" t="s">
        <v>232</v>
      </c>
      <c r="I75" s="68" t="s">
        <v>233</v>
      </c>
      <c r="J75" s="68" t="s">
        <v>285</v>
      </c>
      <c r="K75" s="70" t="s">
        <v>286</v>
      </c>
      <c r="L75" s="71">
        <v>600</v>
      </c>
      <c r="M75" s="68" t="s">
        <v>236</v>
      </c>
      <c r="N75" s="71">
        <v>13.68</v>
      </c>
      <c r="O75" s="68"/>
      <c r="P75" s="72"/>
      <c r="Q75" s="72"/>
      <c r="R75" s="72"/>
      <c r="S75" s="72"/>
      <c r="T75" s="72"/>
      <c r="U75" s="72"/>
      <c r="V75" s="72"/>
      <c r="W75" s="72"/>
      <c r="X75" s="72"/>
      <c r="Y75" s="71">
        <f t="shared" si="2"/>
        <v>-600</v>
      </c>
    </row>
    <row r="76" spans="1:25">
      <c r="A76" s="67">
        <v>82</v>
      </c>
      <c r="B76" s="68" t="s">
        <v>350</v>
      </c>
      <c r="C76" s="69">
        <v>44984</v>
      </c>
      <c r="D76" s="68" t="s">
        <v>231</v>
      </c>
      <c r="E76" s="68" t="s">
        <v>351</v>
      </c>
      <c r="F76" s="68"/>
      <c r="G76" s="67">
        <v>13</v>
      </c>
      <c r="H76" s="68" t="s">
        <v>232</v>
      </c>
      <c r="I76" s="68" t="s">
        <v>233</v>
      </c>
      <c r="J76" s="68" t="s">
        <v>366</v>
      </c>
      <c r="K76" s="70" t="s">
        <v>367</v>
      </c>
      <c r="L76" s="71">
        <v>200</v>
      </c>
      <c r="M76" s="68" t="s">
        <v>236</v>
      </c>
      <c r="N76" s="71">
        <v>2.34</v>
      </c>
      <c r="O76" s="68"/>
      <c r="P76" s="72"/>
      <c r="Q76" s="72"/>
      <c r="R76" s="72"/>
      <c r="S76" s="72"/>
      <c r="T76" s="72"/>
      <c r="U76" s="72"/>
      <c r="V76" s="72"/>
      <c r="W76" s="72"/>
      <c r="X76" s="72"/>
      <c r="Y76" s="71">
        <f t="shared" si="2"/>
        <v>-200</v>
      </c>
    </row>
    <row r="77" spans="1:25">
      <c r="A77" s="67">
        <v>79</v>
      </c>
      <c r="B77" s="68" t="s">
        <v>350</v>
      </c>
      <c r="C77" s="69">
        <v>44984</v>
      </c>
      <c r="D77" s="68" t="s">
        <v>231</v>
      </c>
      <c r="E77" s="68" t="s">
        <v>351</v>
      </c>
      <c r="F77" s="68"/>
      <c r="G77" s="67">
        <v>10</v>
      </c>
      <c r="H77" s="68" t="s">
        <v>232</v>
      </c>
      <c r="I77" s="68" t="s">
        <v>233</v>
      </c>
      <c r="J77" s="68" t="s">
        <v>360</v>
      </c>
      <c r="K77" s="70" t="s">
        <v>361</v>
      </c>
      <c r="L77" s="71">
        <v>12</v>
      </c>
      <c r="M77" s="68" t="s">
        <v>236</v>
      </c>
      <c r="N77" s="71">
        <v>16.16</v>
      </c>
      <c r="O77" s="68"/>
      <c r="P77" s="72"/>
      <c r="Q77" s="72"/>
      <c r="R77" s="72"/>
      <c r="S77" s="72"/>
      <c r="T77" s="72"/>
      <c r="U77" s="72"/>
      <c r="V77" s="72"/>
      <c r="W77" s="72"/>
      <c r="X77" s="72"/>
      <c r="Y77" s="71">
        <f t="shared" si="2"/>
        <v>-12</v>
      </c>
    </row>
    <row r="78" spans="1:25">
      <c r="A78" s="67">
        <v>80</v>
      </c>
      <c r="B78" s="68" t="s">
        <v>350</v>
      </c>
      <c r="C78" s="69">
        <v>44984</v>
      </c>
      <c r="D78" s="68" t="s">
        <v>231</v>
      </c>
      <c r="E78" s="68" t="s">
        <v>351</v>
      </c>
      <c r="F78" s="68"/>
      <c r="G78" s="67">
        <v>11</v>
      </c>
      <c r="H78" s="68" t="s">
        <v>232</v>
      </c>
      <c r="I78" s="68" t="s">
        <v>233</v>
      </c>
      <c r="J78" s="68" t="s">
        <v>362</v>
      </c>
      <c r="K78" s="70" t="s">
        <v>363</v>
      </c>
      <c r="L78" s="71">
        <v>18</v>
      </c>
      <c r="M78" s="68" t="s">
        <v>236</v>
      </c>
      <c r="N78" s="71">
        <v>20.12</v>
      </c>
      <c r="O78" s="68"/>
      <c r="P78" s="72"/>
      <c r="Q78" s="72"/>
      <c r="R78" s="72"/>
      <c r="S78" s="72"/>
      <c r="T78" s="72"/>
      <c r="U78" s="72"/>
      <c r="V78" s="72"/>
      <c r="W78" s="72"/>
      <c r="X78" s="72"/>
      <c r="Y78" s="71">
        <f t="shared" si="2"/>
        <v>-18</v>
      </c>
    </row>
    <row r="79" spans="1:25">
      <c r="A79" s="67">
        <v>78</v>
      </c>
      <c r="B79" s="68" t="s">
        <v>350</v>
      </c>
      <c r="C79" s="69">
        <v>44984</v>
      </c>
      <c r="D79" s="68" t="s">
        <v>231</v>
      </c>
      <c r="E79" s="68" t="s">
        <v>351</v>
      </c>
      <c r="F79" s="68"/>
      <c r="G79" s="67">
        <v>9</v>
      </c>
      <c r="H79" s="68" t="s">
        <v>232</v>
      </c>
      <c r="I79" s="68" t="s">
        <v>233</v>
      </c>
      <c r="J79" s="68" t="s">
        <v>358</v>
      </c>
      <c r="K79" s="70" t="s">
        <v>359</v>
      </c>
      <c r="L79" s="71">
        <v>12</v>
      </c>
      <c r="M79" s="68" t="s">
        <v>236</v>
      </c>
      <c r="N79" s="71">
        <v>16.16</v>
      </c>
      <c r="O79" s="68"/>
      <c r="P79" s="72"/>
      <c r="Q79" s="72"/>
      <c r="R79" s="72"/>
      <c r="S79" s="72"/>
      <c r="T79" s="72"/>
      <c r="U79" s="72"/>
      <c r="V79" s="72"/>
      <c r="W79" s="72"/>
      <c r="X79" s="72"/>
      <c r="Y79" s="71">
        <f t="shared" si="2"/>
        <v>-12</v>
      </c>
    </row>
    <row r="80" spans="1:25">
      <c r="A80" s="67">
        <v>81</v>
      </c>
      <c r="B80" s="68" t="s">
        <v>350</v>
      </c>
      <c r="C80" s="69">
        <v>44984</v>
      </c>
      <c r="D80" s="68" t="s">
        <v>231</v>
      </c>
      <c r="E80" s="68" t="s">
        <v>351</v>
      </c>
      <c r="F80" s="68"/>
      <c r="G80" s="67">
        <v>12</v>
      </c>
      <c r="H80" s="68" t="s">
        <v>232</v>
      </c>
      <c r="I80" s="68" t="s">
        <v>233</v>
      </c>
      <c r="J80" s="68" t="s">
        <v>364</v>
      </c>
      <c r="K80" s="70" t="s">
        <v>365</v>
      </c>
      <c r="L80" s="71">
        <v>100</v>
      </c>
      <c r="M80" s="68" t="s">
        <v>236</v>
      </c>
      <c r="N80" s="71">
        <v>3.98</v>
      </c>
      <c r="O80" s="68"/>
      <c r="P80" s="72"/>
      <c r="Q80" s="72"/>
      <c r="R80" s="72"/>
      <c r="S80" s="72"/>
      <c r="T80" s="72"/>
      <c r="U80" s="72"/>
      <c r="V80" s="72"/>
      <c r="W80" s="72"/>
      <c r="X80" s="72"/>
      <c r="Y80" s="71">
        <f t="shared" si="2"/>
        <v>-100</v>
      </c>
    </row>
    <row r="81" spans="1:25">
      <c r="A81" s="67">
        <v>77</v>
      </c>
      <c r="B81" s="68" t="s">
        <v>350</v>
      </c>
      <c r="C81" s="69">
        <v>44984</v>
      </c>
      <c r="D81" s="68" t="s">
        <v>231</v>
      </c>
      <c r="E81" s="68" t="s">
        <v>351</v>
      </c>
      <c r="F81" s="68"/>
      <c r="G81" s="67">
        <v>8</v>
      </c>
      <c r="H81" s="68" t="s">
        <v>232</v>
      </c>
      <c r="I81" s="68" t="s">
        <v>233</v>
      </c>
      <c r="J81" s="68" t="s">
        <v>356</v>
      </c>
      <c r="K81" s="70" t="s">
        <v>357</v>
      </c>
      <c r="L81" s="71">
        <v>18</v>
      </c>
      <c r="M81" s="68" t="s">
        <v>236</v>
      </c>
      <c r="N81" s="71">
        <v>20.12</v>
      </c>
      <c r="O81" s="68"/>
      <c r="P81" s="72"/>
      <c r="Q81" s="72"/>
      <c r="R81" s="72"/>
      <c r="S81" s="72"/>
      <c r="T81" s="72"/>
      <c r="U81" s="72"/>
      <c r="V81" s="72"/>
      <c r="W81" s="72"/>
      <c r="X81" s="72"/>
      <c r="Y81" s="71">
        <f t="shared" si="2"/>
        <v>-18</v>
      </c>
    </row>
    <row r="82" spans="1:25">
      <c r="A82" s="67">
        <v>76</v>
      </c>
      <c r="B82" s="68" t="s">
        <v>350</v>
      </c>
      <c r="C82" s="69">
        <v>44984</v>
      </c>
      <c r="D82" s="68" t="s">
        <v>231</v>
      </c>
      <c r="E82" s="68" t="s">
        <v>351</v>
      </c>
      <c r="F82" s="68"/>
      <c r="G82" s="67">
        <v>7</v>
      </c>
      <c r="H82" s="68" t="s">
        <v>232</v>
      </c>
      <c r="I82" s="68" t="s">
        <v>233</v>
      </c>
      <c r="J82" s="68" t="s">
        <v>322</v>
      </c>
      <c r="K82" s="70" t="s">
        <v>355</v>
      </c>
      <c r="L82" s="71">
        <v>300</v>
      </c>
      <c r="M82" s="68" t="s">
        <v>236</v>
      </c>
      <c r="N82" s="71">
        <v>1.62</v>
      </c>
      <c r="O82" s="68"/>
      <c r="P82" s="72"/>
      <c r="Q82" s="72"/>
      <c r="R82" s="72"/>
      <c r="S82" s="72"/>
      <c r="T82" s="72"/>
      <c r="U82" s="72"/>
      <c r="V82" s="72"/>
      <c r="W82" s="72"/>
      <c r="X82" s="72"/>
      <c r="Y82" s="71">
        <f t="shared" si="2"/>
        <v>-300</v>
      </c>
    </row>
    <row r="83" spans="1:25">
      <c r="A83" s="67">
        <v>75</v>
      </c>
      <c r="B83" s="68" t="s">
        <v>350</v>
      </c>
      <c r="C83" s="69">
        <v>44984</v>
      </c>
      <c r="D83" s="68" t="s">
        <v>231</v>
      </c>
      <c r="E83" s="68" t="s">
        <v>351</v>
      </c>
      <c r="F83" s="68"/>
      <c r="G83" s="67">
        <v>6</v>
      </c>
      <c r="H83" s="68" t="s">
        <v>232</v>
      </c>
      <c r="I83" s="68" t="s">
        <v>233</v>
      </c>
      <c r="J83" s="68" t="s">
        <v>321</v>
      </c>
      <c r="K83" s="70" t="s">
        <v>354</v>
      </c>
      <c r="L83" s="71">
        <v>550</v>
      </c>
      <c r="M83" s="68" t="s">
        <v>236</v>
      </c>
      <c r="N83" s="71">
        <v>2.58</v>
      </c>
      <c r="O83" s="68"/>
      <c r="P83" s="72"/>
      <c r="Q83" s="72"/>
      <c r="R83" s="72"/>
      <c r="S83" s="72"/>
      <c r="T83" s="72"/>
      <c r="U83" s="72"/>
      <c r="V83" s="72"/>
      <c r="W83" s="72"/>
      <c r="X83" s="72"/>
      <c r="Y83" s="71">
        <f t="shared" si="2"/>
        <v>-550</v>
      </c>
    </row>
    <row r="84" spans="1:25">
      <c r="A84" s="67">
        <v>1</v>
      </c>
      <c r="B84" s="68" t="s">
        <v>464</v>
      </c>
      <c r="C84" s="69">
        <v>44984</v>
      </c>
      <c r="D84" s="68" t="s">
        <v>231</v>
      </c>
      <c r="E84" s="68" t="s">
        <v>466</v>
      </c>
      <c r="F84" s="68"/>
      <c r="G84" s="67">
        <v>1</v>
      </c>
      <c r="H84" s="68" t="s">
        <v>232</v>
      </c>
      <c r="I84" s="68" t="s">
        <v>233</v>
      </c>
      <c r="J84" s="68" t="s">
        <v>295</v>
      </c>
      <c r="K84" s="70" t="s">
        <v>296</v>
      </c>
      <c r="L84" s="71">
        <v>1029</v>
      </c>
      <c r="M84" s="68" t="s">
        <v>259</v>
      </c>
      <c r="N84" s="71">
        <v>21.2</v>
      </c>
      <c r="O84" s="68"/>
      <c r="P84" s="72"/>
      <c r="Q84" s="72"/>
      <c r="R84" s="72"/>
      <c r="S84" s="72"/>
      <c r="T84" s="72"/>
      <c r="U84" s="72"/>
      <c r="V84" s="72"/>
      <c r="W84" s="72"/>
      <c r="X84" s="72"/>
      <c r="Y84" s="71">
        <f t="shared" si="2"/>
        <v>-1029</v>
      </c>
    </row>
    <row r="85" spans="1:25">
      <c r="A85" s="67">
        <v>22</v>
      </c>
      <c r="B85" s="68" t="s">
        <v>464</v>
      </c>
      <c r="C85" s="69">
        <v>44984</v>
      </c>
      <c r="D85" s="68" t="s">
        <v>231</v>
      </c>
      <c r="E85" s="68" t="s">
        <v>466</v>
      </c>
      <c r="F85" s="68"/>
      <c r="G85" s="67">
        <v>22</v>
      </c>
      <c r="H85" s="68" t="s">
        <v>232</v>
      </c>
      <c r="I85" s="68" t="s">
        <v>233</v>
      </c>
      <c r="J85" s="68" t="s">
        <v>402</v>
      </c>
      <c r="K85" s="70" t="s">
        <v>403</v>
      </c>
      <c r="L85" s="71">
        <v>17</v>
      </c>
      <c r="M85" s="68" t="s">
        <v>236</v>
      </c>
      <c r="N85" s="71">
        <v>29</v>
      </c>
      <c r="O85" s="68"/>
      <c r="P85" s="72"/>
      <c r="Q85" s="72"/>
      <c r="R85" s="72"/>
      <c r="S85" s="72"/>
      <c r="T85" s="72"/>
      <c r="U85" s="72"/>
      <c r="V85" s="72"/>
      <c r="W85" s="72"/>
      <c r="X85" s="72"/>
      <c r="Y85" s="71">
        <f t="shared" si="2"/>
        <v>-17</v>
      </c>
    </row>
    <row r="86" spans="1:25">
      <c r="A86" s="67">
        <v>39</v>
      </c>
      <c r="B86" s="68" t="s">
        <v>464</v>
      </c>
      <c r="C86" s="69">
        <v>44984</v>
      </c>
      <c r="D86" s="68" t="s">
        <v>231</v>
      </c>
      <c r="E86" s="68" t="s">
        <v>466</v>
      </c>
      <c r="F86" s="68"/>
      <c r="G86" s="67">
        <v>39</v>
      </c>
      <c r="H86" s="68" t="s">
        <v>232</v>
      </c>
      <c r="I86" s="68" t="s">
        <v>233</v>
      </c>
      <c r="J86" s="68" t="s">
        <v>436</v>
      </c>
      <c r="K86" s="70" t="s">
        <v>437</v>
      </c>
      <c r="L86" s="71">
        <v>6</v>
      </c>
      <c r="M86" s="68" t="s">
        <v>236</v>
      </c>
      <c r="N86" s="71">
        <v>5</v>
      </c>
      <c r="O86" s="68"/>
      <c r="P86" s="72"/>
      <c r="Q86" s="72"/>
      <c r="R86" s="72"/>
      <c r="S86" s="72"/>
      <c r="T86" s="72"/>
      <c r="U86" s="72"/>
      <c r="V86" s="72"/>
      <c r="W86" s="72"/>
      <c r="X86" s="72"/>
      <c r="Y86" s="71">
        <f t="shared" si="2"/>
        <v>-6</v>
      </c>
    </row>
    <row r="87" spans="1:25">
      <c r="A87" s="67">
        <v>38</v>
      </c>
      <c r="B87" s="68" t="s">
        <v>464</v>
      </c>
      <c r="C87" s="69">
        <v>44984</v>
      </c>
      <c r="D87" s="68" t="s">
        <v>231</v>
      </c>
      <c r="E87" s="68" t="s">
        <v>466</v>
      </c>
      <c r="F87" s="68"/>
      <c r="G87" s="67">
        <v>38</v>
      </c>
      <c r="H87" s="68" t="s">
        <v>232</v>
      </c>
      <c r="I87" s="68" t="s">
        <v>233</v>
      </c>
      <c r="J87" s="68" t="s">
        <v>434</v>
      </c>
      <c r="K87" s="70" t="s">
        <v>435</v>
      </c>
      <c r="L87" s="71">
        <v>50</v>
      </c>
      <c r="M87" s="68" t="s">
        <v>236</v>
      </c>
      <c r="N87" s="71">
        <v>7</v>
      </c>
      <c r="O87" s="68"/>
      <c r="P87" s="72"/>
      <c r="Q87" s="72"/>
      <c r="R87" s="72"/>
      <c r="S87" s="72"/>
      <c r="T87" s="72"/>
      <c r="U87" s="72"/>
      <c r="V87" s="72"/>
      <c r="W87" s="72"/>
      <c r="X87" s="72"/>
      <c r="Y87" s="71">
        <f t="shared" si="2"/>
        <v>-50</v>
      </c>
    </row>
    <row r="88" spans="1:25">
      <c r="A88" s="67">
        <v>12</v>
      </c>
      <c r="B88" s="68" t="s">
        <v>464</v>
      </c>
      <c r="C88" s="69">
        <v>44984</v>
      </c>
      <c r="D88" s="68" t="s">
        <v>231</v>
      </c>
      <c r="E88" s="68" t="s">
        <v>466</v>
      </c>
      <c r="F88" s="68"/>
      <c r="G88" s="67">
        <v>12</v>
      </c>
      <c r="H88" s="68" t="s">
        <v>232</v>
      </c>
      <c r="I88" s="68" t="s">
        <v>233</v>
      </c>
      <c r="J88" s="68" t="s">
        <v>384</v>
      </c>
      <c r="K88" s="70" t="s">
        <v>385</v>
      </c>
      <c r="L88" s="71">
        <v>1</v>
      </c>
      <c r="M88" s="68" t="s">
        <v>236</v>
      </c>
      <c r="N88" s="71">
        <v>6</v>
      </c>
      <c r="O88" s="68"/>
      <c r="P88" s="72"/>
      <c r="Q88" s="72"/>
      <c r="R88" s="72"/>
      <c r="S88" s="72"/>
      <c r="T88" s="72"/>
      <c r="U88" s="72"/>
      <c r="V88" s="72"/>
      <c r="W88" s="72"/>
      <c r="X88" s="72"/>
      <c r="Y88" s="71">
        <f t="shared" si="2"/>
        <v>-1</v>
      </c>
    </row>
    <row r="89" spans="1:25">
      <c r="A89" s="67">
        <v>11</v>
      </c>
      <c r="B89" s="68" t="s">
        <v>464</v>
      </c>
      <c r="C89" s="69">
        <v>44984</v>
      </c>
      <c r="D89" s="68" t="s">
        <v>231</v>
      </c>
      <c r="E89" s="68" t="s">
        <v>466</v>
      </c>
      <c r="F89" s="68"/>
      <c r="G89" s="67">
        <v>11</v>
      </c>
      <c r="H89" s="68" t="s">
        <v>232</v>
      </c>
      <c r="I89" s="68" t="s">
        <v>233</v>
      </c>
      <c r="J89" s="68" t="s">
        <v>382</v>
      </c>
      <c r="K89" s="70" t="s">
        <v>383</v>
      </c>
      <c r="L89" s="71">
        <v>1</v>
      </c>
      <c r="M89" s="68" t="s">
        <v>236</v>
      </c>
      <c r="N89" s="71">
        <v>6</v>
      </c>
      <c r="O89" s="68"/>
      <c r="P89" s="72"/>
      <c r="Q89" s="72"/>
      <c r="R89" s="72"/>
      <c r="S89" s="72"/>
      <c r="T89" s="72"/>
      <c r="U89" s="72"/>
      <c r="V89" s="72"/>
      <c r="W89" s="72"/>
      <c r="X89" s="72"/>
      <c r="Y89" s="71">
        <f t="shared" si="2"/>
        <v>-1</v>
      </c>
    </row>
    <row r="90" spans="1:25">
      <c r="A90" s="67">
        <v>45</v>
      </c>
      <c r="B90" s="68" t="s">
        <v>464</v>
      </c>
      <c r="C90" s="69">
        <v>44984</v>
      </c>
      <c r="D90" s="68" t="s">
        <v>231</v>
      </c>
      <c r="E90" s="68" t="s">
        <v>466</v>
      </c>
      <c r="F90" s="68"/>
      <c r="G90" s="67">
        <v>45</v>
      </c>
      <c r="H90" s="68" t="s">
        <v>232</v>
      </c>
      <c r="I90" s="68" t="s">
        <v>233</v>
      </c>
      <c r="J90" s="68" t="s">
        <v>448</v>
      </c>
      <c r="K90" s="70" t="s">
        <v>449</v>
      </c>
      <c r="L90" s="71">
        <v>10</v>
      </c>
      <c r="M90" s="68" t="s">
        <v>236</v>
      </c>
      <c r="N90" s="71">
        <v>5.0999999999999996</v>
      </c>
      <c r="O90" s="68"/>
      <c r="P90" s="72"/>
      <c r="Q90" s="72"/>
      <c r="R90" s="72"/>
      <c r="S90" s="72"/>
      <c r="T90" s="72"/>
      <c r="U90" s="72"/>
      <c r="V90" s="72"/>
      <c r="W90" s="72"/>
      <c r="X90" s="72"/>
      <c r="Y90" s="71">
        <f t="shared" si="2"/>
        <v>-10</v>
      </c>
    </row>
    <row r="91" spans="1:25">
      <c r="A91" s="67">
        <v>43</v>
      </c>
      <c r="B91" s="68" t="s">
        <v>464</v>
      </c>
      <c r="C91" s="69">
        <v>44984</v>
      </c>
      <c r="D91" s="68" t="s">
        <v>231</v>
      </c>
      <c r="E91" s="68" t="s">
        <v>466</v>
      </c>
      <c r="F91" s="68"/>
      <c r="G91" s="67">
        <v>43</v>
      </c>
      <c r="H91" s="68" t="s">
        <v>232</v>
      </c>
      <c r="I91" s="68" t="s">
        <v>233</v>
      </c>
      <c r="J91" s="68" t="s">
        <v>444</v>
      </c>
      <c r="K91" s="70" t="s">
        <v>445</v>
      </c>
      <c r="L91" s="71">
        <v>3</v>
      </c>
      <c r="M91" s="68" t="s">
        <v>236</v>
      </c>
      <c r="N91" s="71">
        <v>7.1</v>
      </c>
      <c r="O91" s="68"/>
      <c r="P91" s="72"/>
      <c r="Q91" s="72"/>
      <c r="R91" s="72"/>
      <c r="S91" s="72"/>
      <c r="T91" s="72"/>
      <c r="U91" s="72"/>
      <c r="V91" s="72"/>
      <c r="W91" s="72"/>
      <c r="X91" s="72"/>
      <c r="Y91" s="71">
        <f t="shared" si="2"/>
        <v>-3</v>
      </c>
    </row>
    <row r="92" spans="1:25">
      <c r="A92" s="67">
        <v>41</v>
      </c>
      <c r="B92" s="68" t="s">
        <v>464</v>
      </c>
      <c r="C92" s="69">
        <v>44984</v>
      </c>
      <c r="D92" s="68" t="s">
        <v>231</v>
      </c>
      <c r="E92" s="68" t="s">
        <v>466</v>
      </c>
      <c r="F92" s="68"/>
      <c r="G92" s="67">
        <v>41</v>
      </c>
      <c r="H92" s="68" t="s">
        <v>232</v>
      </c>
      <c r="I92" s="68" t="s">
        <v>233</v>
      </c>
      <c r="J92" s="68" t="s">
        <v>440</v>
      </c>
      <c r="K92" s="70" t="s">
        <v>441</v>
      </c>
      <c r="L92" s="71">
        <v>33</v>
      </c>
      <c r="M92" s="68" t="s">
        <v>236</v>
      </c>
      <c r="N92" s="71">
        <v>9.5</v>
      </c>
      <c r="O92" s="68"/>
      <c r="P92" s="72"/>
      <c r="Q92" s="72"/>
      <c r="R92" s="72"/>
      <c r="S92" s="72"/>
      <c r="T92" s="72"/>
      <c r="U92" s="72"/>
      <c r="V92" s="72"/>
      <c r="W92" s="72"/>
      <c r="X92" s="72"/>
      <c r="Y92" s="71">
        <f t="shared" si="2"/>
        <v>-33</v>
      </c>
    </row>
    <row r="93" spans="1:25">
      <c r="A93" s="67">
        <v>44</v>
      </c>
      <c r="B93" s="68" t="s">
        <v>464</v>
      </c>
      <c r="C93" s="69">
        <v>44984</v>
      </c>
      <c r="D93" s="68" t="s">
        <v>231</v>
      </c>
      <c r="E93" s="68" t="s">
        <v>466</v>
      </c>
      <c r="F93" s="68"/>
      <c r="G93" s="67">
        <v>44</v>
      </c>
      <c r="H93" s="68" t="s">
        <v>232</v>
      </c>
      <c r="I93" s="68" t="s">
        <v>233</v>
      </c>
      <c r="J93" s="68" t="s">
        <v>446</v>
      </c>
      <c r="K93" s="70" t="s">
        <v>447</v>
      </c>
      <c r="L93" s="71">
        <v>10</v>
      </c>
      <c r="M93" s="68" t="s">
        <v>236</v>
      </c>
      <c r="N93" s="71">
        <v>5.2</v>
      </c>
      <c r="O93" s="68"/>
      <c r="P93" s="72"/>
      <c r="Q93" s="72"/>
      <c r="R93" s="72"/>
      <c r="S93" s="72"/>
      <c r="T93" s="72"/>
      <c r="U93" s="72"/>
      <c r="V93" s="72"/>
      <c r="W93" s="72"/>
      <c r="X93" s="72"/>
      <c r="Y93" s="71">
        <f t="shared" si="2"/>
        <v>-10</v>
      </c>
    </row>
    <row r="94" spans="1:25">
      <c r="A94" s="67">
        <v>42</v>
      </c>
      <c r="B94" s="68" t="s">
        <v>464</v>
      </c>
      <c r="C94" s="69">
        <v>44984</v>
      </c>
      <c r="D94" s="68" t="s">
        <v>231</v>
      </c>
      <c r="E94" s="68" t="s">
        <v>466</v>
      </c>
      <c r="F94" s="68"/>
      <c r="G94" s="67">
        <v>42</v>
      </c>
      <c r="H94" s="68" t="s">
        <v>232</v>
      </c>
      <c r="I94" s="68" t="s">
        <v>233</v>
      </c>
      <c r="J94" s="68" t="s">
        <v>442</v>
      </c>
      <c r="K94" s="70" t="s">
        <v>443</v>
      </c>
      <c r="L94" s="71">
        <v>3</v>
      </c>
      <c r="M94" s="68" t="s">
        <v>236</v>
      </c>
      <c r="N94" s="71">
        <v>7.25</v>
      </c>
      <c r="O94" s="68"/>
      <c r="P94" s="72"/>
      <c r="Q94" s="72"/>
      <c r="R94" s="72"/>
      <c r="S94" s="72"/>
      <c r="T94" s="72"/>
      <c r="U94" s="72"/>
      <c r="V94" s="72"/>
      <c r="W94" s="72"/>
      <c r="X94" s="72"/>
      <c r="Y94" s="71">
        <f t="shared" si="2"/>
        <v>-3</v>
      </c>
    </row>
    <row r="95" spans="1:25">
      <c r="A95" s="67">
        <v>40</v>
      </c>
      <c r="B95" s="68" t="s">
        <v>464</v>
      </c>
      <c r="C95" s="69">
        <v>44984</v>
      </c>
      <c r="D95" s="68" t="s">
        <v>231</v>
      </c>
      <c r="E95" s="68" t="s">
        <v>466</v>
      </c>
      <c r="F95" s="68"/>
      <c r="G95" s="67">
        <v>40</v>
      </c>
      <c r="H95" s="68" t="s">
        <v>232</v>
      </c>
      <c r="I95" s="68" t="s">
        <v>233</v>
      </c>
      <c r="J95" s="68" t="s">
        <v>438</v>
      </c>
      <c r="K95" s="70" t="s">
        <v>439</v>
      </c>
      <c r="L95" s="71">
        <v>20</v>
      </c>
      <c r="M95" s="68" t="s">
        <v>236</v>
      </c>
      <c r="N95" s="71">
        <v>9</v>
      </c>
      <c r="O95" s="68"/>
      <c r="P95" s="72"/>
      <c r="Q95" s="72"/>
      <c r="R95" s="72"/>
      <c r="S95" s="72"/>
      <c r="T95" s="72"/>
      <c r="U95" s="72"/>
      <c r="V95" s="72"/>
      <c r="W95" s="72"/>
      <c r="X95" s="72"/>
      <c r="Y95" s="71">
        <f t="shared" si="2"/>
        <v>-20</v>
      </c>
    </row>
    <row r="96" spans="1:25">
      <c r="A96" s="67">
        <v>24</v>
      </c>
      <c r="B96" s="68" t="s">
        <v>464</v>
      </c>
      <c r="C96" s="69">
        <v>44984</v>
      </c>
      <c r="D96" s="68" t="s">
        <v>231</v>
      </c>
      <c r="E96" s="68" t="s">
        <v>466</v>
      </c>
      <c r="F96" s="68"/>
      <c r="G96" s="67">
        <v>24</v>
      </c>
      <c r="H96" s="68" t="s">
        <v>232</v>
      </c>
      <c r="I96" s="68" t="s">
        <v>233</v>
      </c>
      <c r="J96" s="68" t="s">
        <v>406</v>
      </c>
      <c r="K96" s="70" t="s">
        <v>407</v>
      </c>
      <c r="L96" s="71">
        <v>10</v>
      </c>
      <c r="M96" s="68" t="s">
        <v>236</v>
      </c>
      <c r="N96" s="71">
        <v>2.2999999999999998</v>
      </c>
      <c r="O96" s="68"/>
      <c r="P96" s="72"/>
      <c r="Q96" s="72"/>
      <c r="R96" s="72"/>
      <c r="S96" s="72"/>
      <c r="T96" s="72"/>
      <c r="U96" s="72"/>
      <c r="V96" s="72"/>
      <c r="W96" s="72"/>
      <c r="X96" s="72"/>
      <c r="Y96" s="71">
        <f t="shared" si="2"/>
        <v>-10</v>
      </c>
    </row>
    <row r="97" spans="1:25">
      <c r="A97" s="67">
        <v>26</v>
      </c>
      <c r="B97" s="68" t="s">
        <v>464</v>
      </c>
      <c r="C97" s="69">
        <v>44984</v>
      </c>
      <c r="D97" s="68" t="s">
        <v>231</v>
      </c>
      <c r="E97" s="68" t="s">
        <v>466</v>
      </c>
      <c r="F97" s="68"/>
      <c r="G97" s="67">
        <v>26</v>
      </c>
      <c r="H97" s="68" t="s">
        <v>232</v>
      </c>
      <c r="I97" s="68" t="s">
        <v>233</v>
      </c>
      <c r="J97" s="68" t="s">
        <v>410</v>
      </c>
      <c r="K97" s="70" t="s">
        <v>411</v>
      </c>
      <c r="L97" s="71">
        <v>3</v>
      </c>
      <c r="M97" s="68" t="s">
        <v>236</v>
      </c>
      <c r="N97" s="71">
        <v>3.3</v>
      </c>
      <c r="O97" s="68"/>
      <c r="P97" s="72"/>
      <c r="Q97" s="72"/>
      <c r="R97" s="72"/>
      <c r="S97" s="72"/>
      <c r="T97" s="72"/>
      <c r="U97" s="72"/>
      <c r="V97" s="72"/>
      <c r="W97" s="72"/>
      <c r="X97" s="72"/>
      <c r="Y97" s="71">
        <f t="shared" si="2"/>
        <v>-3</v>
      </c>
    </row>
    <row r="98" spans="1:25">
      <c r="A98" s="67">
        <v>28</v>
      </c>
      <c r="B98" s="68" t="s">
        <v>464</v>
      </c>
      <c r="C98" s="69">
        <v>44984</v>
      </c>
      <c r="D98" s="68" t="s">
        <v>231</v>
      </c>
      <c r="E98" s="68" t="s">
        <v>466</v>
      </c>
      <c r="F98" s="68"/>
      <c r="G98" s="67">
        <v>28</v>
      </c>
      <c r="H98" s="68" t="s">
        <v>232</v>
      </c>
      <c r="I98" s="68" t="s">
        <v>233</v>
      </c>
      <c r="J98" s="68" t="s">
        <v>414</v>
      </c>
      <c r="K98" s="70" t="s">
        <v>415</v>
      </c>
      <c r="L98" s="71">
        <v>20</v>
      </c>
      <c r="M98" s="68" t="s">
        <v>236</v>
      </c>
      <c r="N98" s="71">
        <v>6.3</v>
      </c>
      <c r="O98" s="68"/>
      <c r="P98" s="72"/>
      <c r="Q98" s="72"/>
      <c r="R98" s="72"/>
      <c r="S98" s="72"/>
      <c r="T98" s="72"/>
      <c r="U98" s="72"/>
      <c r="V98" s="72"/>
      <c r="W98" s="72"/>
      <c r="X98" s="72"/>
      <c r="Y98" s="71">
        <f t="shared" ref="Y98:Y129" si="3">T98-L98</f>
        <v>-20</v>
      </c>
    </row>
    <row r="99" spans="1:25">
      <c r="A99" s="67">
        <v>13</v>
      </c>
      <c r="B99" s="68" t="s">
        <v>464</v>
      </c>
      <c r="C99" s="69">
        <v>44984</v>
      </c>
      <c r="D99" s="68" t="s">
        <v>231</v>
      </c>
      <c r="E99" s="68" t="s">
        <v>466</v>
      </c>
      <c r="F99" s="68"/>
      <c r="G99" s="67">
        <v>13</v>
      </c>
      <c r="H99" s="68" t="s">
        <v>232</v>
      </c>
      <c r="I99" s="68" t="s">
        <v>233</v>
      </c>
      <c r="J99" s="68" t="s">
        <v>386</v>
      </c>
      <c r="K99" s="70" t="s">
        <v>387</v>
      </c>
      <c r="L99" s="71">
        <v>1</v>
      </c>
      <c r="M99" s="68" t="s">
        <v>236</v>
      </c>
      <c r="N99" s="71">
        <v>5</v>
      </c>
      <c r="O99" s="68"/>
      <c r="P99" s="72"/>
      <c r="Q99" s="72"/>
      <c r="R99" s="72"/>
      <c r="S99" s="72"/>
      <c r="T99" s="72"/>
      <c r="U99" s="72"/>
      <c r="V99" s="72"/>
      <c r="W99" s="72"/>
      <c r="X99" s="72"/>
      <c r="Y99" s="71">
        <f t="shared" si="3"/>
        <v>-1</v>
      </c>
    </row>
    <row r="100" spans="1:25">
      <c r="A100" s="67">
        <v>23</v>
      </c>
      <c r="B100" s="68" t="s">
        <v>464</v>
      </c>
      <c r="C100" s="69">
        <v>44984</v>
      </c>
      <c r="D100" s="68" t="s">
        <v>231</v>
      </c>
      <c r="E100" s="68" t="s">
        <v>466</v>
      </c>
      <c r="F100" s="68"/>
      <c r="G100" s="67">
        <v>23</v>
      </c>
      <c r="H100" s="68" t="s">
        <v>232</v>
      </c>
      <c r="I100" s="68" t="s">
        <v>233</v>
      </c>
      <c r="J100" s="68" t="s">
        <v>404</v>
      </c>
      <c r="K100" s="70" t="s">
        <v>405</v>
      </c>
      <c r="L100" s="71">
        <v>10</v>
      </c>
      <c r="M100" s="68" t="s">
        <v>236</v>
      </c>
      <c r="N100" s="71">
        <v>3</v>
      </c>
      <c r="O100" s="68"/>
      <c r="P100" s="72"/>
      <c r="Q100" s="72"/>
      <c r="R100" s="72"/>
      <c r="S100" s="72"/>
      <c r="T100" s="72"/>
      <c r="U100" s="72"/>
      <c r="V100" s="72"/>
      <c r="W100" s="72"/>
      <c r="X100" s="72"/>
      <c r="Y100" s="71">
        <f t="shared" si="3"/>
        <v>-10</v>
      </c>
    </row>
    <row r="101" spans="1:25">
      <c r="A101" s="67">
        <v>25</v>
      </c>
      <c r="B101" s="68" t="s">
        <v>464</v>
      </c>
      <c r="C101" s="69">
        <v>44984</v>
      </c>
      <c r="D101" s="68" t="s">
        <v>231</v>
      </c>
      <c r="E101" s="68" t="s">
        <v>466</v>
      </c>
      <c r="F101" s="68"/>
      <c r="G101" s="67">
        <v>25</v>
      </c>
      <c r="H101" s="68" t="s">
        <v>232</v>
      </c>
      <c r="I101" s="68" t="s">
        <v>233</v>
      </c>
      <c r="J101" s="68" t="s">
        <v>408</v>
      </c>
      <c r="K101" s="70" t="s">
        <v>409</v>
      </c>
      <c r="L101" s="71">
        <v>3</v>
      </c>
      <c r="M101" s="68" t="s">
        <v>236</v>
      </c>
      <c r="N101" s="71">
        <v>3.4</v>
      </c>
      <c r="O101" s="68"/>
      <c r="P101" s="72"/>
      <c r="Q101" s="72"/>
      <c r="R101" s="72"/>
      <c r="S101" s="72"/>
      <c r="T101" s="72"/>
      <c r="U101" s="72"/>
      <c r="V101" s="72"/>
      <c r="W101" s="72"/>
      <c r="X101" s="72"/>
      <c r="Y101" s="71">
        <f t="shared" si="3"/>
        <v>-3</v>
      </c>
    </row>
    <row r="102" spans="1:25">
      <c r="A102" s="67">
        <v>27</v>
      </c>
      <c r="B102" s="68" t="s">
        <v>464</v>
      </c>
      <c r="C102" s="69">
        <v>44984</v>
      </c>
      <c r="D102" s="68" t="s">
        <v>231</v>
      </c>
      <c r="E102" s="68" t="s">
        <v>466</v>
      </c>
      <c r="F102" s="68"/>
      <c r="G102" s="67">
        <v>27</v>
      </c>
      <c r="H102" s="68" t="s">
        <v>232</v>
      </c>
      <c r="I102" s="68" t="s">
        <v>233</v>
      </c>
      <c r="J102" s="68" t="s">
        <v>412</v>
      </c>
      <c r="K102" s="70" t="s">
        <v>413</v>
      </c>
      <c r="L102" s="71">
        <v>33</v>
      </c>
      <c r="M102" s="68" t="s">
        <v>236</v>
      </c>
      <c r="N102" s="71">
        <v>6.4</v>
      </c>
      <c r="O102" s="68"/>
      <c r="P102" s="72"/>
      <c r="Q102" s="72"/>
      <c r="R102" s="72"/>
      <c r="S102" s="72"/>
      <c r="T102" s="72"/>
      <c r="U102" s="72"/>
      <c r="V102" s="72"/>
      <c r="W102" s="72"/>
      <c r="X102" s="72"/>
      <c r="Y102" s="71">
        <f t="shared" si="3"/>
        <v>-33</v>
      </c>
    </row>
    <row r="103" spans="1:25">
      <c r="A103" s="67">
        <v>14</v>
      </c>
      <c r="B103" s="68" t="s">
        <v>464</v>
      </c>
      <c r="C103" s="69">
        <v>44984</v>
      </c>
      <c r="D103" s="68" t="s">
        <v>231</v>
      </c>
      <c r="E103" s="68" t="s">
        <v>466</v>
      </c>
      <c r="F103" s="68"/>
      <c r="G103" s="67">
        <v>14</v>
      </c>
      <c r="H103" s="68" t="s">
        <v>232</v>
      </c>
      <c r="I103" s="68" t="s">
        <v>233</v>
      </c>
      <c r="J103" s="68" t="s">
        <v>388</v>
      </c>
      <c r="K103" s="70" t="s">
        <v>389</v>
      </c>
      <c r="L103" s="71">
        <v>1</v>
      </c>
      <c r="M103" s="68" t="s">
        <v>236</v>
      </c>
      <c r="N103" s="71">
        <v>5</v>
      </c>
      <c r="O103" s="68"/>
      <c r="P103" s="72"/>
      <c r="Q103" s="72"/>
      <c r="R103" s="72"/>
      <c r="S103" s="72"/>
      <c r="T103" s="72"/>
      <c r="U103" s="72"/>
      <c r="V103" s="72"/>
      <c r="W103" s="72"/>
      <c r="X103" s="72"/>
      <c r="Y103" s="71">
        <f t="shared" si="3"/>
        <v>-1</v>
      </c>
    </row>
    <row r="104" spans="1:25">
      <c r="A104" s="67">
        <v>47</v>
      </c>
      <c r="B104" s="68" t="s">
        <v>464</v>
      </c>
      <c r="C104" s="69">
        <v>44984</v>
      </c>
      <c r="D104" s="68" t="s">
        <v>231</v>
      </c>
      <c r="E104" s="68" t="s">
        <v>466</v>
      </c>
      <c r="F104" s="68"/>
      <c r="G104" s="67">
        <v>47</v>
      </c>
      <c r="H104" s="68" t="s">
        <v>232</v>
      </c>
      <c r="I104" s="68" t="s">
        <v>233</v>
      </c>
      <c r="J104" s="68" t="s">
        <v>453</v>
      </c>
      <c r="K104" s="70" t="s">
        <v>454</v>
      </c>
      <c r="L104" s="71">
        <v>280</v>
      </c>
      <c r="M104" s="68" t="s">
        <v>452</v>
      </c>
      <c r="N104" s="71">
        <v>0.2</v>
      </c>
      <c r="O104" s="68"/>
      <c r="P104" s="72"/>
      <c r="Q104" s="72"/>
      <c r="R104" s="72"/>
      <c r="S104" s="72"/>
      <c r="T104" s="72"/>
      <c r="U104" s="72"/>
      <c r="V104" s="72"/>
      <c r="W104" s="72"/>
      <c r="X104" s="72"/>
      <c r="Y104" s="71">
        <f t="shared" si="3"/>
        <v>-280</v>
      </c>
    </row>
    <row r="105" spans="1:25">
      <c r="A105" s="67">
        <v>48</v>
      </c>
      <c r="B105" s="68" t="s">
        <v>464</v>
      </c>
      <c r="C105" s="69">
        <v>44984</v>
      </c>
      <c r="D105" s="68" t="s">
        <v>231</v>
      </c>
      <c r="E105" s="68" t="s">
        <v>466</v>
      </c>
      <c r="F105" s="68"/>
      <c r="G105" s="67">
        <v>48</v>
      </c>
      <c r="H105" s="68" t="s">
        <v>232</v>
      </c>
      <c r="I105" s="68" t="s">
        <v>233</v>
      </c>
      <c r="J105" s="68" t="s">
        <v>455</v>
      </c>
      <c r="K105" s="70" t="s">
        <v>456</v>
      </c>
      <c r="L105" s="71">
        <v>7700</v>
      </c>
      <c r="M105" s="68" t="s">
        <v>452</v>
      </c>
      <c r="N105" s="71">
        <v>0.2</v>
      </c>
      <c r="O105" s="68"/>
      <c r="P105" s="72"/>
      <c r="Q105" s="72"/>
      <c r="R105" s="72"/>
      <c r="S105" s="72"/>
      <c r="T105" s="72"/>
      <c r="U105" s="72"/>
      <c r="V105" s="72"/>
      <c r="W105" s="72"/>
      <c r="X105" s="72"/>
      <c r="Y105" s="71">
        <f t="shared" si="3"/>
        <v>-7700</v>
      </c>
    </row>
    <row r="106" spans="1:25">
      <c r="A106" s="67">
        <v>46</v>
      </c>
      <c r="B106" s="68" t="s">
        <v>464</v>
      </c>
      <c r="C106" s="69">
        <v>44984</v>
      </c>
      <c r="D106" s="68" t="s">
        <v>231</v>
      </c>
      <c r="E106" s="68" t="s">
        <v>466</v>
      </c>
      <c r="F106" s="68"/>
      <c r="G106" s="67">
        <v>46</v>
      </c>
      <c r="H106" s="68" t="s">
        <v>232</v>
      </c>
      <c r="I106" s="68" t="s">
        <v>233</v>
      </c>
      <c r="J106" s="68" t="s">
        <v>450</v>
      </c>
      <c r="K106" s="70" t="s">
        <v>451</v>
      </c>
      <c r="L106" s="71">
        <v>350</v>
      </c>
      <c r="M106" s="68" t="s">
        <v>452</v>
      </c>
      <c r="N106" s="71">
        <v>0.7</v>
      </c>
      <c r="O106" s="68"/>
      <c r="P106" s="72"/>
      <c r="Q106" s="72"/>
      <c r="R106" s="72"/>
      <c r="S106" s="72"/>
      <c r="T106" s="72"/>
      <c r="U106" s="72"/>
      <c r="V106" s="72"/>
      <c r="W106" s="72"/>
      <c r="X106" s="72"/>
      <c r="Y106" s="71">
        <f t="shared" si="3"/>
        <v>-350</v>
      </c>
    </row>
    <row r="107" spans="1:25">
      <c r="A107" s="67">
        <v>49</v>
      </c>
      <c r="B107" s="68" t="s">
        <v>464</v>
      </c>
      <c r="C107" s="69">
        <v>44984</v>
      </c>
      <c r="D107" s="68" t="s">
        <v>231</v>
      </c>
      <c r="E107" s="68" t="s">
        <v>466</v>
      </c>
      <c r="F107" s="68"/>
      <c r="G107" s="67">
        <v>49</v>
      </c>
      <c r="H107" s="68" t="s">
        <v>262</v>
      </c>
      <c r="I107" s="68" t="s">
        <v>245</v>
      </c>
      <c r="J107" s="68" t="s">
        <v>457</v>
      </c>
      <c r="K107" s="70" t="s">
        <v>196</v>
      </c>
      <c r="L107" s="71">
        <v>6478</v>
      </c>
      <c r="M107" s="68" t="s">
        <v>236</v>
      </c>
      <c r="N107" s="71">
        <v>0.2</v>
      </c>
      <c r="O107" s="68"/>
      <c r="P107" s="72"/>
      <c r="Q107" s="72"/>
      <c r="R107" s="72"/>
      <c r="S107" s="72"/>
      <c r="T107" s="72"/>
      <c r="U107" s="72"/>
      <c r="V107" s="72"/>
      <c r="W107" s="72"/>
      <c r="X107" s="72"/>
      <c r="Y107" s="71">
        <f t="shared" si="3"/>
        <v>-6478</v>
      </c>
    </row>
    <row r="108" spans="1:25">
      <c r="A108" s="67">
        <v>21</v>
      </c>
      <c r="B108" s="68" t="s">
        <v>464</v>
      </c>
      <c r="C108" s="69">
        <v>44984</v>
      </c>
      <c r="D108" s="68" t="s">
        <v>231</v>
      </c>
      <c r="E108" s="68" t="s">
        <v>466</v>
      </c>
      <c r="F108" s="68"/>
      <c r="G108" s="67">
        <v>21</v>
      </c>
      <c r="H108" s="68" t="s">
        <v>232</v>
      </c>
      <c r="I108" s="68" t="s">
        <v>233</v>
      </c>
      <c r="J108" s="68" t="s">
        <v>317</v>
      </c>
      <c r="K108" s="70" t="s">
        <v>318</v>
      </c>
      <c r="L108" s="71">
        <v>36</v>
      </c>
      <c r="M108" s="68" t="s">
        <v>236</v>
      </c>
      <c r="N108" s="71">
        <v>60</v>
      </c>
      <c r="O108" s="68"/>
      <c r="P108" s="72"/>
      <c r="Q108" s="72"/>
      <c r="R108" s="72"/>
      <c r="S108" s="72"/>
      <c r="T108" s="72"/>
      <c r="U108" s="72"/>
      <c r="V108" s="72"/>
      <c r="W108" s="72"/>
      <c r="X108" s="72"/>
      <c r="Y108" s="71">
        <f t="shared" si="3"/>
        <v>-36</v>
      </c>
    </row>
    <row r="109" spans="1:25">
      <c r="A109" s="67">
        <v>8</v>
      </c>
      <c r="B109" s="68" t="s">
        <v>464</v>
      </c>
      <c r="C109" s="69">
        <v>44984</v>
      </c>
      <c r="D109" s="68" t="s">
        <v>231</v>
      </c>
      <c r="E109" s="68" t="s">
        <v>466</v>
      </c>
      <c r="F109" s="68"/>
      <c r="G109" s="67">
        <v>8</v>
      </c>
      <c r="H109" s="68" t="s">
        <v>232</v>
      </c>
      <c r="I109" s="68" t="s">
        <v>233</v>
      </c>
      <c r="J109" s="68" t="s">
        <v>376</v>
      </c>
      <c r="K109" s="70" t="s">
        <v>377</v>
      </c>
      <c r="L109" s="71">
        <v>20</v>
      </c>
      <c r="M109" s="68" t="s">
        <v>236</v>
      </c>
      <c r="N109" s="71">
        <v>1.78</v>
      </c>
      <c r="O109" s="68"/>
      <c r="P109" s="72"/>
      <c r="Q109" s="72"/>
      <c r="R109" s="72"/>
      <c r="S109" s="72"/>
      <c r="T109" s="72"/>
      <c r="U109" s="72"/>
      <c r="V109" s="72"/>
      <c r="W109" s="72"/>
      <c r="X109" s="72"/>
      <c r="Y109" s="71">
        <f t="shared" si="3"/>
        <v>-20</v>
      </c>
    </row>
    <row r="110" spans="1:25">
      <c r="A110" s="67">
        <v>30</v>
      </c>
      <c r="B110" s="68" t="s">
        <v>464</v>
      </c>
      <c r="C110" s="69">
        <v>44984</v>
      </c>
      <c r="D110" s="68" t="s">
        <v>231</v>
      </c>
      <c r="E110" s="68" t="s">
        <v>466</v>
      </c>
      <c r="F110" s="68"/>
      <c r="G110" s="67">
        <v>30</v>
      </c>
      <c r="H110" s="68" t="s">
        <v>232</v>
      </c>
      <c r="I110" s="68" t="s">
        <v>233</v>
      </c>
      <c r="J110" s="68" t="s">
        <v>418</v>
      </c>
      <c r="K110" s="70" t="s">
        <v>419</v>
      </c>
      <c r="L110" s="71">
        <v>60</v>
      </c>
      <c r="M110" s="68" t="s">
        <v>236</v>
      </c>
      <c r="N110" s="71">
        <v>2.62</v>
      </c>
      <c r="O110" s="68"/>
      <c r="P110" s="72"/>
      <c r="Q110" s="72"/>
      <c r="R110" s="72"/>
      <c r="S110" s="72"/>
      <c r="T110" s="72"/>
      <c r="U110" s="72"/>
      <c r="V110" s="72"/>
      <c r="W110" s="72"/>
      <c r="X110" s="72"/>
      <c r="Y110" s="71">
        <f t="shared" si="3"/>
        <v>-60</v>
      </c>
    </row>
    <row r="111" spans="1:25">
      <c r="A111" s="67">
        <v>9</v>
      </c>
      <c r="B111" s="68" t="s">
        <v>464</v>
      </c>
      <c r="C111" s="69">
        <v>44984</v>
      </c>
      <c r="D111" s="68" t="s">
        <v>231</v>
      </c>
      <c r="E111" s="68" t="s">
        <v>466</v>
      </c>
      <c r="F111" s="68"/>
      <c r="G111" s="67">
        <v>9</v>
      </c>
      <c r="H111" s="68" t="s">
        <v>232</v>
      </c>
      <c r="I111" s="68" t="s">
        <v>233</v>
      </c>
      <c r="J111" s="68" t="s">
        <v>378</v>
      </c>
      <c r="K111" s="70" t="s">
        <v>379</v>
      </c>
      <c r="L111" s="71">
        <v>111</v>
      </c>
      <c r="M111" s="68" t="s">
        <v>236</v>
      </c>
      <c r="N111" s="71">
        <v>1.38</v>
      </c>
      <c r="O111" s="68"/>
      <c r="P111" s="72"/>
      <c r="Q111" s="72"/>
      <c r="R111" s="72"/>
      <c r="S111" s="72"/>
      <c r="T111" s="72"/>
      <c r="U111" s="72"/>
      <c r="V111" s="72"/>
      <c r="W111" s="72"/>
      <c r="X111" s="72"/>
      <c r="Y111" s="71">
        <f t="shared" si="3"/>
        <v>-111</v>
      </c>
    </row>
    <row r="112" spans="1:25">
      <c r="A112" s="67">
        <v>29</v>
      </c>
      <c r="B112" s="68" t="s">
        <v>464</v>
      </c>
      <c r="C112" s="69">
        <v>44984</v>
      </c>
      <c r="D112" s="68" t="s">
        <v>231</v>
      </c>
      <c r="E112" s="68" t="s">
        <v>466</v>
      </c>
      <c r="F112" s="68"/>
      <c r="G112" s="67">
        <v>29</v>
      </c>
      <c r="H112" s="68" t="s">
        <v>232</v>
      </c>
      <c r="I112" s="68" t="s">
        <v>233</v>
      </c>
      <c r="J112" s="68" t="s">
        <v>416</v>
      </c>
      <c r="K112" s="70" t="s">
        <v>417</v>
      </c>
      <c r="L112" s="71">
        <v>260</v>
      </c>
      <c r="M112" s="68" t="s">
        <v>236</v>
      </c>
      <c r="N112" s="71">
        <v>1.76</v>
      </c>
      <c r="O112" s="68"/>
      <c r="P112" s="72"/>
      <c r="Q112" s="72"/>
      <c r="R112" s="72"/>
      <c r="S112" s="72"/>
      <c r="T112" s="72"/>
      <c r="U112" s="72"/>
      <c r="V112" s="72"/>
      <c r="W112" s="72"/>
      <c r="X112" s="72"/>
      <c r="Y112" s="71">
        <f t="shared" si="3"/>
        <v>-260</v>
      </c>
    </row>
    <row r="113" spans="1:25">
      <c r="A113" s="67">
        <v>16</v>
      </c>
      <c r="B113" s="68" t="s">
        <v>464</v>
      </c>
      <c r="C113" s="69">
        <v>44984</v>
      </c>
      <c r="D113" s="68" t="s">
        <v>231</v>
      </c>
      <c r="E113" s="68" t="s">
        <v>466</v>
      </c>
      <c r="F113" s="68"/>
      <c r="G113" s="67">
        <v>16</v>
      </c>
      <c r="H113" s="68" t="s">
        <v>232</v>
      </c>
      <c r="I113" s="68" t="s">
        <v>233</v>
      </c>
      <c r="J113" s="68" t="s">
        <v>392</v>
      </c>
      <c r="K113" s="70" t="s">
        <v>393</v>
      </c>
      <c r="L113" s="71">
        <v>12</v>
      </c>
      <c r="M113" s="68" t="s">
        <v>236</v>
      </c>
      <c r="N113" s="71">
        <v>30.64</v>
      </c>
      <c r="O113" s="68"/>
      <c r="P113" s="72"/>
      <c r="Q113" s="72"/>
      <c r="R113" s="72"/>
      <c r="S113" s="72"/>
      <c r="T113" s="72"/>
      <c r="U113" s="72"/>
      <c r="V113" s="72"/>
      <c r="W113" s="72"/>
      <c r="X113" s="72"/>
      <c r="Y113" s="71">
        <f t="shared" si="3"/>
        <v>-12</v>
      </c>
    </row>
    <row r="114" spans="1:25">
      <c r="A114" s="67">
        <v>15</v>
      </c>
      <c r="B114" s="68" t="s">
        <v>464</v>
      </c>
      <c r="C114" s="69">
        <v>44984</v>
      </c>
      <c r="D114" s="68" t="s">
        <v>231</v>
      </c>
      <c r="E114" s="68" t="s">
        <v>466</v>
      </c>
      <c r="F114" s="68"/>
      <c r="G114" s="67">
        <v>15</v>
      </c>
      <c r="H114" s="68" t="s">
        <v>232</v>
      </c>
      <c r="I114" s="68" t="s">
        <v>233</v>
      </c>
      <c r="J114" s="68" t="s">
        <v>390</v>
      </c>
      <c r="K114" s="70" t="s">
        <v>391</v>
      </c>
      <c r="L114" s="71">
        <v>12</v>
      </c>
      <c r="M114" s="68" t="s">
        <v>236</v>
      </c>
      <c r="N114" s="71">
        <v>33.64</v>
      </c>
      <c r="O114" s="68"/>
      <c r="P114" s="72"/>
      <c r="Q114" s="72"/>
      <c r="R114" s="72"/>
      <c r="S114" s="72"/>
      <c r="T114" s="72"/>
      <c r="U114" s="72"/>
      <c r="V114" s="72"/>
      <c r="W114" s="72"/>
      <c r="X114" s="72"/>
      <c r="Y114" s="71">
        <f t="shared" si="3"/>
        <v>-12</v>
      </c>
    </row>
    <row r="115" spans="1:25">
      <c r="A115" s="67">
        <v>31</v>
      </c>
      <c r="B115" s="68" t="s">
        <v>464</v>
      </c>
      <c r="C115" s="69">
        <v>44984</v>
      </c>
      <c r="D115" s="68" t="s">
        <v>231</v>
      </c>
      <c r="E115" s="68" t="s">
        <v>466</v>
      </c>
      <c r="F115" s="68"/>
      <c r="G115" s="67">
        <v>31</v>
      </c>
      <c r="H115" s="68" t="s">
        <v>232</v>
      </c>
      <c r="I115" s="68" t="s">
        <v>233</v>
      </c>
      <c r="J115" s="68" t="s">
        <v>420</v>
      </c>
      <c r="K115" s="70" t="s">
        <v>421</v>
      </c>
      <c r="L115" s="71">
        <v>65</v>
      </c>
      <c r="M115" s="68" t="s">
        <v>236</v>
      </c>
      <c r="N115" s="71">
        <v>15</v>
      </c>
      <c r="O115" s="68"/>
      <c r="P115" s="72"/>
      <c r="Q115" s="72"/>
      <c r="R115" s="72"/>
      <c r="S115" s="72"/>
      <c r="T115" s="72"/>
      <c r="U115" s="72"/>
      <c r="V115" s="72"/>
      <c r="W115" s="72"/>
      <c r="X115" s="72"/>
      <c r="Y115" s="71">
        <f t="shared" si="3"/>
        <v>-65</v>
      </c>
    </row>
    <row r="116" spans="1:25">
      <c r="A116" s="67">
        <v>17</v>
      </c>
      <c r="B116" s="68" t="s">
        <v>464</v>
      </c>
      <c r="C116" s="69">
        <v>44984</v>
      </c>
      <c r="D116" s="68" t="s">
        <v>231</v>
      </c>
      <c r="E116" s="68" t="s">
        <v>466</v>
      </c>
      <c r="F116" s="68"/>
      <c r="G116" s="67">
        <v>17</v>
      </c>
      <c r="H116" s="68" t="s">
        <v>232</v>
      </c>
      <c r="I116" s="68" t="s">
        <v>233</v>
      </c>
      <c r="J116" s="68" t="s">
        <v>394</v>
      </c>
      <c r="K116" s="70" t="s">
        <v>395</v>
      </c>
      <c r="L116" s="71">
        <v>105</v>
      </c>
      <c r="M116" s="68" t="s">
        <v>236</v>
      </c>
      <c r="N116" s="71">
        <v>5.86</v>
      </c>
      <c r="O116" s="68"/>
      <c r="P116" s="72"/>
      <c r="Q116" s="72"/>
      <c r="R116" s="72"/>
      <c r="S116" s="72"/>
      <c r="T116" s="72"/>
      <c r="U116" s="72"/>
      <c r="V116" s="72"/>
      <c r="W116" s="72"/>
      <c r="X116" s="72"/>
      <c r="Y116" s="71">
        <f t="shared" si="3"/>
        <v>-105</v>
      </c>
    </row>
    <row r="117" spans="1:25">
      <c r="A117" s="67">
        <v>32</v>
      </c>
      <c r="B117" s="68" t="s">
        <v>464</v>
      </c>
      <c r="C117" s="69">
        <v>44984</v>
      </c>
      <c r="D117" s="68" t="s">
        <v>231</v>
      </c>
      <c r="E117" s="68" t="s">
        <v>466</v>
      </c>
      <c r="F117" s="68"/>
      <c r="G117" s="67">
        <v>32</v>
      </c>
      <c r="H117" s="68" t="s">
        <v>232</v>
      </c>
      <c r="I117" s="68" t="s">
        <v>233</v>
      </c>
      <c r="J117" s="68" t="s">
        <v>422</v>
      </c>
      <c r="K117" s="70" t="s">
        <v>423</v>
      </c>
      <c r="L117" s="71">
        <v>180</v>
      </c>
      <c r="M117" s="68" t="s">
        <v>236</v>
      </c>
      <c r="N117" s="71">
        <v>2.9</v>
      </c>
      <c r="O117" s="68"/>
      <c r="P117" s="72"/>
      <c r="Q117" s="72"/>
      <c r="R117" s="72"/>
      <c r="S117" s="72"/>
      <c r="T117" s="72"/>
      <c r="U117" s="72"/>
      <c r="V117" s="72"/>
      <c r="W117" s="72"/>
      <c r="X117" s="72"/>
      <c r="Y117" s="71">
        <f t="shared" si="3"/>
        <v>-180</v>
      </c>
    </row>
    <row r="118" spans="1:25">
      <c r="A118" s="67">
        <v>10</v>
      </c>
      <c r="B118" s="68" t="s">
        <v>464</v>
      </c>
      <c r="C118" s="69">
        <v>44984</v>
      </c>
      <c r="D118" s="68" t="s">
        <v>231</v>
      </c>
      <c r="E118" s="68" t="s">
        <v>466</v>
      </c>
      <c r="F118" s="68"/>
      <c r="G118" s="67">
        <v>10</v>
      </c>
      <c r="H118" s="68" t="s">
        <v>232</v>
      </c>
      <c r="I118" s="68" t="s">
        <v>233</v>
      </c>
      <c r="J118" s="68" t="s">
        <v>380</v>
      </c>
      <c r="K118" s="70" t="s">
        <v>381</v>
      </c>
      <c r="L118" s="71">
        <v>13</v>
      </c>
      <c r="M118" s="68" t="s">
        <v>236</v>
      </c>
      <c r="N118" s="71">
        <v>30.1</v>
      </c>
      <c r="O118" s="68"/>
      <c r="P118" s="72"/>
      <c r="Q118" s="72"/>
      <c r="R118" s="72"/>
      <c r="S118" s="72"/>
      <c r="T118" s="72"/>
      <c r="U118" s="72"/>
      <c r="V118" s="72"/>
      <c r="W118" s="72"/>
      <c r="X118" s="72"/>
      <c r="Y118" s="71">
        <f t="shared" si="3"/>
        <v>-13</v>
      </c>
    </row>
    <row r="119" spans="1:25">
      <c r="A119" s="67">
        <v>19</v>
      </c>
      <c r="B119" s="68" t="s">
        <v>464</v>
      </c>
      <c r="C119" s="69">
        <v>44984</v>
      </c>
      <c r="D119" s="68" t="s">
        <v>231</v>
      </c>
      <c r="E119" s="68" t="s">
        <v>466</v>
      </c>
      <c r="F119" s="68"/>
      <c r="G119" s="67">
        <v>19</v>
      </c>
      <c r="H119" s="68" t="s">
        <v>232</v>
      </c>
      <c r="I119" s="68" t="s">
        <v>233</v>
      </c>
      <c r="J119" s="68" t="s">
        <v>398</v>
      </c>
      <c r="K119" s="70" t="s">
        <v>399</v>
      </c>
      <c r="L119" s="71">
        <v>85</v>
      </c>
      <c r="M119" s="68" t="s">
        <v>236</v>
      </c>
      <c r="N119" s="71">
        <v>10.56</v>
      </c>
      <c r="O119" s="68"/>
      <c r="P119" s="72"/>
      <c r="Q119" s="72"/>
      <c r="R119" s="72"/>
      <c r="S119" s="72"/>
      <c r="T119" s="72"/>
      <c r="U119" s="72"/>
      <c r="V119" s="72"/>
      <c r="W119" s="72"/>
      <c r="X119" s="72"/>
      <c r="Y119" s="71">
        <f t="shared" si="3"/>
        <v>-85</v>
      </c>
    </row>
    <row r="120" spans="1:25">
      <c r="A120" s="67">
        <v>20</v>
      </c>
      <c r="B120" s="68" t="s">
        <v>464</v>
      </c>
      <c r="C120" s="69">
        <v>44984</v>
      </c>
      <c r="D120" s="68" t="s">
        <v>231</v>
      </c>
      <c r="E120" s="68" t="s">
        <v>466</v>
      </c>
      <c r="F120" s="68"/>
      <c r="G120" s="67">
        <v>20</v>
      </c>
      <c r="H120" s="68" t="s">
        <v>232</v>
      </c>
      <c r="I120" s="68" t="s">
        <v>233</v>
      </c>
      <c r="J120" s="68" t="s">
        <v>400</v>
      </c>
      <c r="K120" s="70" t="s">
        <v>401</v>
      </c>
      <c r="L120" s="71">
        <v>120</v>
      </c>
      <c r="M120" s="68" t="s">
        <v>236</v>
      </c>
      <c r="N120" s="71">
        <v>5.58</v>
      </c>
      <c r="O120" s="68"/>
      <c r="P120" s="72"/>
      <c r="Q120" s="72"/>
      <c r="R120" s="72"/>
      <c r="S120" s="72"/>
      <c r="T120" s="72"/>
      <c r="U120" s="72"/>
      <c r="V120" s="72"/>
      <c r="W120" s="72"/>
      <c r="X120" s="72"/>
      <c r="Y120" s="71">
        <f t="shared" si="3"/>
        <v>-120</v>
      </c>
    </row>
    <row r="121" spans="1:25">
      <c r="A121" s="67">
        <v>3</v>
      </c>
      <c r="B121" s="68" t="s">
        <v>464</v>
      </c>
      <c r="C121" s="69">
        <v>44984</v>
      </c>
      <c r="D121" s="68" t="s">
        <v>231</v>
      </c>
      <c r="E121" s="68" t="s">
        <v>466</v>
      </c>
      <c r="F121" s="68"/>
      <c r="G121" s="67">
        <v>3</v>
      </c>
      <c r="H121" s="68" t="s">
        <v>232</v>
      </c>
      <c r="I121" s="68" t="s">
        <v>233</v>
      </c>
      <c r="J121" s="68" t="s">
        <v>370</v>
      </c>
      <c r="K121" s="70" t="s">
        <v>371</v>
      </c>
      <c r="L121" s="71">
        <v>70</v>
      </c>
      <c r="M121" s="68" t="s">
        <v>236</v>
      </c>
      <c r="N121" s="71">
        <v>7.32</v>
      </c>
      <c r="O121" s="68"/>
      <c r="P121" s="72"/>
      <c r="Q121" s="72"/>
      <c r="R121" s="72"/>
      <c r="S121" s="72"/>
      <c r="T121" s="72"/>
      <c r="U121" s="72"/>
      <c r="V121" s="72"/>
      <c r="W121" s="72"/>
      <c r="X121" s="72"/>
      <c r="Y121" s="71">
        <f t="shared" si="3"/>
        <v>-70</v>
      </c>
    </row>
    <row r="122" spans="1:25">
      <c r="A122" s="67">
        <v>18</v>
      </c>
      <c r="B122" s="68" t="s">
        <v>464</v>
      </c>
      <c r="C122" s="69">
        <v>44984</v>
      </c>
      <c r="D122" s="68" t="s">
        <v>231</v>
      </c>
      <c r="E122" s="68" t="s">
        <v>466</v>
      </c>
      <c r="F122" s="68"/>
      <c r="G122" s="67">
        <v>18</v>
      </c>
      <c r="H122" s="68" t="s">
        <v>232</v>
      </c>
      <c r="I122" s="68" t="s">
        <v>233</v>
      </c>
      <c r="J122" s="68" t="s">
        <v>396</v>
      </c>
      <c r="K122" s="70" t="s">
        <v>397</v>
      </c>
      <c r="L122" s="71">
        <v>100</v>
      </c>
      <c r="M122" s="68" t="s">
        <v>236</v>
      </c>
      <c r="N122" s="71">
        <v>3.8</v>
      </c>
      <c r="O122" s="68"/>
      <c r="P122" s="72"/>
      <c r="Q122" s="72"/>
      <c r="R122" s="72"/>
      <c r="S122" s="72"/>
      <c r="T122" s="72"/>
      <c r="U122" s="72"/>
      <c r="V122" s="72"/>
      <c r="W122" s="72"/>
      <c r="X122" s="72"/>
      <c r="Y122" s="71">
        <f t="shared" si="3"/>
        <v>-100</v>
      </c>
    </row>
    <row r="123" spans="1:25">
      <c r="A123" s="67">
        <v>4</v>
      </c>
      <c r="B123" s="68" t="s">
        <v>464</v>
      </c>
      <c r="C123" s="69">
        <v>44984</v>
      </c>
      <c r="D123" s="68" t="s">
        <v>231</v>
      </c>
      <c r="E123" s="68" t="s">
        <v>466</v>
      </c>
      <c r="F123" s="68"/>
      <c r="G123" s="67">
        <v>4</v>
      </c>
      <c r="H123" s="68" t="s">
        <v>232</v>
      </c>
      <c r="I123" s="68" t="s">
        <v>233</v>
      </c>
      <c r="J123" s="68" t="s">
        <v>372</v>
      </c>
      <c r="K123" s="70" t="s">
        <v>373</v>
      </c>
      <c r="L123" s="71">
        <v>160</v>
      </c>
      <c r="M123" s="68" t="s">
        <v>236</v>
      </c>
      <c r="N123" s="71">
        <v>1.1000000000000001</v>
      </c>
      <c r="O123" s="68"/>
      <c r="P123" s="72"/>
      <c r="Q123" s="72"/>
      <c r="R123" s="72"/>
      <c r="S123" s="72"/>
      <c r="T123" s="72"/>
      <c r="U123" s="72"/>
      <c r="V123" s="72"/>
      <c r="W123" s="72"/>
      <c r="X123" s="72"/>
      <c r="Y123" s="71">
        <f t="shared" si="3"/>
        <v>-160</v>
      </c>
    </row>
    <row r="124" spans="1:25">
      <c r="A124" s="67">
        <v>6</v>
      </c>
      <c r="B124" s="68" t="s">
        <v>464</v>
      </c>
      <c r="C124" s="69">
        <v>44984</v>
      </c>
      <c r="D124" s="68" t="s">
        <v>231</v>
      </c>
      <c r="E124" s="68" t="s">
        <v>466</v>
      </c>
      <c r="F124" s="68"/>
      <c r="G124" s="67">
        <v>6</v>
      </c>
      <c r="H124" s="68" t="s">
        <v>232</v>
      </c>
      <c r="I124" s="68" t="s">
        <v>233</v>
      </c>
      <c r="J124" s="68" t="s">
        <v>372</v>
      </c>
      <c r="K124" s="70" t="s">
        <v>373</v>
      </c>
      <c r="L124" s="71">
        <v>160</v>
      </c>
      <c r="M124" s="68" t="s">
        <v>236</v>
      </c>
      <c r="N124" s="71">
        <v>1.78</v>
      </c>
      <c r="O124" s="68"/>
      <c r="P124" s="72"/>
      <c r="Q124" s="72"/>
      <c r="R124" s="72"/>
      <c r="S124" s="72"/>
      <c r="T124" s="72"/>
      <c r="U124" s="72"/>
      <c r="V124" s="72"/>
      <c r="W124" s="72"/>
      <c r="X124" s="72"/>
      <c r="Y124" s="71">
        <f t="shared" si="3"/>
        <v>-160</v>
      </c>
    </row>
    <row r="125" spans="1:25">
      <c r="A125" s="67">
        <v>2</v>
      </c>
      <c r="B125" s="68" t="s">
        <v>464</v>
      </c>
      <c r="C125" s="69">
        <v>44984</v>
      </c>
      <c r="D125" s="68" t="s">
        <v>231</v>
      </c>
      <c r="E125" s="68" t="s">
        <v>466</v>
      </c>
      <c r="F125" s="68"/>
      <c r="G125" s="67">
        <v>2</v>
      </c>
      <c r="H125" s="68" t="s">
        <v>232</v>
      </c>
      <c r="I125" s="68" t="s">
        <v>233</v>
      </c>
      <c r="J125" s="68" t="s">
        <v>368</v>
      </c>
      <c r="K125" s="70" t="s">
        <v>369</v>
      </c>
      <c r="L125" s="71">
        <v>70</v>
      </c>
      <c r="M125" s="68" t="s">
        <v>236</v>
      </c>
      <c r="N125" s="71">
        <v>7.3</v>
      </c>
      <c r="O125" s="68"/>
      <c r="P125" s="72"/>
      <c r="Q125" s="72"/>
      <c r="R125" s="72"/>
      <c r="S125" s="72"/>
      <c r="T125" s="72"/>
      <c r="U125" s="72"/>
      <c r="V125" s="72"/>
      <c r="W125" s="72"/>
      <c r="X125" s="72"/>
      <c r="Y125" s="71">
        <f t="shared" si="3"/>
        <v>-70</v>
      </c>
    </row>
    <row r="126" spans="1:25">
      <c r="A126" s="67">
        <v>5</v>
      </c>
      <c r="B126" s="68" t="s">
        <v>464</v>
      </c>
      <c r="C126" s="69">
        <v>44984</v>
      </c>
      <c r="D126" s="68" t="s">
        <v>231</v>
      </c>
      <c r="E126" s="68" t="s">
        <v>466</v>
      </c>
      <c r="F126" s="68"/>
      <c r="G126" s="67">
        <v>5</v>
      </c>
      <c r="H126" s="68" t="s">
        <v>232</v>
      </c>
      <c r="I126" s="68" t="s">
        <v>233</v>
      </c>
      <c r="J126" s="68" t="s">
        <v>374</v>
      </c>
      <c r="K126" s="70" t="s">
        <v>375</v>
      </c>
      <c r="L126" s="71">
        <v>190</v>
      </c>
      <c r="M126" s="68" t="s">
        <v>236</v>
      </c>
      <c r="N126" s="71">
        <v>1.18</v>
      </c>
      <c r="O126" s="68"/>
      <c r="P126" s="72"/>
      <c r="Q126" s="72"/>
      <c r="R126" s="72"/>
      <c r="S126" s="72"/>
      <c r="T126" s="72"/>
      <c r="U126" s="72"/>
      <c r="V126" s="72"/>
      <c r="W126" s="72"/>
      <c r="X126" s="72"/>
      <c r="Y126" s="71">
        <f t="shared" si="3"/>
        <v>-190</v>
      </c>
    </row>
    <row r="127" spans="1:25">
      <c r="A127" s="67">
        <v>7</v>
      </c>
      <c r="B127" s="68" t="s">
        <v>464</v>
      </c>
      <c r="C127" s="69">
        <v>44984</v>
      </c>
      <c r="D127" s="68" t="s">
        <v>231</v>
      </c>
      <c r="E127" s="68" t="s">
        <v>466</v>
      </c>
      <c r="F127" s="68"/>
      <c r="G127" s="67">
        <v>7</v>
      </c>
      <c r="H127" s="68" t="s">
        <v>232</v>
      </c>
      <c r="I127" s="68" t="s">
        <v>233</v>
      </c>
      <c r="J127" s="68" t="s">
        <v>374</v>
      </c>
      <c r="K127" s="70" t="s">
        <v>375</v>
      </c>
      <c r="L127" s="71">
        <v>160</v>
      </c>
      <c r="M127" s="68" t="s">
        <v>236</v>
      </c>
      <c r="N127" s="71">
        <v>1.38</v>
      </c>
      <c r="O127" s="68"/>
      <c r="P127" s="72"/>
      <c r="Q127" s="72"/>
      <c r="R127" s="72"/>
      <c r="S127" s="72"/>
      <c r="T127" s="72"/>
      <c r="U127" s="72"/>
      <c r="V127" s="72"/>
      <c r="W127" s="72"/>
      <c r="X127" s="72"/>
      <c r="Y127" s="71">
        <f t="shared" si="3"/>
        <v>-160</v>
      </c>
    </row>
    <row r="128" spans="1:25">
      <c r="A128" s="67">
        <v>34</v>
      </c>
      <c r="B128" s="68" t="s">
        <v>464</v>
      </c>
      <c r="C128" s="69">
        <v>44984</v>
      </c>
      <c r="D128" s="68" t="s">
        <v>231</v>
      </c>
      <c r="E128" s="68" t="s">
        <v>466</v>
      </c>
      <c r="F128" s="68"/>
      <c r="G128" s="67">
        <v>34</v>
      </c>
      <c r="H128" s="68" t="s">
        <v>232</v>
      </c>
      <c r="I128" s="68" t="s">
        <v>233</v>
      </c>
      <c r="J128" s="68" t="s">
        <v>426</v>
      </c>
      <c r="K128" s="70" t="s">
        <v>427</v>
      </c>
      <c r="L128" s="71">
        <v>58</v>
      </c>
      <c r="M128" s="68" t="s">
        <v>236</v>
      </c>
      <c r="N128" s="71">
        <v>1.9</v>
      </c>
      <c r="O128" s="68"/>
      <c r="P128" s="72"/>
      <c r="Q128" s="72"/>
      <c r="R128" s="72"/>
      <c r="S128" s="72"/>
      <c r="T128" s="72"/>
      <c r="U128" s="72"/>
      <c r="V128" s="72"/>
      <c r="W128" s="72"/>
      <c r="X128" s="72"/>
      <c r="Y128" s="71">
        <f t="shared" si="3"/>
        <v>-58</v>
      </c>
    </row>
    <row r="129" spans="1:25">
      <c r="A129" s="67">
        <v>35</v>
      </c>
      <c r="B129" s="68" t="s">
        <v>464</v>
      </c>
      <c r="C129" s="69">
        <v>44984</v>
      </c>
      <c r="D129" s="68" t="s">
        <v>231</v>
      </c>
      <c r="E129" s="68" t="s">
        <v>466</v>
      </c>
      <c r="F129" s="68"/>
      <c r="G129" s="67">
        <v>35</v>
      </c>
      <c r="H129" s="68" t="s">
        <v>232</v>
      </c>
      <c r="I129" s="68" t="s">
        <v>233</v>
      </c>
      <c r="J129" s="68" t="s">
        <v>428</v>
      </c>
      <c r="K129" s="70" t="s">
        <v>429</v>
      </c>
      <c r="L129" s="71">
        <v>45</v>
      </c>
      <c r="M129" s="68" t="s">
        <v>236</v>
      </c>
      <c r="N129" s="71">
        <v>0.9</v>
      </c>
      <c r="O129" s="68"/>
      <c r="P129" s="72"/>
      <c r="Q129" s="72"/>
      <c r="R129" s="72"/>
      <c r="S129" s="72"/>
      <c r="T129" s="72"/>
      <c r="U129" s="72"/>
      <c r="V129" s="72"/>
      <c r="W129" s="72"/>
      <c r="X129" s="72"/>
      <c r="Y129" s="71">
        <f t="shared" si="3"/>
        <v>-45</v>
      </c>
    </row>
    <row r="130" spans="1:25">
      <c r="A130" s="67">
        <v>36</v>
      </c>
      <c r="B130" s="68" t="s">
        <v>464</v>
      </c>
      <c r="C130" s="69">
        <v>44984</v>
      </c>
      <c r="D130" s="68" t="s">
        <v>231</v>
      </c>
      <c r="E130" s="68" t="s">
        <v>466</v>
      </c>
      <c r="F130" s="68"/>
      <c r="G130" s="67">
        <v>36</v>
      </c>
      <c r="H130" s="68" t="s">
        <v>232</v>
      </c>
      <c r="I130" s="68" t="s">
        <v>233</v>
      </c>
      <c r="J130" s="68" t="s">
        <v>430</v>
      </c>
      <c r="K130" s="70" t="s">
        <v>431</v>
      </c>
      <c r="L130" s="71">
        <v>45</v>
      </c>
      <c r="M130" s="68" t="s">
        <v>236</v>
      </c>
      <c r="N130" s="71">
        <v>0.8</v>
      </c>
      <c r="O130" s="68"/>
      <c r="P130" s="72"/>
      <c r="Q130" s="72"/>
      <c r="R130" s="72"/>
      <c r="S130" s="72"/>
      <c r="T130" s="72"/>
      <c r="U130" s="72"/>
      <c r="V130" s="72"/>
      <c r="W130" s="72"/>
      <c r="X130" s="72"/>
      <c r="Y130" s="71">
        <f t="shared" ref="Y130:Y136" si="4">T130-L130</f>
        <v>-45</v>
      </c>
    </row>
    <row r="131" spans="1:25">
      <c r="A131" s="67">
        <v>37</v>
      </c>
      <c r="B131" s="68" t="s">
        <v>464</v>
      </c>
      <c r="C131" s="69">
        <v>44984</v>
      </c>
      <c r="D131" s="68" t="s">
        <v>231</v>
      </c>
      <c r="E131" s="68" t="s">
        <v>466</v>
      </c>
      <c r="F131" s="68"/>
      <c r="G131" s="67">
        <v>37</v>
      </c>
      <c r="H131" s="68" t="s">
        <v>232</v>
      </c>
      <c r="I131" s="68" t="s">
        <v>233</v>
      </c>
      <c r="J131" s="68" t="s">
        <v>432</v>
      </c>
      <c r="K131" s="70" t="s">
        <v>433</v>
      </c>
      <c r="L131" s="71">
        <v>50</v>
      </c>
      <c r="M131" s="68" t="s">
        <v>236</v>
      </c>
      <c r="N131" s="71">
        <v>0.5</v>
      </c>
      <c r="O131" s="68"/>
      <c r="P131" s="72"/>
      <c r="Q131" s="72"/>
      <c r="R131" s="72"/>
      <c r="S131" s="72"/>
      <c r="T131" s="72"/>
      <c r="U131" s="72"/>
      <c r="V131" s="72"/>
      <c r="W131" s="72"/>
      <c r="X131" s="72"/>
      <c r="Y131" s="71">
        <f t="shared" si="4"/>
        <v>-50</v>
      </c>
    </row>
    <row r="132" spans="1:25">
      <c r="A132" s="67">
        <v>33</v>
      </c>
      <c r="B132" s="68" t="s">
        <v>464</v>
      </c>
      <c r="C132" s="69">
        <v>44984</v>
      </c>
      <c r="D132" s="68" t="s">
        <v>231</v>
      </c>
      <c r="E132" s="68" t="s">
        <v>466</v>
      </c>
      <c r="F132" s="68"/>
      <c r="G132" s="67">
        <v>33</v>
      </c>
      <c r="H132" s="68" t="s">
        <v>232</v>
      </c>
      <c r="I132" s="68" t="s">
        <v>233</v>
      </c>
      <c r="J132" s="68" t="s">
        <v>424</v>
      </c>
      <c r="K132" s="70" t="s">
        <v>425</v>
      </c>
      <c r="L132" s="71">
        <v>75</v>
      </c>
      <c r="M132" s="68" t="s">
        <v>236</v>
      </c>
      <c r="N132" s="71">
        <v>2.9</v>
      </c>
      <c r="O132" s="68"/>
      <c r="P132" s="72"/>
      <c r="Q132" s="72"/>
      <c r="R132" s="72"/>
      <c r="S132" s="72"/>
      <c r="T132" s="72"/>
      <c r="U132" s="72"/>
      <c r="V132" s="72"/>
      <c r="W132" s="72"/>
      <c r="X132" s="72"/>
      <c r="Y132" s="71">
        <f t="shared" si="4"/>
        <v>-75</v>
      </c>
    </row>
    <row r="133" spans="1:25">
      <c r="A133" s="67">
        <v>4</v>
      </c>
      <c r="B133" s="68" t="s">
        <v>465</v>
      </c>
      <c r="C133" s="69">
        <v>44984</v>
      </c>
      <c r="D133" s="68" t="s">
        <v>231</v>
      </c>
      <c r="E133" s="68" t="s">
        <v>58</v>
      </c>
      <c r="F133" s="68"/>
      <c r="G133" s="67">
        <v>4</v>
      </c>
      <c r="H133" s="68" t="s">
        <v>262</v>
      </c>
      <c r="I133" s="68" t="s">
        <v>326</v>
      </c>
      <c r="J133" s="68" t="s">
        <v>463</v>
      </c>
      <c r="K133" s="70" t="s">
        <v>461</v>
      </c>
      <c r="L133" s="71">
        <v>3540</v>
      </c>
      <c r="M133" s="68" t="s">
        <v>236</v>
      </c>
      <c r="N133" s="71">
        <v>0.04</v>
      </c>
      <c r="O133" s="68"/>
      <c r="P133" s="72"/>
      <c r="Q133" s="72"/>
      <c r="R133" s="72"/>
      <c r="S133" s="72"/>
      <c r="T133" s="72"/>
      <c r="U133" s="72"/>
      <c r="V133" s="72"/>
      <c r="W133" s="72"/>
      <c r="X133" s="72"/>
      <c r="Y133" s="71">
        <f t="shared" si="4"/>
        <v>-3540</v>
      </c>
    </row>
    <row r="134" spans="1:25">
      <c r="A134" s="67">
        <v>3</v>
      </c>
      <c r="B134" s="68" t="s">
        <v>465</v>
      </c>
      <c r="C134" s="69">
        <v>44984</v>
      </c>
      <c r="D134" s="68" t="s">
        <v>231</v>
      </c>
      <c r="E134" s="68" t="s">
        <v>58</v>
      </c>
      <c r="F134" s="68"/>
      <c r="G134" s="67">
        <v>3</v>
      </c>
      <c r="H134" s="68" t="s">
        <v>262</v>
      </c>
      <c r="I134" s="68" t="s">
        <v>453</v>
      </c>
      <c r="J134" s="68" t="s">
        <v>462</v>
      </c>
      <c r="K134" s="70" t="s">
        <v>459</v>
      </c>
      <c r="L134" s="71">
        <v>78125</v>
      </c>
      <c r="M134" s="68" t="s">
        <v>236</v>
      </c>
      <c r="N134" s="71">
        <v>0.01</v>
      </c>
      <c r="O134" s="68"/>
      <c r="P134" s="72"/>
      <c r="Q134" s="72"/>
      <c r="R134" s="72"/>
      <c r="S134" s="72"/>
      <c r="T134" s="72"/>
      <c r="U134" s="72"/>
      <c r="V134" s="72"/>
      <c r="W134" s="72"/>
      <c r="X134" s="72"/>
      <c r="Y134" s="71">
        <f t="shared" si="4"/>
        <v>-78125</v>
      </c>
    </row>
    <row r="135" spans="1:25">
      <c r="A135" s="67">
        <v>1</v>
      </c>
      <c r="B135" s="68" t="s">
        <v>465</v>
      </c>
      <c r="C135" s="69">
        <v>44984</v>
      </c>
      <c r="D135" s="68" t="s">
        <v>231</v>
      </c>
      <c r="E135" s="68" t="s">
        <v>58</v>
      </c>
      <c r="F135" s="68"/>
      <c r="G135" s="67">
        <v>1</v>
      </c>
      <c r="H135" s="68" t="s">
        <v>262</v>
      </c>
      <c r="I135" s="68" t="s">
        <v>245</v>
      </c>
      <c r="J135" s="68" t="s">
        <v>458</v>
      </c>
      <c r="K135" s="70" t="s">
        <v>459</v>
      </c>
      <c r="L135" s="71">
        <v>83020</v>
      </c>
      <c r="M135" s="68" t="s">
        <v>236</v>
      </c>
      <c r="N135" s="71">
        <v>0.01</v>
      </c>
      <c r="O135" s="68"/>
      <c r="P135" s="72"/>
      <c r="Q135" s="72"/>
      <c r="R135" s="72"/>
      <c r="S135" s="72"/>
      <c r="T135" s="72"/>
      <c r="U135" s="72"/>
      <c r="V135" s="72"/>
      <c r="W135" s="72"/>
      <c r="X135" s="72"/>
      <c r="Y135" s="71">
        <f t="shared" si="4"/>
        <v>-83020</v>
      </c>
    </row>
    <row r="136" spans="1:25">
      <c r="A136" s="67">
        <v>2</v>
      </c>
      <c r="B136" s="68" t="s">
        <v>465</v>
      </c>
      <c r="C136" s="69">
        <v>44984</v>
      </c>
      <c r="D136" s="68" t="s">
        <v>231</v>
      </c>
      <c r="E136" s="68" t="s">
        <v>58</v>
      </c>
      <c r="F136" s="68"/>
      <c r="G136" s="67">
        <v>2</v>
      </c>
      <c r="H136" s="68" t="s">
        <v>262</v>
      </c>
      <c r="I136" s="68" t="s">
        <v>321</v>
      </c>
      <c r="J136" s="68" t="s">
        <v>460</v>
      </c>
      <c r="K136" s="70" t="s">
        <v>461</v>
      </c>
      <c r="L136" s="71">
        <v>1700</v>
      </c>
      <c r="M136" s="68" t="s">
        <v>236</v>
      </c>
      <c r="N136" s="71">
        <v>0.04</v>
      </c>
      <c r="O136" s="68"/>
      <c r="P136" s="72"/>
      <c r="Q136" s="72"/>
      <c r="R136" s="72"/>
      <c r="S136" s="72"/>
      <c r="T136" s="72"/>
      <c r="U136" s="72"/>
      <c r="V136" s="72"/>
      <c r="W136" s="72"/>
      <c r="X136" s="72"/>
      <c r="Y136" s="71">
        <f t="shared" si="4"/>
        <v>-1700</v>
      </c>
    </row>
  </sheetData>
  <autoFilter ref="A1:Y152" xr:uid="{32CCF75F-C1F6-4736-A3D8-9484A984FE16}">
    <sortState xmlns:xlrd2="http://schemas.microsoft.com/office/spreadsheetml/2017/richdata2" ref="A2:Y152">
      <sortCondition ref="J1:J152"/>
    </sortState>
  </autoFilter>
  <sortState xmlns:xlrd2="http://schemas.microsoft.com/office/spreadsheetml/2017/richdata2" ref="A2:Y153">
    <sortCondition ref="B55:B153"/>
  </sortState>
  <phoneticPr fontId="25" type="noConversion"/>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Final</vt:lpstr>
      <vt:lpstr>ف 342</vt:lpstr>
      <vt:lpstr>Sheet1</vt:lpstr>
      <vt:lpstr>Sheet2</vt:lpstr>
      <vt:lpstr>Final!Print_Area</vt:lpstr>
      <vt:lpstr>Sheet1!Print_Area</vt:lpstr>
      <vt:lpstr>'ف 342'!Print_Area</vt:lpstr>
      <vt:lpstr>Sheet1!Print_Titles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Seyed Masoud Hossei</dc:creator>
  <cp:lastModifiedBy>Imaghian AmirAbbas</cp:lastModifiedBy>
  <cp:lastPrinted>2023-08-29T10:16:04Z</cp:lastPrinted>
  <dcterms:created xsi:type="dcterms:W3CDTF">2023-02-13T16:50:23Z</dcterms:created>
  <dcterms:modified xsi:type="dcterms:W3CDTF">2023-09-17T13:21:28Z</dcterms:modified>
</cp:coreProperties>
</file>