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ماشین سازی شمال پیروز\"/>
    </mc:Choice>
  </mc:AlternateContent>
  <xr:revisionPtr revIDLastSave="0" documentId="13_ncr:1_{4640C4BE-6019-4952-B947-448CE403C77A}" xr6:coauthVersionLast="47" xr6:coauthVersionMax="47" xr10:uidLastSave="{00000000-0000-0000-0000-000000000000}"/>
  <bookViews>
    <workbookView xWindow="-120" yWindow="-120" windowWidth="29040" windowHeight="15840" xr2:uid="{472A665F-9D56-492B-B3CF-C51E25385B76}"/>
  </bookViews>
  <sheets>
    <sheet name="ف 1 (2)" sheetId="8" r:id="rId1"/>
    <sheet name="ف 1" sheetId="2" r:id="rId2"/>
    <sheet name="Sheet3" sheetId="7" r:id="rId3"/>
  </sheets>
  <definedNames>
    <definedName name="_xlnm.Print_Area" localSheetId="1">'ف 1'!$A$1:$M$27</definedName>
    <definedName name="_xlnm.Print_Area" localSheetId="0">'ف 1 (2)'!$A$1:$M$28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8" l="1"/>
  <c r="H14" i="8"/>
  <c r="L13" i="8"/>
  <c r="H13" i="8"/>
  <c r="L24" i="8"/>
  <c r="H12" i="8"/>
  <c r="L12" i="8" s="1"/>
  <c r="H11" i="8"/>
  <c r="L11" i="8" s="1"/>
  <c r="H8" i="8"/>
  <c r="H7" i="8"/>
  <c r="H7" i="2"/>
  <c r="L8" i="2"/>
  <c r="Q17" i="2"/>
  <c r="H12" i="2"/>
  <c r="L12" i="2" s="1"/>
  <c r="H11" i="2"/>
  <c r="N9" i="8" l="1"/>
  <c r="H25" i="8"/>
  <c r="H16" i="8"/>
  <c r="L16" i="8" s="1"/>
  <c r="H13" i="2"/>
  <c r="H24" i="2"/>
  <c r="L8" i="8" l="1"/>
  <c r="N10" i="8" s="1"/>
  <c r="Q18" i="8"/>
  <c r="H26" i="8"/>
  <c r="L25" i="8"/>
  <c r="L26" i="8" s="1"/>
  <c r="L24" i="2"/>
  <c r="H25" i="2"/>
  <c r="H8" i="2"/>
  <c r="H15" i="2" s="1"/>
  <c r="L15" i="2" s="1"/>
  <c r="L6" i="8" l="1"/>
  <c r="L7" i="8" s="1"/>
  <c r="N7" i="8"/>
  <c r="N9" i="2"/>
  <c r="L11" i="2"/>
  <c r="L13" i="2" l="1"/>
  <c r="L23" i="2"/>
  <c r="L25" i="2" s="1"/>
  <c r="N7" i="2" l="1"/>
  <c r="N10" i="2"/>
  <c r="L6" i="2"/>
  <c r="L7" i="2" s="1"/>
</calcChain>
</file>

<file path=xl/sharedStrings.xml><?xml version="1.0" encoding="utf-8"?>
<sst xmlns="http://schemas.openxmlformats.org/spreadsheetml/2006/main" count="233" uniqueCount="89">
  <si>
    <t>Packing List No.</t>
  </si>
  <si>
    <t>1</t>
  </si>
  <si>
    <t>خریدار: شرکت پالایشگاه میعانات گازی آدیش جنوبی</t>
  </si>
  <si>
    <t>یورو</t>
  </si>
  <si>
    <t>نرخ تسعیر
(ریال)</t>
  </si>
  <si>
    <t>معادل ریالی</t>
  </si>
  <si>
    <t>جمع کالای دریافتی</t>
  </si>
  <si>
    <t>مالیات و عوارض بر ارزش افزوده</t>
  </si>
  <si>
    <t>جمع صورتحساب</t>
  </si>
  <si>
    <t>کسور:</t>
  </si>
  <si>
    <t>خالص قابل پرداخت</t>
  </si>
  <si>
    <t>توضیحات در خصوص نرخ های تسعیر:</t>
  </si>
  <si>
    <t>تاریخ</t>
  </si>
  <si>
    <t>مبلغ ارزی</t>
  </si>
  <si>
    <t>نرخ تسعیر</t>
  </si>
  <si>
    <t>پیش پرداخت</t>
  </si>
  <si>
    <t>#</t>
  </si>
  <si>
    <t>Date</t>
  </si>
  <si>
    <t>Vendor</t>
  </si>
  <si>
    <t>Shipment No.</t>
  </si>
  <si>
    <t>Material Description</t>
  </si>
  <si>
    <t>Category</t>
  </si>
  <si>
    <t>Main Material</t>
  </si>
  <si>
    <t>Mark No.</t>
  </si>
  <si>
    <t>Description</t>
  </si>
  <si>
    <t>Unit</t>
  </si>
  <si>
    <t>Weight/Unit</t>
  </si>
  <si>
    <t>Remark</t>
  </si>
  <si>
    <t>Shortage</t>
  </si>
  <si>
    <t>Overage</t>
  </si>
  <si>
    <t>Damage</t>
  </si>
  <si>
    <t>Incorrect</t>
  </si>
  <si>
    <t>Accepted</t>
  </si>
  <si>
    <t>Action Code</t>
  </si>
  <si>
    <t>Main Item</t>
  </si>
  <si>
    <t>-</t>
  </si>
  <si>
    <t>Piece</t>
  </si>
  <si>
    <t>Sub Item</t>
  </si>
  <si>
    <t>Set</t>
  </si>
  <si>
    <t>فروشنده: ماشین سازی شمال</t>
  </si>
  <si>
    <t>Opi No.</t>
  </si>
  <si>
    <t>Purchase Order</t>
  </si>
  <si>
    <t>Destination</t>
  </si>
  <si>
    <t>Pl Quantity</t>
  </si>
  <si>
    <t>MACHINE  SAZI SHOMAL</t>
  </si>
  <si>
    <t> 25,548,068,864</t>
  </si>
  <si>
    <t>پیش پرداخت (25%)</t>
  </si>
  <si>
    <t>1401/08/12</t>
  </si>
  <si>
    <t>1401/05/26</t>
  </si>
  <si>
    <t>استهلاک پیش پرداخت کسر شده پارت 1</t>
  </si>
  <si>
    <t>باقیمانده پیش پرداخت</t>
  </si>
  <si>
    <t>3- در محاسبه نرخ تسعیر جهت استهلاک پیش پرداخت، عینا از نرخ تسعیر پیش پرداخت ریالی استفاده شده است. پیش پرداخت به شرح ذیل پرداخت شده است:</t>
  </si>
  <si>
    <t>شماره قرارداد: ADSH-P-PO-GE-109</t>
  </si>
  <si>
    <t>خلاصه مالی خرید 2 عدد تابلو برق</t>
  </si>
  <si>
    <t>OPI-SEMC-109-2-001</t>
  </si>
  <si>
    <t>SACR-PL-SEMC-109-2-001</t>
  </si>
  <si>
    <t>ADSH-P-PO-GE-109</t>
  </si>
  <si>
    <t>DDB</t>
  </si>
  <si>
    <t>NLP-509-001</t>
  </si>
  <si>
    <t>Lighting Panel, 400/230VAC, 50Hz, 3PH+N+PE, 10kA, 1 sec, Outdoor Type, EX d IIB T3 Type with Gland Plate, IP65, Surface/Support Mounted</t>
  </si>
  <si>
    <t>ELP-509-001</t>
  </si>
  <si>
    <t>SEMC Ex CABLE  GLAND : VBL453 - E - 63mm C/WITH: Sealing Washer ,  Earth tag , Shroud</t>
  </si>
  <si>
    <t>2</t>
  </si>
  <si>
    <t>SEMC Ex CABLE  GLAND : VBL453 - C2 - 40mm C/WITH: Sealing Washer ,  Earth tag , Shroud</t>
  </si>
  <si>
    <t>3</t>
  </si>
  <si>
    <t>SEMC Ex CABLE  GLAND : VBL453 - C - 32mm C/WITH: Sealing Washer ,  Earth tag , Shroud</t>
  </si>
  <si>
    <t>4</t>
  </si>
  <si>
    <t>SEMC Ex CABLE  GLAND : VBL453 - B - 25mm C/WITH: Sealing Washer ,  Earth tag , Shroud</t>
  </si>
  <si>
    <t>5</t>
  </si>
  <si>
    <t>SEMC Ex CABLE  GLAND : 453 - O - 20mm C/WITH: Sealing Washer ,  Earth tag , Shroud</t>
  </si>
  <si>
    <t>6</t>
  </si>
  <si>
    <t>7</t>
  </si>
  <si>
    <t>8</t>
  </si>
  <si>
    <t>SEMC Ex CABLE  GLAND : 453 - B - 25mm C/WITH: Sealing Washer ,  Earth tag , Shroud</t>
  </si>
  <si>
    <t>9</t>
  </si>
  <si>
    <t>SEMC Ex CABLE  GLAND : 453 - A - 20mm C/WITH: Sealing Washer ,  Earth tag , Shroud</t>
  </si>
  <si>
    <t>10</t>
  </si>
  <si>
    <t>Rol Bolt M16 x 200 mm</t>
  </si>
  <si>
    <t>Advise Vendor of Overage/Shortage</t>
  </si>
  <si>
    <t>11</t>
  </si>
  <si>
    <t>1401/07/18</t>
  </si>
  <si>
    <t>1402/01/24</t>
  </si>
  <si>
    <r>
      <t xml:space="preserve">2- با توجه به تاریخ پیش پرداخت مورخ 1401/07/18 و توافق قرارداد مبنی بر تحویل کالا در 12 هفته تقویمی </t>
    </r>
    <r>
      <rPr>
        <b/>
        <u/>
        <sz val="12"/>
        <color theme="1"/>
        <rFont val="B Lotus"/>
        <charset val="178"/>
      </rPr>
      <t>فروشنده  100 روز تاخیر</t>
    </r>
    <r>
      <rPr>
        <u/>
        <sz val="12"/>
        <color theme="1"/>
        <rFont val="B Lotus"/>
        <charset val="178"/>
      </rPr>
      <t xml:space="preserve"> </t>
    </r>
    <r>
      <rPr>
        <sz val="12"/>
        <color theme="1"/>
        <rFont val="B Lotus"/>
        <charset val="178"/>
      </rPr>
      <t xml:space="preserve">در تحویل کالا دارد و </t>
    </r>
    <r>
      <rPr>
        <b/>
        <sz val="12"/>
        <color theme="1"/>
        <rFont val="B Lotus"/>
        <charset val="178"/>
      </rPr>
      <t xml:space="preserve">در صورت غیر مجاز بودن </t>
    </r>
    <r>
      <rPr>
        <b/>
        <u/>
        <sz val="12"/>
        <color theme="1"/>
        <rFont val="B Lotus"/>
        <charset val="178"/>
      </rPr>
      <t xml:space="preserve">10% از مبلغ قرارداد 1.866 یورو </t>
    </r>
    <r>
      <rPr>
        <b/>
        <sz val="12"/>
        <color theme="1"/>
        <rFont val="B Lotus"/>
        <charset val="178"/>
      </rPr>
      <t>باید کسر میگردد</t>
    </r>
    <r>
      <rPr>
        <sz val="12"/>
        <color theme="1"/>
        <rFont val="B Lotus"/>
        <charset val="178"/>
      </rPr>
      <t>.</t>
    </r>
  </si>
  <si>
    <t>جرائم تاخیر (10%)-100 روز تاخیر</t>
  </si>
  <si>
    <r>
      <t>1- محاسبه مبلغ خالص قابل پرداخت،</t>
    </r>
    <r>
      <rPr>
        <u/>
        <sz val="12"/>
        <color theme="1"/>
        <rFont val="B Lotus"/>
        <charset val="178"/>
      </rPr>
      <t xml:space="preserve"> با استفاده از نرخ تسعیر فروش اسکناس در سامانه سنا در تاریخ 1402/03/06  انجام شده است</t>
    </r>
    <r>
      <rPr>
        <sz val="12"/>
        <color theme="1"/>
        <rFont val="B Lotus"/>
        <charset val="178"/>
      </rPr>
      <t>(مطابق با  تاریخ تحویل نرخ 1402/01/24 به ارزش 458.240 ریال بود که بدلیل تاخیرات تحویل نرخ روز پرداخت با ارزش کمتر محاسبه شد).</t>
    </r>
  </si>
  <si>
    <t>تاریخ تهیه گزارش: 1402/03/06</t>
  </si>
  <si>
    <t>تاریخ قرارداد: 1401/07/18</t>
  </si>
  <si>
    <r>
      <t xml:space="preserve">2- با توجه به تاریخ پیش پرداخت مورخ 1401/07/18 و توافق قرارداد مبنی بر تحویل کالا در 12 هفته تقویمی </t>
    </r>
    <r>
      <rPr>
        <b/>
        <u/>
        <sz val="12"/>
        <color theme="1"/>
        <rFont val="B Lotus"/>
        <charset val="178"/>
      </rPr>
      <t>فروشنده  100 روز تاخیر</t>
    </r>
    <r>
      <rPr>
        <u/>
        <sz val="12"/>
        <color theme="1"/>
        <rFont val="B Lotus"/>
        <charset val="178"/>
      </rPr>
      <t xml:space="preserve"> </t>
    </r>
    <r>
      <rPr>
        <sz val="12"/>
        <color theme="1"/>
        <rFont val="B Lotus"/>
        <charset val="178"/>
      </rPr>
      <t xml:space="preserve">در تحویل کالا دارد و </t>
    </r>
    <r>
      <rPr>
        <b/>
        <sz val="12"/>
        <color theme="1"/>
        <rFont val="B Lotus"/>
        <charset val="178"/>
      </rPr>
      <t xml:space="preserve">در صورت غیر مجاز بودن </t>
    </r>
    <r>
      <rPr>
        <b/>
        <u/>
        <sz val="12"/>
        <color theme="1"/>
        <rFont val="B Lotus"/>
        <charset val="178"/>
      </rPr>
      <t xml:space="preserve">10% از مبلغ قرارداد 1.866 یورو </t>
    </r>
    <r>
      <rPr>
        <b/>
        <sz val="12"/>
        <color theme="1"/>
        <rFont val="B Lotus"/>
        <charset val="178"/>
      </rPr>
      <t>باید کسر میگردد</t>
    </r>
    <r>
      <rPr>
        <sz val="12"/>
        <color theme="1"/>
        <rFont val="B Lotus"/>
        <charset val="178"/>
      </rPr>
      <t xml:space="preserve">.طبق استعلام اخذ شده از واحد برنامه ریزی مشخص گردید 3 ماه تاخیر غیر مجاز توسط تامین کننده در تحویل اتفاق افتاده است.ولیکن با توجه به خوش نام بودن تامین کننده در سایر قراردادهای فیمابین و عدم استفاده متریال در حال حاضر </t>
    </r>
    <r>
      <rPr>
        <b/>
        <sz val="12"/>
        <color theme="1"/>
        <rFont val="B Lotus"/>
        <charset val="178"/>
      </rPr>
      <t>طبق دستور مدیریت جرائم شامل بخشودگی گردید</t>
    </r>
    <r>
      <rPr>
        <sz val="12"/>
        <color theme="1"/>
        <rFont val="B Lotus"/>
        <charset val="178"/>
      </rPr>
      <t>.</t>
    </r>
  </si>
  <si>
    <t>بخشودگی جرائم تاخیر (10%)-100 روز تاخیر-طبق دستور پیوست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</si>
</sst>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-;\-* #,##0_-;_-* &quot;-&quot;_-;_-@_-"/>
    <numFmt numFmtId="166" formatCode="_-* #,##0.00_-;_-* #,##0.00\-;_-* &quot;-&quot;??_-;_-@_-"/>
    <numFmt numFmtId="167" formatCode="_(* #,##0_);_(* \(#,##0\);_(* &quot;-&quot;??_);_(@_)"/>
    <numFmt numFmtId="168" formatCode="_ * #,##0.00_)_ر_ي_ا_ل_ ;_ * \(#,##0.00\)_ر_ي_ا_ل_ ;_ * &quot;-&quot;??_)_ر_ي_ا_ل_ ;_ @_ "/>
    <numFmt numFmtId="169" formatCode="yyyy\-mm\-dd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</font>
    <font>
      <sz val="10"/>
      <name val="Arial"/>
      <family val="2"/>
    </font>
    <font>
      <sz val="10"/>
      <name val="Arial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b/>
      <sz val="12"/>
      <color theme="1"/>
      <name val="B Lotus"/>
      <charset val="178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sz val="11"/>
      <color rgb="FF000000"/>
      <name val="Calibri"/>
    </font>
    <font>
      <sz val="11"/>
      <color rgb="FF000000"/>
      <name val="Calibri"/>
    </font>
    <font>
      <sz val="13"/>
      <color theme="1"/>
      <name val="Calibri"/>
      <family val="2"/>
      <charset val="178"/>
    </font>
    <font>
      <sz val="8"/>
      <color rgb="FF333333"/>
      <name val="Tahoma"/>
      <family val="2"/>
      <charset val="178"/>
    </font>
    <font>
      <b/>
      <u/>
      <sz val="12"/>
      <color theme="1"/>
      <name val="B Lotus"/>
      <charset val="178"/>
    </font>
    <font>
      <u/>
      <sz val="12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4" fillId="0" borderId="0"/>
    <xf numFmtId="0" fontId="3" fillId="0" borderId="0">
      <alignment vertical="center"/>
    </xf>
    <xf numFmtId="166" fontId="5" fillId="0" borderId="0" applyFont="0" applyFill="0" applyBorder="0" applyAlignment="0" applyProtection="0"/>
    <xf numFmtId="0" fontId="14" fillId="0" borderId="0"/>
  </cellStyleXfs>
  <cellXfs count="81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164" fontId="7" fillId="0" borderId="0" xfId="1" applyFont="1" applyFill="1"/>
    <xf numFmtId="164" fontId="7" fillId="0" borderId="0" xfId="1" applyFont="1"/>
    <xf numFmtId="0" fontId="6" fillId="0" borderId="1" xfId="0" applyFont="1" applyBorder="1" applyAlignment="1">
      <alignment vertical="center"/>
    </xf>
    <xf numFmtId="0" fontId="7" fillId="0" borderId="1" xfId="0" applyFont="1" applyBorder="1"/>
    <xf numFmtId="164" fontId="7" fillId="0" borderId="1" xfId="1" applyFont="1" applyFill="1" applyBorder="1"/>
    <xf numFmtId="0" fontId="8" fillId="0" borderId="0" xfId="0" applyFont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164" fontId="8" fillId="0" borderId="0" xfId="1" applyFont="1" applyAlignment="1">
      <alignment horizontal="center" vertical="center"/>
    </xf>
    <xf numFmtId="0" fontId="8" fillId="0" borderId="0" xfId="0" applyFont="1"/>
    <xf numFmtId="164" fontId="8" fillId="0" borderId="0" xfId="1" applyFont="1" applyFill="1"/>
    <xf numFmtId="164" fontId="8" fillId="0" borderId="0" xfId="1" applyFont="1"/>
    <xf numFmtId="164" fontId="8" fillId="0" borderId="0" xfId="0" applyNumberFormat="1" applyFont="1"/>
    <xf numFmtId="0" fontId="9" fillId="0" borderId="0" xfId="0" applyFont="1"/>
    <xf numFmtId="164" fontId="9" fillId="0" borderId="0" xfId="1" applyFont="1" applyFill="1"/>
    <xf numFmtId="164" fontId="9" fillId="0" borderId="0" xfId="1" applyFont="1"/>
    <xf numFmtId="164" fontId="9" fillId="0" borderId="0" xfId="0" applyNumberFormat="1" applyFont="1"/>
    <xf numFmtId="0" fontId="8" fillId="0" borderId="0" xfId="0" applyFont="1" applyAlignment="1">
      <alignment horizontal="center"/>
    </xf>
    <xf numFmtId="167" fontId="9" fillId="0" borderId="0" xfId="0" applyNumberFormat="1" applyFont="1"/>
    <xf numFmtId="167" fontId="9" fillId="0" borderId="0" xfId="1" applyNumberFormat="1" applyFont="1"/>
    <xf numFmtId="0" fontId="10" fillId="0" borderId="0" xfId="0" applyFont="1"/>
    <xf numFmtId="164" fontId="10" fillId="0" borderId="0" xfId="1" applyFont="1" applyFill="1"/>
    <xf numFmtId="164" fontId="10" fillId="0" borderId="0" xfId="1" applyFont="1"/>
    <xf numFmtId="0" fontId="11" fillId="0" borderId="0" xfId="0" applyFont="1" applyAlignment="1">
      <alignment horizontal="left" vertical="center"/>
    </xf>
    <xf numFmtId="0" fontId="12" fillId="0" borderId="0" xfId="0" applyFont="1"/>
    <xf numFmtId="164" fontId="12" fillId="0" borderId="0" xfId="1" applyFont="1"/>
    <xf numFmtId="0" fontId="12" fillId="0" borderId="0" xfId="0" applyFont="1" applyAlignment="1">
      <alignment horizontal="center"/>
    </xf>
    <xf numFmtId="164" fontId="12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168" fontId="8" fillId="0" borderId="0" xfId="0" applyNumberFormat="1" applyFont="1"/>
    <xf numFmtId="40" fontId="7" fillId="0" borderId="0" xfId="1" applyNumberFormat="1" applyFont="1" applyFill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1" xfId="1" applyNumberFormat="1" applyFont="1" applyFill="1" applyBorder="1" applyAlignment="1">
      <alignment horizontal="center" vertical="center"/>
    </xf>
    <xf numFmtId="40" fontId="7" fillId="0" borderId="1" xfId="0" applyNumberFormat="1" applyFont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 wrapText="1"/>
    </xf>
    <xf numFmtId="40" fontId="8" fillId="0" borderId="0" xfId="1" applyNumberFormat="1" applyFont="1" applyFill="1" applyAlignment="1">
      <alignment horizontal="center" vertical="center"/>
    </xf>
    <xf numFmtId="40" fontId="8" fillId="0" borderId="1" xfId="0" applyNumberFormat="1" applyFont="1" applyBorder="1" applyAlignment="1">
      <alignment horizontal="center" vertical="center"/>
    </xf>
    <xf numFmtId="40" fontId="9" fillId="0" borderId="0" xfId="1" applyNumberFormat="1" applyFont="1" applyFill="1" applyAlignment="1">
      <alignment horizontal="center" vertical="center"/>
    </xf>
    <xf numFmtId="40" fontId="9" fillId="0" borderId="0" xfId="0" applyNumberFormat="1" applyFont="1" applyAlignment="1">
      <alignment horizontal="center" vertical="center"/>
    </xf>
    <xf numFmtId="40" fontId="10" fillId="0" borderId="0" xfId="1" applyNumberFormat="1" applyFont="1" applyFill="1" applyAlignment="1">
      <alignment horizontal="center" vertical="center"/>
    </xf>
    <xf numFmtId="40" fontId="10" fillId="0" borderId="0" xfId="0" applyNumberFormat="1" applyFont="1" applyAlignment="1">
      <alignment horizontal="center" vertical="center"/>
    </xf>
    <xf numFmtId="40" fontId="12" fillId="0" borderId="0" xfId="0" applyNumberFormat="1" applyFont="1" applyAlignment="1">
      <alignment horizontal="center" vertical="center"/>
    </xf>
    <xf numFmtId="40" fontId="12" fillId="0" borderId="0" xfId="1" applyNumberFormat="1" applyFont="1" applyAlignment="1">
      <alignment horizontal="center" vertical="center"/>
    </xf>
    <xf numFmtId="40" fontId="12" fillId="0" borderId="0" xfId="1" applyNumberFormat="1" applyFont="1" applyFill="1" applyAlignment="1">
      <alignment horizontal="center" vertical="center"/>
    </xf>
    <xf numFmtId="40" fontId="12" fillId="0" borderId="2" xfId="1" applyNumberFormat="1" applyFont="1" applyBorder="1" applyAlignment="1">
      <alignment horizontal="center" vertical="center"/>
    </xf>
    <xf numFmtId="38" fontId="8" fillId="0" borderId="0" xfId="1" applyNumberFormat="1" applyFont="1" applyFill="1" applyAlignment="1">
      <alignment horizontal="center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9" fillId="0" borderId="0" xfId="1" applyNumberFormat="1" applyFont="1" applyFill="1" applyAlignment="1">
      <alignment horizontal="center" vertical="center"/>
    </xf>
    <xf numFmtId="38" fontId="12" fillId="0" borderId="0" xfId="1" applyNumberFormat="1" applyFont="1" applyAlignment="1">
      <alignment horizontal="center" vertical="center"/>
    </xf>
    <xf numFmtId="38" fontId="12" fillId="0" borderId="2" xfId="0" applyNumberFormat="1" applyFont="1" applyBorder="1" applyAlignment="1">
      <alignment horizontal="center" vertical="center"/>
    </xf>
    <xf numFmtId="40" fontId="6" fillId="0" borderId="0" xfId="0" applyNumberFormat="1" applyFont="1" applyAlignment="1">
      <alignment horizontal="left" vertical="center"/>
    </xf>
    <xf numFmtId="40" fontId="6" fillId="0" borderId="1" xfId="0" applyNumberFormat="1" applyFont="1" applyBorder="1" applyAlignment="1">
      <alignment horizontal="left" vertical="center"/>
    </xf>
    <xf numFmtId="40" fontId="9" fillId="0" borderId="2" xfId="1" applyNumberFormat="1" applyFont="1" applyFill="1" applyBorder="1" applyAlignment="1">
      <alignment horizontal="center" vertical="center"/>
    </xf>
    <xf numFmtId="38" fontId="9" fillId="0" borderId="2" xfId="1" applyNumberFormat="1" applyFont="1" applyFill="1" applyBorder="1" applyAlignment="1">
      <alignment horizontal="center" vertical="center"/>
    </xf>
    <xf numFmtId="1" fontId="9" fillId="0" borderId="0" xfId="0" applyNumberFormat="1" applyFont="1"/>
    <xf numFmtId="40" fontId="9" fillId="0" borderId="0" xfId="1" applyNumberFormat="1" applyFont="1" applyFill="1" applyBorder="1" applyAlignment="1">
      <alignment horizontal="center" vertical="center"/>
    </xf>
    <xf numFmtId="40" fontId="15" fillId="0" borderId="0" xfId="0" applyNumberFormat="1" applyFont="1" applyAlignment="1">
      <alignment horizontal="center" vertical="center"/>
    </xf>
    <xf numFmtId="40" fontId="15" fillId="0" borderId="0" xfId="0" applyNumberFormat="1" applyFont="1" applyAlignment="1">
      <alignment horizontal="center" vertical="center" readingOrder="1"/>
    </xf>
    <xf numFmtId="0" fontId="16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right"/>
    </xf>
    <xf numFmtId="1" fontId="13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169" fontId="13" fillId="2" borderId="0" xfId="0" applyNumberFormat="1" applyFont="1" applyFill="1" applyAlignment="1">
      <alignment horizontal="center" vertical="center"/>
    </xf>
    <xf numFmtId="4" fontId="1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9" fontId="13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0" fontId="8" fillId="0" borderId="0" xfId="1" applyNumberFormat="1" applyFont="1" applyFill="1" applyBorder="1" applyAlignment="1">
      <alignment horizontal="center" vertical="center"/>
    </xf>
    <xf numFmtId="38" fontId="8" fillId="0" borderId="0" xfId="1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right" vertical="top" wrapText="1" readingOrder="2"/>
    </xf>
  </cellXfs>
  <cellStyles count="10">
    <cellStyle name="Comma" xfId="1" builtinId="3"/>
    <cellStyle name="Comma 3" xfId="8" xr:uid="{7F003B48-711D-4D5A-8D45-E2D95ADECEB8}"/>
    <cellStyle name="Normal" xfId="0" builtinId="0"/>
    <cellStyle name="Normal 2" xfId="6" xr:uid="{C61CA513-4C85-41F7-ABBC-D0BC0724359F}"/>
    <cellStyle name="Normal 3" xfId="5" xr:uid="{0627B3FD-3997-4286-A95C-2F4D4E61741E}"/>
    <cellStyle name="Normal 4" xfId="9" xr:uid="{27F83E52-BA14-49CE-8C99-BDDBEBA59CAE}"/>
    <cellStyle name="쉼표 [0]_거래명세표form" xfId="3" xr:uid="{A030288F-5240-4B4B-894B-E74A021C5D58}"/>
    <cellStyle name="표준 2" xfId="4" xr:uid="{52041AAF-D3E8-47F5-8A0B-DC0DB2C0B339}"/>
    <cellStyle name="표준 26" xfId="7" xr:uid="{266BED16-37A7-4C17-9D3D-CF790360BC69}"/>
    <cellStyle name="표준_MADERO 05099-UNIT-PI-541A1-3차분 2" xfId="2" xr:uid="{A1628280-D441-430D-ABED-DD69D23FD3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21EE-30F3-4982-8950-A998FF2FF82B}">
  <sheetPr>
    <pageSetUpPr fitToPage="1"/>
  </sheetPr>
  <dimension ref="A1:T27"/>
  <sheetViews>
    <sheetView rightToLeft="1" tabSelected="1" view="pageBreakPreview" zoomScaleNormal="100" zoomScaleSheetLayoutView="100" workbookViewId="0">
      <selection activeCell="L8" sqref="L8"/>
    </sheetView>
  </sheetViews>
  <sheetFormatPr defaultRowHeight="19.5"/>
  <cols>
    <col min="1" max="1" width="1.7109375" style="2" customWidth="1"/>
    <col min="2" max="3" width="9.140625" style="2"/>
    <col min="4" max="4" width="9" style="2" bestFit="1" customWidth="1"/>
    <col min="5" max="5" width="10.140625" style="2" bestFit="1" customWidth="1"/>
    <col min="6" max="6" width="15.42578125" style="2" bestFit="1" customWidth="1"/>
    <col min="7" max="7" width="13.28515625" style="3" bestFit="1" customWidth="1"/>
    <col min="8" max="8" width="15.28515625" style="32" bestFit="1" customWidth="1"/>
    <col min="9" max="9" width="1.7109375" style="33" customWidth="1"/>
    <col min="10" max="10" width="18.85546875" style="32" bestFit="1" customWidth="1"/>
    <col min="11" max="11" width="1.7109375" style="33" customWidth="1"/>
    <col min="12" max="12" width="20.28515625" style="33" customWidth="1"/>
    <col min="13" max="13" width="1.7109375" style="2" customWidth="1"/>
    <col min="14" max="14" width="22.5703125" style="2" bestFit="1" customWidth="1"/>
    <col min="15" max="15" width="12.5703125" style="2" hidden="1" customWidth="1"/>
    <col min="16" max="16" width="10.140625" style="2" bestFit="1" customWidth="1"/>
    <col min="17" max="17" width="16.7109375" style="4" bestFit="1" customWidth="1"/>
    <col min="18" max="18" width="9.140625" style="2"/>
    <col min="19" max="19" width="11.7109375" style="2" bestFit="1" customWidth="1"/>
    <col min="20" max="20" width="12.85546875" style="2" bestFit="1" customWidth="1"/>
    <col min="21" max="16384" width="9.140625" style="2"/>
  </cols>
  <sheetData>
    <row r="1" spans="2:20" ht="27">
      <c r="B1" s="1" t="s">
        <v>53</v>
      </c>
      <c r="L1" s="54" t="s">
        <v>52</v>
      </c>
    </row>
    <row r="2" spans="2:20" ht="27">
      <c r="B2" s="1" t="s">
        <v>2</v>
      </c>
      <c r="L2" s="54" t="s">
        <v>86</v>
      </c>
      <c r="N2" s="2" t="s">
        <v>47</v>
      </c>
    </row>
    <row r="3" spans="2:20" ht="27">
      <c r="B3" s="5" t="s">
        <v>39</v>
      </c>
      <c r="C3" s="6"/>
      <c r="D3" s="6"/>
      <c r="E3" s="6"/>
      <c r="F3" s="6"/>
      <c r="G3" s="7"/>
      <c r="H3" s="34"/>
      <c r="I3" s="35"/>
      <c r="J3" s="34"/>
      <c r="K3" s="35"/>
      <c r="L3" s="55" t="s">
        <v>85</v>
      </c>
      <c r="N3" s="2">
        <v>50</v>
      </c>
    </row>
    <row r="4" spans="2:20" ht="5.0999999999999996" customHeight="1"/>
    <row r="5" spans="2:20" s="8" customFormat="1" ht="43.5">
      <c r="G5" s="9"/>
      <c r="H5" s="36" t="s">
        <v>3</v>
      </c>
      <c r="I5" s="37"/>
      <c r="J5" s="38" t="s">
        <v>4</v>
      </c>
      <c r="K5" s="37"/>
      <c r="L5" s="36" t="s">
        <v>5</v>
      </c>
      <c r="Q5" s="10"/>
    </row>
    <row r="6" spans="2:20" s="11" customFormat="1" ht="21.75">
      <c r="B6" s="11" t="s">
        <v>6</v>
      </c>
      <c r="G6" s="12"/>
      <c r="H6" s="39">
        <v>19866</v>
      </c>
      <c r="I6" s="37"/>
      <c r="J6" s="39"/>
      <c r="K6" s="37"/>
      <c r="L6" s="49">
        <f>L8/109%</f>
        <v>8261815762.6238508</v>
      </c>
      <c r="Q6" s="13"/>
    </row>
    <row r="7" spans="2:20" s="11" customFormat="1" ht="21.75">
      <c r="B7" s="11" t="s">
        <v>7</v>
      </c>
      <c r="G7" s="12"/>
      <c r="H7" s="40">
        <f>H6*9/100</f>
        <v>1787.94</v>
      </c>
      <c r="I7" s="37"/>
      <c r="J7" s="39"/>
      <c r="K7" s="37"/>
      <c r="L7" s="50">
        <f>L6*9/100</f>
        <v>743563418.63614655</v>
      </c>
      <c r="N7" s="31">
        <f>L8/H8</f>
        <v>415877.16513761465</v>
      </c>
      <c r="Q7" s="13"/>
      <c r="S7" s="14"/>
    </row>
    <row r="8" spans="2:20" s="15" customFormat="1" ht="24">
      <c r="B8" s="15" t="s">
        <v>8</v>
      </c>
      <c r="G8" s="16"/>
      <c r="H8" s="41">
        <f>SUM(H6:H7)</f>
        <v>21653.94</v>
      </c>
      <c r="I8" s="42"/>
      <c r="J8" s="41"/>
      <c r="K8" s="42"/>
      <c r="L8" s="51">
        <f>L16-L14</f>
        <v>9005379181.2599983</v>
      </c>
      <c r="N8" s="58">
        <v>396767</v>
      </c>
      <c r="Q8" s="17"/>
      <c r="S8" s="18"/>
    </row>
    <row r="9" spans="2:20" s="11" customFormat="1" ht="24">
      <c r="G9" s="12"/>
      <c r="H9" s="39"/>
      <c r="I9" s="37"/>
      <c r="J9" s="39"/>
      <c r="K9" s="37"/>
      <c r="L9" s="49"/>
      <c r="N9" s="51">
        <f>H8*N8</f>
        <v>8591568811.9799995</v>
      </c>
      <c r="Q9" s="13"/>
    </row>
    <row r="10" spans="2:20" s="11" customFormat="1" ht="24">
      <c r="B10" s="15" t="s">
        <v>9</v>
      </c>
      <c r="G10" s="12"/>
      <c r="H10" s="39"/>
      <c r="I10" s="37"/>
      <c r="J10" s="39"/>
      <c r="K10" s="37"/>
      <c r="L10" s="49"/>
      <c r="N10" s="51">
        <f>N9-L8</f>
        <v>-413810369.27999878</v>
      </c>
      <c r="Q10" s="13"/>
    </row>
    <row r="11" spans="2:20" s="11" customFormat="1" ht="21.75">
      <c r="B11" s="11" t="s">
        <v>46</v>
      </c>
      <c r="G11" s="12"/>
      <c r="H11" s="78">
        <f>-H6*25/100</f>
        <v>-4966.5</v>
      </c>
      <c r="I11" s="60"/>
      <c r="J11" s="39">
        <v>283151</v>
      </c>
      <c r="K11" s="61"/>
      <c r="L11" s="79">
        <f>H11*J11</f>
        <v>-1406269441.5</v>
      </c>
      <c r="N11" s="62" t="s">
        <v>45</v>
      </c>
      <c r="O11" s="19"/>
      <c r="P11" s="11" t="s">
        <v>48</v>
      </c>
      <c r="Q11" s="13"/>
      <c r="T11" s="13"/>
    </row>
    <row r="12" spans="2:20" s="11" customFormat="1" ht="21.75">
      <c r="B12" s="11" t="s">
        <v>83</v>
      </c>
      <c r="G12" s="12"/>
      <c r="H12" s="78">
        <f>-H6*0.1</f>
        <v>-1986.6000000000001</v>
      </c>
      <c r="I12" s="60"/>
      <c r="J12" s="39">
        <v>455379</v>
      </c>
      <c r="K12" s="61"/>
      <c r="L12" s="79">
        <f>H12*J12</f>
        <v>-904655921.4000001</v>
      </c>
      <c r="N12" s="62"/>
      <c r="O12" s="19"/>
      <c r="Q12" s="13"/>
      <c r="T12" s="13"/>
    </row>
    <row r="13" spans="2:20" s="11" customFormat="1" ht="21.75">
      <c r="B13" s="11" t="s">
        <v>88</v>
      </c>
      <c r="G13" s="12"/>
      <c r="H13" s="36">
        <f>-H12</f>
        <v>1986.6000000000001</v>
      </c>
      <c r="I13" s="60"/>
      <c r="J13" s="39">
        <v>455379</v>
      </c>
      <c r="K13" s="61"/>
      <c r="L13" s="50">
        <f>-L12</f>
        <v>904655921.4000001</v>
      </c>
      <c r="N13" s="62"/>
      <c r="O13" s="19"/>
      <c r="Q13" s="13"/>
      <c r="T13" s="13"/>
    </row>
    <row r="14" spans="2:20" s="11" customFormat="1" ht="21.75">
      <c r="G14" s="12"/>
      <c r="H14" s="39">
        <f>SUM(H11:H13)</f>
        <v>-4966.5</v>
      </c>
      <c r="I14" s="37"/>
      <c r="J14" s="39"/>
      <c r="K14" s="37"/>
      <c r="L14" s="39">
        <f>SUM(L11:L13)</f>
        <v>-1406269441.5</v>
      </c>
      <c r="Q14" s="13"/>
      <c r="R14" s="14"/>
      <c r="T14" s="13"/>
    </row>
    <row r="15" spans="2:20" s="11" customFormat="1" ht="21.75">
      <c r="G15" s="12"/>
      <c r="H15" s="39"/>
      <c r="I15" s="37"/>
      <c r="J15" s="39"/>
      <c r="K15" s="37"/>
      <c r="L15" s="49"/>
      <c r="Q15" s="13"/>
      <c r="T15" s="13"/>
    </row>
    <row r="16" spans="2:20" s="15" customFormat="1" ht="24.75" thickBot="1">
      <c r="B16" s="15" t="s">
        <v>10</v>
      </c>
      <c r="G16" s="16"/>
      <c r="H16" s="56">
        <f>H8+H14</f>
        <v>16687.439999999999</v>
      </c>
      <c r="I16" s="42"/>
      <c r="J16" s="59">
        <v>455379</v>
      </c>
      <c r="K16" s="42"/>
      <c r="L16" s="57">
        <f>H16*J16</f>
        <v>7599109739.7599993</v>
      </c>
      <c r="M16" s="20"/>
      <c r="N16" s="21"/>
      <c r="Q16" s="17"/>
    </row>
    <row r="17" spans="1:17" ht="20.25" thickTop="1"/>
    <row r="18" spans="1:17" s="22" customFormat="1" ht="23.25">
      <c r="B18" s="22" t="s">
        <v>11</v>
      </c>
      <c r="G18" s="23"/>
      <c r="H18" s="43"/>
      <c r="I18" s="44"/>
      <c r="J18" s="43"/>
      <c r="K18" s="44"/>
      <c r="L18" s="44"/>
      <c r="Q18" s="24">
        <f>L16-L14</f>
        <v>9005379181.2599983</v>
      </c>
    </row>
    <row r="19" spans="1:17" s="26" customFormat="1" ht="24.95" customHeight="1">
      <c r="A19" s="25"/>
      <c r="B19" s="80" t="s">
        <v>84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Q19" s="27"/>
    </row>
    <row r="20" spans="1:17" s="26" customFormat="1" ht="24.95" customHeight="1">
      <c r="A20" s="25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Q20" s="27"/>
    </row>
    <row r="21" spans="1:17" s="64" customFormat="1" ht="87.75" customHeight="1">
      <c r="A21" s="63"/>
      <c r="B21" s="80" t="s">
        <v>87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Q21" s="65"/>
    </row>
    <row r="22" spans="1:17" s="64" customFormat="1" ht="24.95" customHeight="1">
      <c r="A22" s="63"/>
      <c r="B22" s="80" t="s">
        <v>51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Q22" s="65"/>
    </row>
    <row r="23" spans="1:17" s="28" customFormat="1" ht="21">
      <c r="G23" s="28" t="s">
        <v>12</v>
      </c>
      <c r="H23" s="45" t="s">
        <v>13</v>
      </c>
      <c r="I23" s="45"/>
      <c r="J23" s="45" t="s">
        <v>14</v>
      </c>
      <c r="K23" s="45"/>
      <c r="L23" s="45" t="s">
        <v>5</v>
      </c>
      <c r="Q23" s="29"/>
    </row>
    <row r="24" spans="1:17" s="26" customFormat="1" ht="21">
      <c r="B24" s="26" t="s">
        <v>15</v>
      </c>
      <c r="G24" s="30" t="s">
        <v>80</v>
      </c>
      <c r="H24" s="46">
        <v>4966.5</v>
      </c>
      <c r="I24" s="45"/>
      <c r="J24" s="47">
        <v>283151</v>
      </c>
      <c r="K24" s="45"/>
      <c r="L24" s="52">
        <f>H24*J24</f>
        <v>1406269441.5</v>
      </c>
      <c r="Q24" s="27"/>
    </row>
    <row r="25" spans="1:17" s="26" customFormat="1" ht="21">
      <c r="B25" s="26" t="s">
        <v>49</v>
      </c>
      <c r="G25" s="30" t="s">
        <v>81</v>
      </c>
      <c r="H25" s="46">
        <f>H11</f>
        <v>-4966.5</v>
      </c>
      <c r="I25" s="45"/>
      <c r="J25" s="47">
        <v>283151</v>
      </c>
      <c r="K25" s="45"/>
      <c r="L25" s="52">
        <f>H25*J25</f>
        <v>-1406269441.5</v>
      </c>
      <c r="Q25" s="27"/>
    </row>
    <row r="26" spans="1:17" s="26" customFormat="1" ht="21.75" thickBot="1">
      <c r="B26" s="26" t="s">
        <v>50</v>
      </c>
      <c r="G26" s="30"/>
      <c r="H26" s="48">
        <f>SUM(H24:H25)</f>
        <v>0</v>
      </c>
      <c r="I26" s="45"/>
      <c r="J26" s="47"/>
      <c r="K26" s="45"/>
      <c r="L26" s="53">
        <f>SUM(L24:L25)</f>
        <v>0</v>
      </c>
      <c r="Q26" s="27"/>
    </row>
    <row r="27" spans="1:17" ht="20.25" thickTop="1">
      <c r="D27" s="4"/>
      <c r="E27" s="4"/>
    </row>
  </sheetData>
  <mergeCells count="3">
    <mergeCell ref="B19:L20"/>
    <mergeCell ref="B21:L21"/>
    <mergeCell ref="B22:L22"/>
  </mergeCells>
  <printOptions horizontalCentered="1"/>
  <pageMargins left="0.7" right="0.7" top="0.75" bottom="0.75" header="0.3" footer="0.3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DAE3-5816-466A-8527-09CBBA74AE50}">
  <sheetPr>
    <pageSetUpPr fitToPage="1"/>
  </sheetPr>
  <dimension ref="A1:T26"/>
  <sheetViews>
    <sheetView rightToLeft="1" view="pageBreakPreview" zoomScaleNormal="100" zoomScaleSheetLayoutView="100" workbookViewId="0">
      <selection activeCell="L6" sqref="L6:L8"/>
    </sheetView>
  </sheetViews>
  <sheetFormatPr defaultRowHeight="19.5"/>
  <cols>
    <col min="1" max="1" width="1.7109375" style="2" customWidth="1"/>
    <col min="2" max="3" width="9.140625" style="2"/>
    <col min="4" max="4" width="9" style="2" bestFit="1" customWidth="1"/>
    <col min="5" max="5" width="10.140625" style="2" bestFit="1" customWidth="1"/>
    <col min="6" max="6" width="15.42578125" style="2" bestFit="1" customWidth="1"/>
    <col min="7" max="7" width="13.28515625" style="3" bestFit="1" customWidth="1"/>
    <col min="8" max="8" width="15.28515625" style="32" bestFit="1" customWidth="1"/>
    <col min="9" max="9" width="1.7109375" style="33" customWidth="1"/>
    <col min="10" max="10" width="18.85546875" style="32" bestFit="1" customWidth="1"/>
    <col min="11" max="11" width="1.7109375" style="33" customWidth="1"/>
    <col min="12" max="12" width="20.28515625" style="33" customWidth="1"/>
    <col min="13" max="13" width="1.7109375" style="2" customWidth="1"/>
    <col min="14" max="14" width="22.5703125" style="2" bestFit="1" customWidth="1"/>
    <col min="15" max="15" width="12.5703125" style="2" hidden="1" customWidth="1"/>
    <col min="16" max="16" width="10.140625" style="2" bestFit="1" customWidth="1"/>
    <col min="17" max="17" width="16.7109375" style="4" bestFit="1" customWidth="1"/>
    <col min="18" max="18" width="9.140625" style="2"/>
    <col min="19" max="19" width="11.7109375" style="2" bestFit="1" customWidth="1"/>
    <col min="20" max="20" width="12.85546875" style="2" bestFit="1" customWidth="1"/>
    <col min="21" max="16384" width="9.140625" style="2"/>
  </cols>
  <sheetData>
    <row r="1" spans="2:20" ht="27">
      <c r="B1" s="1" t="s">
        <v>53</v>
      </c>
      <c r="L1" s="54" t="s">
        <v>52</v>
      </c>
    </row>
    <row r="2" spans="2:20" ht="27">
      <c r="B2" s="1" t="s">
        <v>2</v>
      </c>
      <c r="L2" s="54" t="s">
        <v>86</v>
      </c>
      <c r="N2" s="2" t="s">
        <v>47</v>
      </c>
    </row>
    <row r="3" spans="2:20" ht="27">
      <c r="B3" s="5" t="s">
        <v>39</v>
      </c>
      <c r="C3" s="6"/>
      <c r="D3" s="6"/>
      <c r="E3" s="6"/>
      <c r="F3" s="6"/>
      <c r="G3" s="7"/>
      <c r="H3" s="34"/>
      <c r="I3" s="35"/>
      <c r="J3" s="34"/>
      <c r="K3" s="35"/>
      <c r="L3" s="55" t="s">
        <v>85</v>
      </c>
      <c r="N3" s="2">
        <v>50</v>
      </c>
    </row>
    <row r="4" spans="2:20" ht="5.0999999999999996" customHeight="1"/>
    <row r="5" spans="2:20" s="8" customFormat="1" ht="43.5">
      <c r="G5" s="9"/>
      <c r="H5" s="36" t="s">
        <v>3</v>
      </c>
      <c r="I5" s="37"/>
      <c r="J5" s="38" t="s">
        <v>4</v>
      </c>
      <c r="K5" s="37"/>
      <c r="L5" s="36" t="s">
        <v>5</v>
      </c>
      <c r="Q5" s="10"/>
    </row>
    <row r="6" spans="2:20" s="11" customFormat="1" ht="21.75">
      <c r="B6" s="11" t="s">
        <v>6</v>
      </c>
      <c r="G6" s="12"/>
      <c r="H6" s="39">
        <v>19866</v>
      </c>
      <c r="I6" s="37"/>
      <c r="J6" s="39"/>
      <c r="K6" s="37"/>
      <c r="L6" s="49">
        <f>L8/109%</f>
        <v>8261815762.6238527</v>
      </c>
      <c r="Q6" s="13"/>
    </row>
    <row r="7" spans="2:20" s="11" customFormat="1" ht="21.75">
      <c r="B7" s="11" t="s">
        <v>7</v>
      </c>
      <c r="G7" s="12"/>
      <c r="H7" s="40">
        <f>H6*9/100</f>
        <v>1787.94</v>
      </c>
      <c r="I7" s="37"/>
      <c r="J7" s="39"/>
      <c r="K7" s="37"/>
      <c r="L7" s="50">
        <f>L6*9/100</f>
        <v>743563418.63614666</v>
      </c>
      <c r="N7" s="31">
        <f>L8/H8</f>
        <v>415877.16513761471</v>
      </c>
      <c r="Q7" s="13"/>
      <c r="S7" s="14"/>
    </row>
    <row r="8" spans="2:20" s="15" customFormat="1" ht="24">
      <c r="B8" s="15" t="s">
        <v>8</v>
      </c>
      <c r="G8" s="16"/>
      <c r="H8" s="41">
        <f>SUM(H6:H7)</f>
        <v>21653.94</v>
      </c>
      <c r="I8" s="42"/>
      <c r="J8" s="41"/>
      <c r="K8" s="42"/>
      <c r="L8" s="51">
        <f>L15-L13</f>
        <v>9005379181.2600002</v>
      </c>
      <c r="N8" s="58">
        <v>396767</v>
      </c>
      <c r="Q8" s="17"/>
      <c r="S8" s="18"/>
    </row>
    <row r="9" spans="2:20" s="11" customFormat="1" ht="24">
      <c r="G9" s="12"/>
      <c r="H9" s="39"/>
      <c r="I9" s="37"/>
      <c r="J9" s="39"/>
      <c r="K9" s="37"/>
      <c r="L9" s="49"/>
      <c r="N9" s="51">
        <f>H8*N8</f>
        <v>8591568811.9799995</v>
      </c>
      <c r="Q9" s="13"/>
    </row>
    <row r="10" spans="2:20" s="11" customFormat="1" ht="24">
      <c r="B10" s="15" t="s">
        <v>9</v>
      </c>
      <c r="G10" s="12"/>
      <c r="H10" s="39"/>
      <c r="I10" s="37"/>
      <c r="J10" s="39"/>
      <c r="K10" s="37"/>
      <c r="L10" s="49"/>
      <c r="N10" s="51">
        <f>N9-L8</f>
        <v>-413810369.28000069</v>
      </c>
      <c r="Q10" s="13"/>
    </row>
    <row r="11" spans="2:20" s="11" customFormat="1" ht="21.75">
      <c r="B11" s="11" t="s">
        <v>46</v>
      </c>
      <c r="G11" s="12"/>
      <c r="H11" s="78">
        <f>-H6*25/100</f>
        <v>-4966.5</v>
      </c>
      <c r="I11" s="60"/>
      <c r="J11" s="39">
        <v>283151</v>
      </c>
      <c r="K11" s="61"/>
      <c r="L11" s="79">
        <f>H11*J11</f>
        <v>-1406269441.5</v>
      </c>
      <c r="N11" s="62" t="s">
        <v>45</v>
      </c>
      <c r="O11" s="19"/>
      <c r="P11" s="11" t="s">
        <v>48</v>
      </c>
      <c r="Q11" s="13"/>
      <c r="T11" s="13"/>
    </row>
    <row r="12" spans="2:20" s="11" customFormat="1" ht="21.75">
      <c r="B12" s="11" t="s">
        <v>83</v>
      </c>
      <c r="G12" s="12"/>
      <c r="H12" s="36">
        <f>-H6*0.1</f>
        <v>-1986.6000000000001</v>
      </c>
      <c r="I12" s="60"/>
      <c r="J12" s="39">
        <v>455379</v>
      </c>
      <c r="K12" s="61"/>
      <c r="L12" s="50">
        <f>H12*J12</f>
        <v>-904655921.4000001</v>
      </c>
      <c r="N12" s="62"/>
      <c r="O12" s="19"/>
      <c r="Q12" s="13"/>
      <c r="T12" s="13"/>
    </row>
    <row r="13" spans="2:20" s="11" customFormat="1" ht="21.75">
      <c r="G13" s="12"/>
      <c r="H13" s="39">
        <f>SUM(H11:H12)</f>
        <v>-6953.1</v>
      </c>
      <c r="I13" s="37"/>
      <c r="J13" s="39"/>
      <c r="K13" s="37"/>
      <c r="L13" s="49">
        <f>SUM(L11:L12)</f>
        <v>-2310925362.9000001</v>
      </c>
      <c r="Q13" s="13"/>
      <c r="R13" s="14"/>
      <c r="T13" s="13"/>
    </row>
    <row r="14" spans="2:20" s="11" customFormat="1" ht="21.75">
      <c r="G14" s="12"/>
      <c r="H14" s="39"/>
      <c r="I14" s="37"/>
      <c r="J14" s="39"/>
      <c r="K14" s="37"/>
      <c r="L14" s="49"/>
      <c r="Q14" s="13"/>
      <c r="T14" s="13"/>
    </row>
    <row r="15" spans="2:20" s="15" customFormat="1" ht="24.75" thickBot="1">
      <c r="B15" s="15" t="s">
        <v>10</v>
      </c>
      <c r="G15" s="16"/>
      <c r="H15" s="56">
        <f>H8+H13</f>
        <v>14700.839999999998</v>
      </c>
      <c r="I15" s="42"/>
      <c r="J15" s="59">
        <v>455379</v>
      </c>
      <c r="K15" s="42"/>
      <c r="L15" s="57">
        <f>H15*J15</f>
        <v>6694453818.3599997</v>
      </c>
      <c r="M15" s="20"/>
      <c r="N15" s="21"/>
      <c r="Q15" s="17"/>
    </row>
    <row r="16" spans="2:20" ht="20.25" thickTop="1"/>
    <row r="17" spans="1:17" s="22" customFormat="1" ht="23.25">
      <c r="B17" s="22" t="s">
        <v>11</v>
      </c>
      <c r="G17" s="23"/>
      <c r="H17" s="43"/>
      <c r="I17" s="44"/>
      <c r="J17" s="43"/>
      <c r="K17" s="44"/>
      <c r="L17" s="44"/>
      <c r="Q17" s="24">
        <f>L15-L13</f>
        <v>9005379181.2600002</v>
      </c>
    </row>
    <row r="18" spans="1:17" s="26" customFormat="1" ht="24.95" customHeight="1">
      <c r="A18" s="25"/>
      <c r="B18" s="80" t="s">
        <v>84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Q18" s="27"/>
    </row>
    <row r="19" spans="1:17" s="26" customFormat="1" ht="24.95" customHeight="1">
      <c r="A19" s="25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Q19" s="27"/>
    </row>
    <row r="20" spans="1:17" s="64" customFormat="1" ht="45.75" customHeight="1">
      <c r="A20" s="63"/>
      <c r="B20" s="80" t="s">
        <v>82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Q20" s="65"/>
    </row>
    <row r="21" spans="1:17" s="64" customFormat="1" ht="24.95" customHeight="1">
      <c r="A21" s="63"/>
      <c r="B21" s="80" t="s">
        <v>51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Q21" s="65"/>
    </row>
    <row r="22" spans="1:17" s="28" customFormat="1" ht="21">
      <c r="G22" s="28" t="s">
        <v>12</v>
      </c>
      <c r="H22" s="45" t="s">
        <v>13</v>
      </c>
      <c r="I22" s="45"/>
      <c r="J22" s="45" t="s">
        <v>14</v>
      </c>
      <c r="K22" s="45"/>
      <c r="L22" s="45" t="s">
        <v>5</v>
      </c>
      <c r="Q22" s="29"/>
    </row>
    <row r="23" spans="1:17" s="26" customFormat="1" ht="21">
      <c r="B23" s="26" t="s">
        <v>15</v>
      </c>
      <c r="G23" s="30" t="s">
        <v>80</v>
      </c>
      <c r="H23" s="46">
        <v>4966.5</v>
      </c>
      <c r="I23" s="45"/>
      <c r="J23" s="47">
        <v>283151</v>
      </c>
      <c r="K23" s="45"/>
      <c r="L23" s="52">
        <f>H23*J23</f>
        <v>1406269441.5</v>
      </c>
      <c r="Q23" s="27"/>
    </row>
    <row r="24" spans="1:17" s="26" customFormat="1" ht="21">
      <c r="B24" s="26" t="s">
        <v>49</v>
      </c>
      <c r="G24" s="30" t="s">
        <v>81</v>
      </c>
      <c r="H24" s="46">
        <f>H11</f>
        <v>-4966.5</v>
      </c>
      <c r="I24" s="45"/>
      <c r="J24" s="47">
        <v>283151</v>
      </c>
      <c r="K24" s="45"/>
      <c r="L24" s="52">
        <f>H24*J24</f>
        <v>-1406269441.5</v>
      </c>
      <c r="Q24" s="27"/>
    </row>
    <row r="25" spans="1:17" s="26" customFormat="1" ht="21.75" thickBot="1">
      <c r="B25" s="26" t="s">
        <v>50</v>
      </c>
      <c r="G25" s="30"/>
      <c r="H25" s="48">
        <f>SUM(H23:H24)</f>
        <v>0</v>
      </c>
      <c r="I25" s="45"/>
      <c r="J25" s="47"/>
      <c r="K25" s="45"/>
      <c r="L25" s="53">
        <f>SUM(L23:L24)</f>
        <v>0</v>
      </c>
      <c r="Q25" s="27"/>
    </row>
    <row r="26" spans="1:17" ht="20.25" thickTop="1">
      <c r="D26" s="4"/>
      <c r="E26" s="4"/>
    </row>
  </sheetData>
  <mergeCells count="3">
    <mergeCell ref="B18:L19"/>
    <mergeCell ref="B20:L20"/>
    <mergeCell ref="B21:L21"/>
  </mergeCells>
  <printOptions horizontalCentered="1"/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91E6-7D14-48F6-8661-58552A78D68B}">
  <dimension ref="A1:W14"/>
  <sheetViews>
    <sheetView workbookViewId="0">
      <selection activeCell="J21" sqref="J21"/>
    </sheetView>
  </sheetViews>
  <sheetFormatPr defaultRowHeight="15"/>
  <cols>
    <col min="1" max="1" width="4.7109375" style="70" customWidth="1"/>
    <col min="2" max="2" width="19.140625" style="70" bestFit="1" customWidth="1"/>
    <col min="3" max="3" width="10.42578125" style="70" bestFit="1" customWidth="1"/>
    <col min="4" max="4" width="23.42578125" style="70" bestFit="1" customWidth="1"/>
    <col min="5" max="5" width="18" style="70" bestFit="1" customWidth="1"/>
    <col min="6" max="6" width="22.5703125" style="70" bestFit="1" customWidth="1"/>
    <col min="7" max="10" width="9.140625" style="70"/>
    <col min="11" max="11" width="13.7109375" style="70" bestFit="1" customWidth="1"/>
    <col min="12" max="12" width="11.85546875" style="70" bestFit="1" customWidth="1"/>
    <col min="13" max="13" width="37.140625" style="77" customWidth="1"/>
    <col min="14" max="16384" width="9.140625" style="70"/>
  </cols>
  <sheetData>
    <row r="1" spans="1:23">
      <c r="A1" s="66" t="s">
        <v>16</v>
      </c>
      <c r="B1" s="67" t="s">
        <v>40</v>
      </c>
      <c r="C1" s="68" t="s">
        <v>17</v>
      </c>
      <c r="D1" s="67" t="s">
        <v>0</v>
      </c>
      <c r="E1" s="67" t="s">
        <v>41</v>
      </c>
      <c r="F1" s="67" t="s">
        <v>18</v>
      </c>
      <c r="G1" s="67" t="s">
        <v>42</v>
      </c>
      <c r="H1" s="67" t="s">
        <v>19</v>
      </c>
      <c r="I1" s="67" t="s">
        <v>20</v>
      </c>
      <c r="J1" s="67" t="s">
        <v>21</v>
      </c>
      <c r="K1" s="67" t="s">
        <v>22</v>
      </c>
      <c r="L1" s="67" t="s">
        <v>23</v>
      </c>
      <c r="M1" s="75" t="s">
        <v>24</v>
      </c>
      <c r="N1" s="69" t="s">
        <v>43</v>
      </c>
      <c r="O1" s="69" t="s">
        <v>28</v>
      </c>
      <c r="P1" s="69" t="s">
        <v>29</v>
      </c>
      <c r="Q1" s="69" t="s">
        <v>30</v>
      </c>
      <c r="R1" s="69" t="s">
        <v>31</v>
      </c>
      <c r="S1" s="69" t="s">
        <v>32</v>
      </c>
      <c r="T1" s="67" t="s">
        <v>25</v>
      </c>
      <c r="U1" s="69" t="s">
        <v>26</v>
      </c>
      <c r="V1" s="67" t="s">
        <v>33</v>
      </c>
      <c r="W1" s="67" t="s">
        <v>27</v>
      </c>
    </row>
    <row r="2" spans="1:23">
      <c r="A2" s="71">
        <v>1</v>
      </c>
      <c r="B2" s="72" t="s">
        <v>54</v>
      </c>
      <c r="C2" s="73">
        <v>45035</v>
      </c>
      <c r="D2" s="72" t="s">
        <v>55</v>
      </c>
      <c r="E2" s="72" t="s">
        <v>56</v>
      </c>
      <c r="F2" s="72" t="s">
        <v>44</v>
      </c>
      <c r="G2" s="72" t="s">
        <v>57</v>
      </c>
      <c r="H2" s="72" t="s">
        <v>1</v>
      </c>
      <c r="I2" s="72"/>
      <c r="J2" s="72" t="s">
        <v>34</v>
      </c>
      <c r="K2" s="72" t="s">
        <v>35</v>
      </c>
      <c r="L2" s="72" t="s">
        <v>58</v>
      </c>
      <c r="M2" s="76" t="s">
        <v>59</v>
      </c>
      <c r="N2" s="74">
        <v>1</v>
      </c>
      <c r="O2" s="74"/>
      <c r="P2" s="74"/>
      <c r="Q2" s="74"/>
      <c r="R2" s="74"/>
      <c r="S2" s="74">
        <v>1</v>
      </c>
      <c r="T2" s="72" t="s">
        <v>38</v>
      </c>
      <c r="U2" s="74"/>
      <c r="V2" s="72"/>
      <c r="W2" s="72"/>
    </row>
    <row r="3" spans="1:23">
      <c r="A3" s="71">
        <v>2</v>
      </c>
      <c r="B3" s="72" t="s">
        <v>54</v>
      </c>
      <c r="C3" s="73">
        <v>45035</v>
      </c>
      <c r="D3" s="72" t="s">
        <v>55</v>
      </c>
      <c r="E3" s="72" t="s">
        <v>56</v>
      </c>
      <c r="F3" s="72" t="s">
        <v>44</v>
      </c>
      <c r="G3" s="72" t="s">
        <v>57</v>
      </c>
      <c r="H3" s="72" t="s">
        <v>1</v>
      </c>
      <c r="I3" s="72"/>
      <c r="J3" s="72" t="s">
        <v>34</v>
      </c>
      <c r="K3" s="72" t="s">
        <v>35</v>
      </c>
      <c r="L3" s="72" t="s">
        <v>60</v>
      </c>
      <c r="M3" s="76" t="s">
        <v>59</v>
      </c>
      <c r="N3" s="74">
        <v>1</v>
      </c>
      <c r="O3" s="74"/>
      <c r="P3" s="74"/>
      <c r="Q3" s="74"/>
      <c r="R3" s="74"/>
      <c r="S3" s="74">
        <v>1</v>
      </c>
      <c r="T3" s="72" t="s">
        <v>38</v>
      </c>
      <c r="U3" s="74"/>
      <c r="V3" s="72"/>
      <c r="W3" s="72"/>
    </row>
    <row r="4" spans="1:23">
      <c r="A4" s="71">
        <v>3</v>
      </c>
      <c r="B4" s="72" t="s">
        <v>54</v>
      </c>
      <c r="C4" s="73">
        <v>45035</v>
      </c>
      <c r="D4" s="72" t="s">
        <v>55</v>
      </c>
      <c r="E4" s="72" t="s">
        <v>56</v>
      </c>
      <c r="F4" s="72" t="s">
        <v>44</v>
      </c>
      <c r="G4" s="72" t="s">
        <v>57</v>
      </c>
      <c r="H4" s="72" t="s">
        <v>1</v>
      </c>
      <c r="I4" s="72"/>
      <c r="J4" s="72" t="s">
        <v>37</v>
      </c>
      <c r="K4" s="72" t="s">
        <v>58</v>
      </c>
      <c r="L4" s="72" t="s">
        <v>1</v>
      </c>
      <c r="M4" s="76" t="s">
        <v>61</v>
      </c>
      <c r="N4" s="74">
        <v>1</v>
      </c>
      <c r="O4" s="74"/>
      <c r="P4" s="74"/>
      <c r="Q4" s="74"/>
      <c r="R4" s="74"/>
      <c r="S4" s="74">
        <v>1</v>
      </c>
      <c r="T4" s="72" t="s">
        <v>36</v>
      </c>
      <c r="U4" s="74"/>
      <c r="V4" s="72"/>
      <c r="W4" s="72"/>
    </row>
    <row r="5" spans="1:23">
      <c r="A5" s="71">
        <v>4</v>
      </c>
      <c r="B5" s="72" t="s">
        <v>54</v>
      </c>
      <c r="C5" s="73">
        <v>45035</v>
      </c>
      <c r="D5" s="72" t="s">
        <v>55</v>
      </c>
      <c r="E5" s="72" t="s">
        <v>56</v>
      </c>
      <c r="F5" s="72" t="s">
        <v>44</v>
      </c>
      <c r="G5" s="72" t="s">
        <v>57</v>
      </c>
      <c r="H5" s="72" t="s">
        <v>1</v>
      </c>
      <c r="I5" s="72"/>
      <c r="J5" s="72" t="s">
        <v>37</v>
      </c>
      <c r="K5" s="72" t="s">
        <v>58</v>
      </c>
      <c r="L5" s="72" t="s">
        <v>62</v>
      </c>
      <c r="M5" s="76" t="s">
        <v>63</v>
      </c>
      <c r="N5" s="74">
        <v>2</v>
      </c>
      <c r="O5" s="74"/>
      <c r="P5" s="74"/>
      <c r="Q5" s="74"/>
      <c r="R5" s="74"/>
      <c r="S5" s="74">
        <v>2</v>
      </c>
      <c r="T5" s="72" t="s">
        <v>36</v>
      </c>
      <c r="U5" s="74"/>
      <c r="V5" s="72"/>
      <c r="W5" s="72"/>
    </row>
    <row r="6" spans="1:23">
      <c r="A6" s="71">
        <v>5</v>
      </c>
      <c r="B6" s="72" t="s">
        <v>54</v>
      </c>
      <c r="C6" s="73">
        <v>45035</v>
      </c>
      <c r="D6" s="72" t="s">
        <v>55</v>
      </c>
      <c r="E6" s="72" t="s">
        <v>56</v>
      </c>
      <c r="F6" s="72" t="s">
        <v>44</v>
      </c>
      <c r="G6" s="72" t="s">
        <v>57</v>
      </c>
      <c r="H6" s="72" t="s">
        <v>1</v>
      </c>
      <c r="I6" s="72"/>
      <c r="J6" s="72" t="s">
        <v>37</v>
      </c>
      <c r="K6" s="72" t="s">
        <v>58</v>
      </c>
      <c r="L6" s="72" t="s">
        <v>64</v>
      </c>
      <c r="M6" s="76" t="s">
        <v>65</v>
      </c>
      <c r="N6" s="74">
        <v>2</v>
      </c>
      <c r="O6" s="74"/>
      <c r="P6" s="74"/>
      <c r="Q6" s="74"/>
      <c r="R6" s="74"/>
      <c r="S6" s="74">
        <v>2</v>
      </c>
      <c r="T6" s="72" t="s">
        <v>36</v>
      </c>
      <c r="U6" s="74"/>
      <c r="V6" s="72"/>
      <c r="W6" s="72"/>
    </row>
    <row r="7" spans="1:23">
      <c r="A7" s="71">
        <v>6</v>
      </c>
      <c r="B7" s="72" t="s">
        <v>54</v>
      </c>
      <c r="C7" s="73">
        <v>45035</v>
      </c>
      <c r="D7" s="72" t="s">
        <v>55</v>
      </c>
      <c r="E7" s="72" t="s">
        <v>56</v>
      </c>
      <c r="F7" s="72" t="s">
        <v>44</v>
      </c>
      <c r="G7" s="72" t="s">
        <v>57</v>
      </c>
      <c r="H7" s="72" t="s">
        <v>1</v>
      </c>
      <c r="I7" s="72"/>
      <c r="J7" s="72" t="s">
        <v>37</v>
      </c>
      <c r="K7" s="72" t="s">
        <v>58</v>
      </c>
      <c r="L7" s="72" t="s">
        <v>66</v>
      </c>
      <c r="M7" s="76" t="s">
        <v>67</v>
      </c>
      <c r="N7" s="74">
        <v>4</v>
      </c>
      <c r="O7" s="74"/>
      <c r="P7" s="74"/>
      <c r="Q7" s="74"/>
      <c r="R7" s="74"/>
      <c r="S7" s="74">
        <v>4</v>
      </c>
      <c r="T7" s="72" t="s">
        <v>36</v>
      </c>
      <c r="U7" s="74"/>
      <c r="V7" s="72"/>
      <c r="W7" s="72"/>
    </row>
    <row r="8" spans="1:23">
      <c r="A8" s="71">
        <v>7</v>
      </c>
      <c r="B8" s="72" t="s">
        <v>54</v>
      </c>
      <c r="C8" s="73">
        <v>45035</v>
      </c>
      <c r="D8" s="72" t="s">
        <v>55</v>
      </c>
      <c r="E8" s="72" t="s">
        <v>56</v>
      </c>
      <c r="F8" s="72" t="s">
        <v>44</v>
      </c>
      <c r="G8" s="72" t="s">
        <v>57</v>
      </c>
      <c r="H8" s="72" t="s">
        <v>1</v>
      </c>
      <c r="I8" s="72"/>
      <c r="J8" s="72" t="s">
        <v>37</v>
      </c>
      <c r="K8" s="72" t="s">
        <v>58</v>
      </c>
      <c r="L8" s="72" t="s">
        <v>68</v>
      </c>
      <c r="M8" s="76" t="s">
        <v>69</v>
      </c>
      <c r="N8" s="74">
        <v>2</v>
      </c>
      <c r="O8" s="74"/>
      <c r="P8" s="74"/>
      <c r="Q8" s="74"/>
      <c r="R8" s="74"/>
      <c r="S8" s="74">
        <v>2</v>
      </c>
      <c r="T8" s="72" t="s">
        <v>36</v>
      </c>
      <c r="U8" s="74"/>
      <c r="V8" s="72"/>
      <c r="W8" s="72"/>
    </row>
    <row r="9" spans="1:23">
      <c r="A9" s="71">
        <v>8</v>
      </c>
      <c r="B9" s="72" t="s">
        <v>54</v>
      </c>
      <c r="C9" s="73">
        <v>45035</v>
      </c>
      <c r="D9" s="72" t="s">
        <v>55</v>
      </c>
      <c r="E9" s="72" t="s">
        <v>56</v>
      </c>
      <c r="F9" s="72" t="s">
        <v>44</v>
      </c>
      <c r="G9" s="72" t="s">
        <v>57</v>
      </c>
      <c r="H9" s="72" t="s">
        <v>1</v>
      </c>
      <c r="I9" s="72"/>
      <c r="J9" s="72" t="s">
        <v>37</v>
      </c>
      <c r="K9" s="72" t="s">
        <v>60</v>
      </c>
      <c r="L9" s="72" t="s">
        <v>70</v>
      </c>
      <c r="M9" s="76" t="s">
        <v>63</v>
      </c>
      <c r="N9" s="74">
        <v>1</v>
      </c>
      <c r="O9" s="74"/>
      <c r="P9" s="74"/>
      <c r="Q9" s="74"/>
      <c r="R9" s="74"/>
      <c r="S9" s="74">
        <v>1</v>
      </c>
      <c r="T9" s="72" t="s">
        <v>36</v>
      </c>
      <c r="U9" s="74"/>
      <c r="V9" s="72"/>
      <c r="W9" s="72"/>
    </row>
    <row r="10" spans="1:23">
      <c r="A10" s="71">
        <v>9</v>
      </c>
      <c r="B10" s="72" t="s">
        <v>54</v>
      </c>
      <c r="C10" s="73">
        <v>45035</v>
      </c>
      <c r="D10" s="72" t="s">
        <v>55</v>
      </c>
      <c r="E10" s="72" t="s">
        <v>56</v>
      </c>
      <c r="F10" s="72" t="s">
        <v>44</v>
      </c>
      <c r="G10" s="72" t="s">
        <v>57</v>
      </c>
      <c r="H10" s="72" t="s">
        <v>1</v>
      </c>
      <c r="I10" s="72"/>
      <c r="J10" s="72" t="s">
        <v>37</v>
      </c>
      <c r="K10" s="72" t="s">
        <v>60</v>
      </c>
      <c r="L10" s="72" t="s">
        <v>71</v>
      </c>
      <c r="M10" s="76" t="s">
        <v>67</v>
      </c>
      <c r="N10" s="74">
        <v>7</v>
      </c>
      <c r="O10" s="74"/>
      <c r="P10" s="74"/>
      <c r="Q10" s="74"/>
      <c r="R10" s="74"/>
      <c r="S10" s="74">
        <v>7</v>
      </c>
      <c r="T10" s="72" t="s">
        <v>36</v>
      </c>
      <c r="U10" s="74"/>
      <c r="V10" s="72"/>
      <c r="W10" s="72"/>
    </row>
    <row r="11" spans="1:23">
      <c r="A11" s="71">
        <v>10</v>
      </c>
      <c r="B11" s="72" t="s">
        <v>54</v>
      </c>
      <c r="C11" s="73">
        <v>45035</v>
      </c>
      <c r="D11" s="72" t="s">
        <v>55</v>
      </c>
      <c r="E11" s="72" t="s">
        <v>56</v>
      </c>
      <c r="F11" s="72" t="s">
        <v>44</v>
      </c>
      <c r="G11" s="72" t="s">
        <v>57</v>
      </c>
      <c r="H11" s="72" t="s">
        <v>1</v>
      </c>
      <c r="I11" s="72"/>
      <c r="J11" s="72" t="s">
        <v>37</v>
      </c>
      <c r="K11" s="72" t="s">
        <v>60</v>
      </c>
      <c r="L11" s="72" t="s">
        <v>72</v>
      </c>
      <c r="M11" s="76" t="s">
        <v>73</v>
      </c>
      <c r="N11" s="74">
        <v>1</v>
      </c>
      <c r="O11" s="74"/>
      <c r="P11" s="74"/>
      <c r="Q11" s="74"/>
      <c r="R11" s="74"/>
      <c r="S11" s="74">
        <v>1</v>
      </c>
      <c r="T11" s="72" t="s">
        <v>36</v>
      </c>
      <c r="U11" s="74"/>
      <c r="V11" s="72"/>
      <c r="W11" s="72"/>
    </row>
    <row r="12" spans="1:23">
      <c r="A12" s="71">
        <v>11</v>
      </c>
      <c r="B12" s="72" t="s">
        <v>54</v>
      </c>
      <c r="C12" s="73">
        <v>45035</v>
      </c>
      <c r="D12" s="72" t="s">
        <v>55</v>
      </c>
      <c r="E12" s="72" t="s">
        <v>56</v>
      </c>
      <c r="F12" s="72" t="s">
        <v>44</v>
      </c>
      <c r="G12" s="72" t="s">
        <v>57</v>
      </c>
      <c r="H12" s="72" t="s">
        <v>1</v>
      </c>
      <c r="I12" s="72"/>
      <c r="J12" s="72" t="s">
        <v>37</v>
      </c>
      <c r="K12" s="72" t="s">
        <v>60</v>
      </c>
      <c r="L12" s="72" t="s">
        <v>74</v>
      </c>
      <c r="M12" s="76" t="s">
        <v>75</v>
      </c>
      <c r="N12" s="74">
        <v>1</v>
      </c>
      <c r="O12" s="74"/>
      <c r="P12" s="74"/>
      <c r="Q12" s="74"/>
      <c r="R12" s="74"/>
      <c r="S12" s="74">
        <v>1</v>
      </c>
      <c r="T12" s="72" t="s">
        <v>36</v>
      </c>
      <c r="U12" s="74"/>
      <c r="V12" s="72"/>
      <c r="W12" s="72"/>
    </row>
    <row r="13" spans="1:23">
      <c r="A13" s="71">
        <v>12</v>
      </c>
      <c r="B13" s="72" t="s">
        <v>54</v>
      </c>
      <c r="C13" s="73">
        <v>45035</v>
      </c>
      <c r="D13" s="72" t="s">
        <v>55</v>
      </c>
      <c r="E13" s="72" t="s">
        <v>56</v>
      </c>
      <c r="F13" s="72" t="s">
        <v>44</v>
      </c>
      <c r="G13" s="72" t="s">
        <v>57</v>
      </c>
      <c r="H13" s="72" t="s">
        <v>1</v>
      </c>
      <c r="I13" s="72"/>
      <c r="J13" s="72" t="s">
        <v>37</v>
      </c>
      <c r="K13" s="72" t="s">
        <v>58</v>
      </c>
      <c r="L13" s="72" t="s">
        <v>76</v>
      </c>
      <c r="M13" s="76" t="s">
        <v>77</v>
      </c>
      <c r="N13" s="74">
        <v>6</v>
      </c>
      <c r="O13" s="74">
        <v>6</v>
      </c>
      <c r="P13" s="74"/>
      <c r="Q13" s="74"/>
      <c r="R13" s="74"/>
      <c r="S13" s="74"/>
      <c r="T13" s="72" t="s">
        <v>36</v>
      </c>
      <c r="U13" s="74"/>
      <c r="V13" s="72" t="s">
        <v>78</v>
      </c>
      <c r="W13" s="72"/>
    </row>
    <row r="14" spans="1:23">
      <c r="A14" s="71">
        <v>13</v>
      </c>
      <c r="B14" s="72" t="s">
        <v>54</v>
      </c>
      <c r="C14" s="73">
        <v>45035</v>
      </c>
      <c r="D14" s="72" t="s">
        <v>55</v>
      </c>
      <c r="E14" s="72" t="s">
        <v>56</v>
      </c>
      <c r="F14" s="72" t="s">
        <v>44</v>
      </c>
      <c r="G14" s="72" t="s">
        <v>57</v>
      </c>
      <c r="H14" s="72" t="s">
        <v>1</v>
      </c>
      <c r="I14" s="72"/>
      <c r="J14" s="72" t="s">
        <v>37</v>
      </c>
      <c r="K14" s="72" t="s">
        <v>60</v>
      </c>
      <c r="L14" s="72" t="s">
        <v>79</v>
      </c>
      <c r="M14" s="76" t="s">
        <v>77</v>
      </c>
      <c r="N14" s="74">
        <v>4</v>
      </c>
      <c r="O14" s="74">
        <v>4</v>
      </c>
      <c r="P14" s="74"/>
      <c r="Q14" s="74"/>
      <c r="R14" s="74"/>
      <c r="S14" s="74"/>
      <c r="T14" s="72" t="s">
        <v>36</v>
      </c>
      <c r="U14" s="74"/>
      <c r="V14" s="72" t="s">
        <v>78</v>
      </c>
      <c r="W14" s="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ف 1 (2)</vt:lpstr>
      <vt:lpstr>ف 1</vt:lpstr>
      <vt:lpstr>Sheet3</vt:lpstr>
      <vt:lpstr>'ف 1'!Print_Area</vt:lpstr>
      <vt:lpstr>'ف 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Imaghian AmirAbbas</cp:lastModifiedBy>
  <cp:lastPrinted>2023-05-27T17:29:37Z</cp:lastPrinted>
  <dcterms:created xsi:type="dcterms:W3CDTF">2023-02-13T16:50:23Z</dcterms:created>
  <dcterms:modified xsi:type="dcterms:W3CDTF">2023-05-30T12:03:51Z</dcterms:modified>
</cp:coreProperties>
</file>