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لنا یزد\"/>
    </mc:Choice>
  </mc:AlternateContent>
  <xr:revisionPtr revIDLastSave="0" documentId="13_ncr:1_{2936351D-FA88-407F-A039-DBB879CB0FA9}" xr6:coauthVersionLast="47" xr6:coauthVersionMax="47" xr10:uidLastSave="{00000000-0000-0000-0000-000000000000}"/>
  <bookViews>
    <workbookView xWindow="-120" yWindow="-120" windowWidth="29040" windowHeight="15840" activeTab="1" xr2:uid="{A11E7557-6E0A-4706-9789-0252ED276857}"/>
  </bookViews>
  <sheets>
    <sheet name="070" sheetId="1" r:id="rId1"/>
    <sheet name="ف 342" sheetId="2" r:id="rId2"/>
  </sheets>
  <definedNames>
    <definedName name="_xlnm.Print_Area" localSheetId="0">'070'!$A$1:$N$20</definedName>
    <definedName name="_xlnm.Print_Area" localSheetId="1">'ف 342'!$A$1:$M$26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2" l="1"/>
  <c r="H7" i="2"/>
  <c r="H22" i="2"/>
  <c r="H24" i="2" s="1"/>
  <c r="L23" i="2"/>
  <c r="L22" i="2" l="1"/>
  <c r="L24" i="2" s="1"/>
  <c r="J24" i="2" s="1"/>
  <c r="L11" i="2" l="1"/>
  <c r="L13" i="2" s="1"/>
  <c r="M13" i="1" l="1"/>
  <c r="M12" i="1"/>
  <c r="H8" i="2"/>
  <c r="P12" i="1"/>
  <c r="H15" i="2" l="1"/>
  <c r="L15" i="2" s="1"/>
  <c r="H7" i="1"/>
  <c r="H8" i="1" s="1"/>
  <c r="L8" i="2" l="1"/>
  <c r="L6" i="2" s="1"/>
  <c r="L7" i="2" s="1"/>
  <c r="H14" i="1"/>
  <c r="J11" i="1"/>
  <c r="H16" i="1" l="1"/>
  <c r="L16" i="1" s="1"/>
  <c r="L12" i="1"/>
  <c r="L13" i="1"/>
  <c r="M11" i="1"/>
  <c r="M16" i="1" l="1"/>
  <c r="M14" i="1"/>
  <c r="L14" i="1"/>
  <c r="L8" i="1" s="1"/>
  <c r="L6" i="1" s="1"/>
  <c r="L7" i="1" s="1"/>
  <c r="M8" i="1" l="1"/>
  <c r="M6" i="1" l="1"/>
  <c r="M7" i="1" s="1"/>
  <c r="J8" i="1"/>
</calcChain>
</file>

<file path=xl/sharedStrings.xml><?xml version="1.0" encoding="utf-8"?>
<sst xmlns="http://schemas.openxmlformats.org/spreadsheetml/2006/main" count="48" uniqueCount="37">
  <si>
    <t>معادل ریالی</t>
  </si>
  <si>
    <t>یورو</t>
  </si>
  <si>
    <t>مالیات و عوارض بر ارزش افزوده</t>
  </si>
  <si>
    <t>جمع کالای دریافتی</t>
  </si>
  <si>
    <t>نرخ تسعیر
(ریال)</t>
  </si>
  <si>
    <t>خریدار: شرکت پالایشگاه میعانات گازی آدیش جنوبی</t>
  </si>
  <si>
    <t>کسور:</t>
  </si>
  <si>
    <t>جمع کسور</t>
  </si>
  <si>
    <t>خالص پرداختی نهایی</t>
  </si>
  <si>
    <t>*</t>
  </si>
  <si>
    <t>شماره قرارداد: ADSH-P-PO-GE-070</t>
  </si>
  <si>
    <t>خلاصه مالی خرید تجهیزات گسکت</t>
  </si>
  <si>
    <t>فروشنده: شرکت واشرسازی بهتا</t>
  </si>
  <si>
    <t>پیش پرداخت (40% قرارداد)</t>
  </si>
  <si>
    <t>کسری ارسال</t>
  </si>
  <si>
    <t>جریمه</t>
  </si>
  <si>
    <t>تاریخ قرارداد: 1400/09/07</t>
  </si>
  <si>
    <t>تاریخ تهیه گزارش: 1401/07/16</t>
  </si>
  <si>
    <t>جمع صورتحساب</t>
  </si>
  <si>
    <t>توضیح اینکه در محاسبه معادل ریالی کسری ارسال  و جریمه تاخیر از نرخ پرداخت نهایی استفاده شده است.</t>
  </si>
  <si>
    <t>مبلغ ارزی</t>
  </si>
  <si>
    <t>نرخ تسعیر</t>
  </si>
  <si>
    <t>تاریخ تهیه گزارش: 1401/07/26</t>
  </si>
  <si>
    <t>تاریخ</t>
  </si>
  <si>
    <t>پیش پرداخت مرحله اول</t>
  </si>
  <si>
    <t>خالص قابل پرداختی</t>
  </si>
  <si>
    <t>خلاصه مالی خرید عایق گرم و سرد</t>
  </si>
  <si>
    <t>فروشنده: شرکت جهان عایق پارس</t>
  </si>
  <si>
    <t>شماره قرارداد: ADSH-P-P0-GE-098</t>
  </si>
  <si>
    <t>تاریخ پیش فاکتور: 1401/06/14</t>
  </si>
  <si>
    <t>توضیحات در خصوص نرخ های تسعیر:</t>
  </si>
  <si>
    <t>1- محاسبه مبلغ خالص پرداختی با نرخ تسعیر فروش اسکناس در سامانه سنا در تاریخ پیش فاکتورهای دریافتی (1401/06/14) انجام شده است.</t>
  </si>
  <si>
    <t>2- محاسبه نرخ تسعیر جهت پیش پرداخت به شرح ذیل صورت گرفته است:</t>
  </si>
  <si>
    <t>1400/04/14</t>
  </si>
  <si>
    <t>تسویه مرحله اول (4 تابلو)</t>
  </si>
  <si>
    <t>1400/09/19</t>
  </si>
  <si>
    <t>پیش پرداخت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</si>
</sst>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Lotus"/>
      <charset val="178"/>
    </font>
    <font>
      <b/>
      <sz val="14"/>
      <color theme="1"/>
      <name val="B Lotus"/>
      <charset val="178"/>
    </font>
    <font>
      <sz val="13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B Lotus"/>
      <charset val="178"/>
    </font>
    <font>
      <b/>
      <sz val="12"/>
      <color theme="1"/>
      <name val="B Lotus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164" fontId="5" fillId="0" borderId="0" xfId="1" applyNumberFormat="1" applyFont="1"/>
    <xf numFmtId="164" fontId="5" fillId="0" borderId="0" xfId="0" applyNumberFormat="1" applyFont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2" fillId="0" borderId="0" xfId="1" applyFont="1" applyFill="1"/>
    <xf numFmtId="164" fontId="2" fillId="0" borderId="0" xfId="1" applyNumberFormat="1" applyFont="1" applyFill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43" fontId="2" fillId="0" borderId="1" xfId="1" applyFont="1" applyFill="1" applyBorder="1"/>
    <xf numFmtId="164" fontId="2" fillId="0" borderId="1" xfId="1" applyNumberFormat="1" applyFont="1" applyFill="1" applyBorder="1"/>
    <xf numFmtId="0" fontId="3" fillId="0" borderId="1" xfId="0" applyFont="1" applyBorder="1" applyAlignment="1">
      <alignment horizontal="left" vertical="center"/>
    </xf>
    <xf numFmtId="43" fontId="4" fillId="0" borderId="0" xfId="1" applyFont="1" applyFill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43" fontId="4" fillId="0" borderId="0" xfId="1" applyFont="1" applyFill="1"/>
    <xf numFmtId="164" fontId="4" fillId="0" borderId="0" xfId="1" applyNumberFormat="1" applyFont="1" applyFill="1"/>
    <xf numFmtId="164" fontId="4" fillId="0" borderId="0" xfId="1" applyNumberFormat="1" applyFont="1" applyFill="1" applyBorder="1"/>
    <xf numFmtId="43" fontId="4" fillId="0" borderId="1" xfId="0" applyNumberFormat="1" applyFont="1" applyBorder="1"/>
    <xf numFmtId="164" fontId="4" fillId="0" borderId="1" xfId="1" applyNumberFormat="1" applyFont="1" applyFill="1" applyBorder="1"/>
    <xf numFmtId="43" fontId="5" fillId="0" borderId="0" xfId="1" applyFont="1" applyFill="1"/>
    <xf numFmtId="164" fontId="5" fillId="0" borderId="0" xfId="1" applyNumberFormat="1" applyFont="1" applyFill="1"/>
    <xf numFmtId="43" fontId="4" fillId="0" borderId="1" xfId="1" applyFont="1" applyFill="1" applyBorder="1"/>
    <xf numFmtId="0" fontId="6" fillId="0" borderId="0" xfId="0" applyFont="1" applyAlignment="1">
      <alignment horizontal="right" readingOrder="1"/>
    </xf>
    <xf numFmtId="43" fontId="5" fillId="0" borderId="2" xfId="1" applyFont="1" applyFill="1" applyBorder="1"/>
    <xf numFmtId="164" fontId="5" fillId="0" borderId="2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43" fontId="2" fillId="0" borderId="0" xfId="1" applyFont="1"/>
    <xf numFmtId="43" fontId="4" fillId="0" borderId="0" xfId="1" applyFont="1"/>
    <xf numFmtId="43" fontId="5" fillId="0" borderId="0" xfId="1" applyFont="1"/>
    <xf numFmtId="43" fontId="5" fillId="0" borderId="0" xfId="0" applyNumberFormat="1" applyFont="1"/>
    <xf numFmtId="43" fontId="4" fillId="0" borderId="0" xfId="1" applyFont="1" applyAlignment="1">
      <alignment horizontal="center" vertical="center"/>
    </xf>
    <xf numFmtId="43" fontId="4" fillId="0" borderId="0" xfId="0" applyNumberFormat="1" applyFont="1"/>
    <xf numFmtId="0" fontId="6" fillId="0" borderId="0" xfId="0" applyFont="1" applyAlignment="1">
      <alignment horizontal="right" vertical="top"/>
    </xf>
    <xf numFmtId="43" fontId="5" fillId="0" borderId="0" xfId="1" applyFont="1" applyFill="1" applyBorder="1"/>
    <xf numFmtId="164" fontId="5" fillId="0" borderId="0" xfId="1" applyNumberFormat="1" applyFont="1" applyFill="1" applyBorder="1"/>
    <xf numFmtId="43" fontId="4" fillId="2" borderId="0" xfId="1" applyFont="1" applyFill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 wrapText="1"/>
    </xf>
    <xf numFmtId="0" fontId="9" fillId="0" borderId="0" xfId="0" applyFont="1"/>
    <xf numFmtId="43" fontId="9" fillId="0" borderId="0" xfId="1" applyFont="1"/>
    <xf numFmtId="0" fontId="9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0" fontId="9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43" fontId="9" fillId="0" borderId="3" xfId="1" applyFont="1" applyBorder="1" applyAlignment="1">
      <alignment horizontal="center" vertical="center"/>
    </xf>
    <xf numFmtId="43" fontId="9" fillId="2" borderId="0" xfId="1" applyFont="1" applyFill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10" fillId="0" borderId="0" xfId="0" applyFont="1"/>
    <xf numFmtId="43" fontId="10" fillId="0" borderId="0" xfId="1" applyFont="1" applyFill="1"/>
    <xf numFmtId="164" fontId="10" fillId="0" borderId="0" xfId="1" applyNumberFormat="1" applyFont="1" applyFill="1"/>
    <xf numFmtId="43" fontId="10" fillId="0" borderId="0" xfId="1" applyFont="1"/>
    <xf numFmtId="49" fontId="9" fillId="0" borderId="0" xfId="0" applyNumberFormat="1" applyFont="1" applyAlignment="1">
      <alignment horizontal="right" vertical="top" readingOrder="2"/>
    </xf>
    <xf numFmtId="43" fontId="4" fillId="0" borderId="0" xfId="1" applyFont="1" applyFill="1" applyBorder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1D94A-FDC6-4991-BC7A-FEAEC94A645A}">
  <sheetPr>
    <pageSetUpPr fitToPage="1"/>
  </sheetPr>
  <dimension ref="A1:P19"/>
  <sheetViews>
    <sheetView rightToLeft="1" zoomScaleNormal="100" workbookViewId="0">
      <selection activeCell="K6" sqref="K6"/>
    </sheetView>
  </sheetViews>
  <sheetFormatPr defaultRowHeight="19.5" x14ac:dyDescent="0.55000000000000004"/>
  <cols>
    <col min="1" max="1" width="1.7109375" style="1" customWidth="1"/>
    <col min="2" max="6" width="9.140625" style="1"/>
    <col min="7" max="7" width="10.5703125" style="10" bestFit="1" customWidth="1"/>
    <col min="8" max="8" width="12.5703125" style="10" bestFit="1" customWidth="1"/>
    <col min="9" max="9" width="1.7109375" style="1" customWidth="1"/>
    <col min="10" max="10" width="12.85546875" style="11" bestFit="1" customWidth="1"/>
    <col min="11" max="11" width="1.7109375" style="1" customWidth="1"/>
    <col min="12" max="12" width="18" style="11" hidden="1" customWidth="1"/>
    <col min="13" max="13" width="20.28515625" style="1" customWidth="1"/>
    <col min="14" max="14" width="1.7109375" style="1" customWidth="1"/>
    <col min="15" max="15" width="9.140625" style="1"/>
    <col min="16" max="16" width="12.5703125" style="1" hidden="1" customWidth="1"/>
    <col min="17" max="16384" width="9.140625" style="1"/>
  </cols>
  <sheetData>
    <row r="1" spans="2:16" ht="27" x14ac:dyDescent="0.55000000000000004">
      <c r="B1" s="9" t="s">
        <v>11</v>
      </c>
      <c r="M1" s="12" t="s">
        <v>10</v>
      </c>
    </row>
    <row r="2" spans="2:16" ht="27" x14ac:dyDescent="0.55000000000000004">
      <c r="B2" s="9" t="s">
        <v>5</v>
      </c>
      <c r="M2" s="12" t="s">
        <v>16</v>
      </c>
    </row>
    <row r="3" spans="2:16" ht="27" x14ac:dyDescent="0.55000000000000004">
      <c r="B3" s="13" t="s">
        <v>12</v>
      </c>
      <c r="C3" s="2"/>
      <c r="D3" s="2"/>
      <c r="E3" s="2"/>
      <c r="F3" s="2"/>
      <c r="G3" s="14"/>
      <c r="H3" s="14"/>
      <c r="I3" s="2"/>
      <c r="J3" s="15"/>
      <c r="K3" s="2"/>
      <c r="L3" s="15"/>
      <c r="M3" s="16" t="s">
        <v>17</v>
      </c>
      <c r="N3" s="2"/>
    </row>
    <row r="4" spans="2:16" ht="5.0999999999999996" customHeight="1" x14ac:dyDescent="0.55000000000000004"/>
    <row r="5" spans="2:16" s="3" customFormat="1" ht="43.5" x14ac:dyDescent="0.25">
      <c r="G5" s="17"/>
      <c r="H5" s="18" t="s">
        <v>1</v>
      </c>
      <c r="J5" s="19" t="s">
        <v>4</v>
      </c>
      <c r="L5" s="20" t="s">
        <v>0</v>
      </c>
      <c r="M5" s="21" t="s">
        <v>0</v>
      </c>
    </row>
    <row r="6" spans="2:16" s="4" customFormat="1" ht="21.75" x14ac:dyDescent="0.6">
      <c r="B6" s="4" t="s">
        <v>3</v>
      </c>
      <c r="G6" s="22"/>
      <c r="H6" s="22">
        <v>37211.321100000001</v>
      </c>
      <c r="J6" s="23"/>
      <c r="L6" s="24">
        <f>L8/109%</f>
        <v>10928742121.985415</v>
      </c>
      <c r="M6" s="23">
        <f>M8/109%</f>
        <v>10911704898.067221</v>
      </c>
    </row>
    <row r="7" spans="2:16" s="4" customFormat="1" ht="21.75" x14ac:dyDescent="0.6">
      <c r="B7" s="4" t="s">
        <v>2</v>
      </c>
      <c r="G7" s="22"/>
      <c r="H7" s="25">
        <f>H6*9%</f>
        <v>3349.0188990000001</v>
      </c>
      <c r="J7" s="23"/>
      <c r="L7" s="26">
        <f>L6*9%</f>
        <v>983586790.97868729</v>
      </c>
      <c r="M7" s="26">
        <f>M6*9%</f>
        <v>982053440.8260498</v>
      </c>
    </row>
    <row r="8" spans="2:16" s="5" customFormat="1" ht="24" x14ac:dyDescent="0.7">
      <c r="B8" s="5" t="s">
        <v>18</v>
      </c>
      <c r="G8" s="27"/>
      <c r="H8" s="27">
        <f>SUM(H6:H7)</f>
        <v>40560.339999000003</v>
      </c>
      <c r="J8" s="27">
        <f>M8/H8</f>
        <v>293236.15973600093</v>
      </c>
      <c r="L8" s="28">
        <f>L16+L14</f>
        <v>11912328912.964104</v>
      </c>
      <c r="M8" s="28">
        <f>M16+M14</f>
        <v>11893758338.893272</v>
      </c>
    </row>
    <row r="9" spans="2:16" s="4" customFormat="1" ht="21.75" x14ac:dyDescent="0.6">
      <c r="G9" s="22"/>
      <c r="H9" s="22"/>
      <c r="J9" s="22"/>
      <c r="L9" s="23"/>
      <c r="M9" s="23"/>
    </row>
    <row r="10" spans="2:16" s="4" customFormat="1" ht="24" x14ac:dyDescent="0.7">
      <c r="B10" s="5" t="s">
        <v>6</v>
      </c>
      <c r="G10" s="22"/>
      <c r="H10" s="22"/>
      <c r="J10" s="22"/>
      <c r="L10" s="23"/>
      <c r="M10" s="23"/>
    </row>
    <row r="11" spans="2:16" s="4" customFormat="1" ht="21.75" x14ac:dyDescent="0.6">
      <c r="B11" s="4" t="s">
        <v>13</v>
      </c>
      <c r="G11" s="22"/>
      <c r="H11" s="22">
        <v>14884</v>
      </c>
      <c r="J11" s="22">
        <f>L11/H11</f>
        <v>304465.09002956195</v>
      </c>
      <c r="L11" s="23">
        <v>4531658400</v>
      </c>
      <c r="M11" s="23">
        <f>H11*J11</f>
        <v>4531658400</v>
      </c>
    </row>
    <row r="12" spans="2:16" s="4" customFormat="1" ht="21.75" x14ac:dyDescent="0.6">
      <c r="B12" s="4" t="s">
        <v>15</v>
      </c>
      <c r="G12" s="22"/>
      <c r="H12" s="22">
        <v>2604</v>
      </c>
      <c r="J12" s="22"/>
      <c r="K12" s="30"/>
      <c r="L12" s="23">
        <f>(H12*40%*$J$11)+(H12*60%*$J$16)</f>
        <v>765113102.57479167</v>
      </c>
      <c r="M12" s="24">
        <f>H12*J16</f>
        <v>746637108</v>
      </c>
      <c r="P12" s="66" t="e">
        <f>#REF!-#REF!</f>
        <v>#REF!</v>
      </c>
    </row>
    <row r="13" spans="2:16" s="4" customFormat="1" ht="21.75" x14ac:dyDescent="0.6">
      <c r="B13" s="4" t="s">
        <v>14</v>
      </c>
      <c r="G13" s="22"/>
      <c r="H13" s="29">
        <v>13.33</v>
      </c>
      <c r="J13" s="22"/>
      <c r="K13" s="30"/>
      <c r="L13" s="26">
        <f>(H13*40%*$J$11)+(H13*60%*$J$16)</f>
        <v>3916650.406037624</v>
      </c>
      <c r="M13" s="26">
        <f>H13*J16</f>
        <v>3822070.91</v>
      </c>
      <c r="P13" s="67"/>
    </row>
    <row r="14" spans="2:16" s="5" customFormat="1" ht="24" x14ac:dyDescent="0.7">
      <c r="B14" s="5" t="s">
        <v>7</v>
      </c>
      <c r="G14" s="27"/>
      <c r="H14" s="27">
        <f>SUM(H11:H13)</f>
        <v>17501.330000000002</v>
      </c>
      <c r="J14" s="27"/>
      <c r="L14" s="28">
        <f>SUM(L11:L13)</f>
        <v>5300688152.9808292</v>
      </c>
      <c r="M14" s="28">
        <f>SUM(M11:M13)</f>
        <v>5282117578.9099998</v>
      </c>
    </row>
    <row r="15" spans="2:16" s="4" customFormat="1" ht="21.75" x14ac:dyDescent="0.6">
      <c r="G15" s="22"/>
      <c r="H15" s="22"/>
      <c r="J15" s="22"/>
      <c r="L15" s="23"/>
      <c r="M15" s="23"/>
    </row>
    <row r="16" spans="2:16" s="5" customFormat="1" ht="24.75" thickBot="1" x14ac:dyDescent="0.75">
      <c r="B16" s="5" t="s">
        <v>8</v>
      </c>
      <c r="G16" s="27"/>
      <c r="H16" s="31">
        <f>H8-H14</f>
        <v>23059.009999000002</v>
      </c>
      <c r="J16" s="22">
        <v>286727</v>
      </c>
      <c r="L16" s="28">
        <f>H16*J16</f>
        <v>6611640759.9832735</v>
      </c>
      <c r="M16" s="32">
        <f>H16*J16</f>
        <v>6611640759.9832735</v>
      </c>
      <c r="N16" s="7"/>
      <c r="O16" s="6"/>
    </row>
    <row r="17" spans="1:13" ht="20.25" thickTop="1" x14ac:dyDescent="0.55000000000000004"/>
    <row r="18" spans="1:13" ht="24.95" customHeight="1" x14ac:dyDescent="0.55000000000000004">
      <c r="A18" s="8" t="s">
        <v>9</v>
      </c>
      <c r="B18" s="35" t="s">
        <v>19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13" ht="24.95" customHeight="1" x14ac:dyDescent="0.55000000000000004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</sheetData>
  <mergeCells count="1">
    <mergeCell ref="P12:P13"/>
  </mergeCells>
  <printOptions horizontalCentered="1"/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B42D-B408-4F42-8283-21B5B7A2E7C4}">
  <sheetPr>
    <pageSetUpPr fitToPage="1"/>
  </sheetPr>
  <dimension ref="A1:T25"/>
  <sheetViews>
    <sheetView rightToLeft="1" tabSelected="1" topLeftCell="A2" zoomScaleNormal="100" workbookViewId="0">
      <selection activeCell="F10" sqref="F10"/>
    </sheetView>
  </sheetViews>
  <sheetFormatPr defaultRowHeight="19.5" x14ac:dyDescent="0.55000000000000004"/>
  <cols>
    <col min="1" max="1" width="1.7109375" style="1" customWidth="1"/>
    <col min="2" max="3" width="9.140625" style="1"/>
    <col min="4" max="4" width="9" style="1" bestFit="1" customWidth="1"/>
    <col min="5" max="5" width="10.140625" style="1" bestFit="1" customWidth="1"/>
    <col min="6" max="6" width="15.42578125" style="1" bestFit="1" customWidth="1"/>
    <col min="7" max="7" width="13.28515625" style="10" bestFit="1" customWidth="1"/>
    <col min="8" max="8" width="12.85546875" style="10" bestFit="1" customWidth="1"/>
    <col min="9" max="9" width="1.7109375" style="1" customWidth="1"/>
    <col min="10" max="10" width="11.5703125" style="11" bestFit="1" customWidth="1"/>
    <col min="11" max="11" width="1.7109375" style="1" customWidth="1"/>
    <col min="12" max="12" width="20.28515625" style="1" customWidth="1"/>
    <col min="13" max="13" width="1.7109375" style="1" customWidth="1"/>
    <col min="14" max="14" width="9.140625" style="1"/>
    <col min="15" max="15" width="12.5703125" style="1" hidden="1" customWidth="1"/>
    <col min="16" max="16" width="9.140625" style="1"/>
    <col min="17" max="17" width="16.7109375" style="36" bestFit="1" customWidth="1"/>
    <col min="18" max="18" width="9.140625" style="1"/>
    <col min="19" max="19" width="11.7109375" style="1" bestFit="1" customWidth="1"/>
    <col min="20" max="20" width="12.85546875" style="1" bestFit="1" customWidth="1"/>
    <col min="21" max="16384" width="9.140625" style="1"/>
  </cols>
  <sheetData>
    <row r="1" spans="2:20" ht="27" x14ac:dyDescent="0.55000000000000004">
      <c r="B1" s="9" t="s">
        <v>26</v>
      </c>
      <c r="L1" s="12" t="s">
        <v>28</v>
      </c>
    </row>
    <row r="2" spans="2:20" ht="27" x14ac:dyDescent="0.55000000000000004">
      <c r="B2" s="9" t="s">
        <v>5</v>
      </c>
      <c r="L2" s="12" t="s">
        <v>29</v>
      </c>
    </row>
    <row r="3" spans="2:20" ht="27" x14ac:dyDescent="0.55000000000000004">
      <c r="B3" s="13" t="s">
        <v>27</v>
      </c>
      <c r="C3" s="2"/>
      <c r="D3" s="2"/>
      <c r="E3" s="2"/>
      <c r="F3" s="2"/>
      <c r="G3" s="14"/>
      <c r="H3" s="14"/>
      <c r="I3" s="2"/>
      <c r="J3" s="15"/>
      <c r="K3" s="2"/>
      <c r="L3" s="16" t="s">
        <v>22</v>
      </c>
    </row>
    <row r="4" spans="2:20" ht="5.0999999999999996" customHeight="1" x14ac:dyDescent="0.55000000000000004"/>
    <row r="5" spans="2:20" s="3" customFormat="1" ht="43.5" x14ac:dyDescent="0.25">
      <c r="G5" s="17"/>
      <c r="H5" s="18" t="s">
        <v>1</v>
      </c>
      <c r="J5" s="19" t="s">
        <v>4</v>
      </c>
      <c r="L5" s="21" t="s">
        <v>0</v>
      </c>
      <c r="Q5" s="40"/>
    </row>
    <row r="6" spans="2:20" s="4" customFormat="1" ht="21.75" x14ac:dyDescent="0.6">
      <c r="B6" s="4" t="s">
        <v>3</v>
      </c>
      <c r="G6" s="22"/>
      <c r="H6" s="22">
        <v>36850.519999999997</v>
      </c>
      <c r="J6" s="23"/>
      <c r="L6" s="23">
        <f>L8/109%</f>
        <v>10471913776.712749</v>
      </c>
      <c r="Q6" s="37"/>
    </row>
    <row r="7" spans="2:20" s="4" customFormat="1" ht="21.75" x14ac:dyDescent="0.6">
      <c r="B7" s="4" t="s">
        <v>2</v>
      </c>
      <c r="G7" s="22"/>
      <c r="H7" s="25">
        <f>(H6*9%)</f>
        <v>3316.5467999999996</v>
      </c>
      <c r="J7" s="23"/>
      <c r="L7" s="26">
        <f>L6*9%</f>
        <v>942472239.90414739</v>
      </c>
      <c r="Q7" s="37"/>
      <c r="S7" s="41"/>
    </row>
    <row r="8" spans="2:20" s="5" customFormat="1" ht="24" x14ac:dyDescent="0.7">
      <c r="B8" s="5" t="s">
        <v>18</v>
      </c>
      <c r="G8" s="27"/>
      <c r="H8" s="27">
        <f>SUM(H6:H7)</f>
        <v>40167.066799999993</v>
      </c>
      <c r="J8" s="28"/>
      <c r="L8" s="28">
        <f>L15+L13</f>
        <v>11414386016.616898</v>
      </c>
      <c r="Q8" s="38"/>
      <c r="S8" s="39"/>
    </row>
    <row r="9" spans="2:20" s="4" customFormat="1" ht="21.75" x14ac:dyDescent="0.6">
      <c r="G9" s="22"/>
      <c r="H9" s="22"/>
      <c r="J9" s="23"/>
      <c r="L9" s="23"/>
      <c r="Q9" s="37"/>
    </row>
    <row r="10" spans="2:20" s="4" customFormat="1" ht="24" x14ac:dyDescent="0.7">
      <c r="B10" s="5" t="s">
        <v>6</v>
      </c>
      <c r="G10" s="22"/>
      <c r="H10" s="22"/>
      <c r="J10" s="23"/>
      <c r="L10" s="24"/>
      <c r="Q10" s="37"/>
    </row>
    <row r="11" spans="2:20" s="4" customFormat="1" ht="21.75" x14ac:dyDescent="0.6">
      <c r="B11" s="4" t="s">
        <v>36</v>
      </c>
      <c r="G11" s="22"/>
      <c r="H11" s="65">
        <v>8123.25</v>
      </c>
      <c r="I11" s="42" t="s">
        <v>9</v>
      </c>
      <c r="J11" s="45">
        <v>291091.25</v>
      </c>
      <c r="K11" s="30"/>
      <c r="L11" s="24">
        <f>H11*J11</f>
        <v>2364606996.5625</v>
      </c>
      <c r="O11" s="33"/>
      <c r="Q11" s="37"/>
      <c r="T11" s="37"/>
    </row>
    <row r="12" spans="2:20" s="4" customFormat="1" ht="21.75" x14ac:dyDescent="0.6">
      <c r="G12" s="22"/>
      <c r="H12" s="29">
        <v>55.4</v>
      </c>
      <c r="I12" s="42"/>
      <c r="J12" s="45"/>
      <c r="K12" s="30"/>
      <c r="L12" s="26"/>
      <c r="O12" s="33"/>
      <c r="Q12" s="37"/>
      <c r="T12" s="37"/>
    </row>
    <row r="13" spans="2:20" s="5" customFormat="1" ht="24" x14ac:dyDescent="0.7">
      <c r="G13" s="27"/>
      <c r="H13" s="27">
        <f>SUM(H11:H12)</f>
        <v>8178.65</v>
      </c>
      <c r="J13" s="27"/>
      <c r="L13" s="28">
        <f>SUM(L11:L12)</f>
        <v>2364606996.5625</v>
      </c>
      <c r="Q13" s="38"/>
      <c r="R13" s="39"/>
      <c r="T13" s="38"/>
    </row>
    <row r="14" spans="2:20" s="4" customFormat="1" ht="21.75" x14ac:dyDescent="0.6">
      <c r="G14" s="22"/>
      <c r="H14" s="22"/>
      <c r="J14" s="22"/>
      <c r="L14" s="23"/>
      <c r="Q14" s="37"/>
      <c r="T14" s="37"/>
    </row>
    <row r="15" spans="2:20" s="5" customFormat="1" ht="24.75" thickBot="1" x14ac:dyDescent="0.75">
      <c r="B15" s="5" t="s">
        <v>25</v>
      </c>
      <c r="G15" s="27"/>
      <c r="H15" s="31">
        <f>H8-H13</f>
        <v>31988.416799999992</v>
      </c>
      <c r="J15" s="22">
        <v>282908</v>
      </c>
      <c r="L15" s="32">
        <f>H15*J15</f>
        <v>9049779020.0543976</v>
      </c>
      <c r="M15" s="7"/>
      <c r="N15" s="6"/>
      <c r="Q15" s="38"/>
    </row>
    <row r="16" spans="2:20" s="5" customFormat="1" ht="24.75" thickTop="1" x14ac:dyDescent="0.7">
      <c r="G16" s="27"/>
      <c r="H16" s="43"/>
      <c r="J16" s="22"/>
      <c r="L16" s="44"/>
      <c r="M16" s="7"/>
      <c r="N16" s="6"/>
      <c r="Q16" s="38"/>
    </row>
    <row r="18" spans="1:17" s="60" customFormat="1" ht="23.25" x14ac:dyDescent="0.7">
      <c r="B18" s="60" t="s">
        <v>30</v>
      </c>
      <c r="G18" s="61"/>
      <c r="H18" s="61"/>
      <c r="J18" s="62"/>
      <c r="Q18" s="63"/>
    </row>
    <row r="19" spans="1:17" s="48" customFormat="1" ht="24.95" customHeight="1" x14ac:dyDescent="0.6">
      <c r="A19" s="46"/>
      <c r="B19" s="64" t="s">
        <v>31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Q19" s="49"/>
    </row>
    <row r="20" spans="1:17" s="48" customFormat="1" ht="24.95" customHeight="1" x14ac:dyDescent="0.6">
      <c r="A20" s="46"/>
      <c r="B20" s="64" t="s">
        <v>32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Q20" s="49"/>
    </row>
    <row r="21" spans="1:17" s="50" customFormat="1" ht="21" x14ac:dyDescent="0.6">
      <c r="G21" s="50" t="s">
        <v>23</v>
      </c>
      <c r="H21" s="50" t="s">
        <v>20</v>
      </c>
      <c r="J21" s="50" t="s">
        <v>21</v>
      </c>
      <c r="L21" s="50" t="s">
        <v>0</v>
      </c>
      <c r="Q21" s="51"/>
    </row>
    <row r="22" spans="1:17" s="48" customFormat="1" ht="21" x14ac:dyDescent="0.6">
      <c r="B22" s="48" t="s">
        <v>24</v>
      </c>
      <c r="G22" s="52" t="s">
        <v>33</v>
      </c>
      <c r="H22" s="53">
        <f>32493*25%</f>
        <v>8123.25</v>
      </c>
      <c r="J22" s="53">
        <v>284226</v>
      </c>
      <c r="L22" s="54">
        <f>H22*J22</f>
        <v>2308838854.5</v>
      </c>
      <c r="Q22" s="49"/>
    </row>
    <row r="23" spans="1:17" s="48" customFormat="1" ht="21" x14ac:dyDescent="0.6">
      <c r="B23" s="48" t="s">
        <v>34</v>
      </c>
      <c r="G23" s="52" t="s">
        <v>35</v>
      </c>
      <c r="H23" s="55">
        <v>8064</v>
      </c>
      <c r="J23" s="53">
        <v>303624</v>
      </c>
      <c r="L23" s="56">
        <f>H23*J23</f>
        <v>2448423936</v>
      </c>
      <c r="Q23" s="49"/>
    </row>
    <row r="24" spans="1:17" s="48" customFormat="1" ht="21.75" thickBot="1" x14ac:dyDescent="0.65">
      <c r="G24" s="52"/>
      <c r="H24" s="57">
        <f>SUM(H22:H23)</f>
        <v>16187.25</v>
      </c>
      <c r="J24" s="58">
        <f>L24/H24</f>
        <v>293889.49886484735</v>
      </c>
      <c r="L24" s="59">
        <f>SUM(L22:L23)</f>
        <v>4757262790.5</v>
      </c>
      <c r="Q24" s="49"/>
    </row>
    <row r="25" spans="1:17" ht="20.25" thickTop="1" x14ac:dyDescent="0.55000000000000004">
      <c r="D25" s="36"/>
      <c r="E25" s="36"/>
    </row>
  </sheetData>
  <printOptions horizontalCentered="1"/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070</vt:lpstr>
      <vt:lpstr>ف 342</vt:lpstr>
      <vt:lpstr>'070'!Print_Area</vt:lpstr>
      <vt:lpstr>'ف 342'!Print_Area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2022-10-18T08:48:38Z</cp:lastPrinted>
  <dcterms:created xsi:type="dcterms:W3CDTF">2022-09-21T10:24:53Z</dcterms:created>
  <dcterms:modified xsi:type="dcterms:W3CDTF">2022-10-22T15:34:52Z</dcterms:modified>
</cp:coreProperties>
</file>