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"/>
    </mc:Choice>
  </mc:AlternateContent>
  <xr:revisionPtr revIDLastSave="0" documentId="13_ncr:1_{DB3229C4-4CA5-444E-9831-20564FCFF3E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2339" sheetId="4" r:id="rId1"/>
    <sheet name="2388" sheetId="5" r:id="rId2"/>
    <sheet name="2392" sheetId="6" r:id="rId3"/>
  </sheets>
  <externalReferences>
    <externalReference r:id="rId4"/>
  </externalReferences>
  <definedNames>
    <definedName name="_xlnm.Print_Area" localSheetId="0">'2339'!$B$4:$L$23</definedName>
    <definedName name="_xlnm.Print_Area" localSheetId="1">'2388'!$B$4:$L$23</definedName>
    <definedName name="_xlnm.Print_Area" localSheetId="2">'2392'!$A$4:$K$23</definedName>
  </definedNames>
  <calcPr calcId="191029"/>
</workbook>
</file>

<file path=xl/calcChain.xml><?xml version="1.0" encoding="utf-8"?>
<calcChain xmlns="http://schemas.openxmlformats.org/spreadsheetml/2006/main">
  <c r="K26" i="6" l="1"/>
  <c r="F16" i="6"/>
  <c r="G16" i="5"/>
  <c r="N21" i="5"/>
  <c r="G17" i="4"/>
  <c r="H17" i="4" s="1"/>
  <c r="G16" i="4"/>
  <c r="H16" i="4" s="1"/>
  <c r="M19" i="4"/>
  <c r="M18" i="4"/>
  <c r="M17" i="4"/>
  <c r="M16" i="4"/>
  <c r="E21" i="4"/>
  <c r="G19" i="4" l="1"/>
  <c r="H19" i="4" s="1"/>
  <c r="G18" i="4"/>
  <c r="H18" i="4" s="1"/>
  <c r="G28" i="6"/>
  <c r="G30" i="6" s="1"/>
  <c r="G16" i="6"/>
  <c r="G21" i="6" s="1"/>
  <c r="J31" i="5"/>
  <c r="H31" i="5" s="1"/>
  <c r="H16" i="5"/>
  <c r="H21" i="5" s="1"/>
  <c r="I16" i="6" l="1"/>
  <c r="I21" i="6" s="1"/>
  <c r="J16" i="5"/>
  <c r="J21" i="5" s="1"/>
  <c r="J16" i="6" l="1"/>
  <c r="J21" i="6" s="1"/>
  <c r="K16" i="5"/>
  <c r="K16" i="6" l="1"/>
  <c r="K21" i="6" s="1"/>
  <c r="K21" i="5"/>
  <c r="L16" i="5"/>
  <c r="L21" i="5" s="1"/>
  <c r="N18" i="4"/>
  <c r="N19" i="4"/>
  <c r="J19" i="4" s="1"/>
  <c r="N16" i="4"/>
  <c r="P16" i="4" s="1"/>
  <c r="N17" i="4"/>
  <c r="J18" i="4" l="1"/>
  <c r="P18" i="4"/>
  <c r="H21" i="4"/>
  <c r="J16" i="4"/>
  <c r="K19" i="4"/>
  <c r="L19" i="4" s="1"/>
  <c r="J17" i="4"/>
  <c r="P17" i="4"/>
  <c r="P19" i="4"/>
  <c r="K16" i="4" l="1"/>
  <c r="J21" i="4"/>
  <c r="K17" i="4"/>
  <c r="L17" i="4" s="1"/>
  <c r="K18" i="4"/>
  <c r="L18" i="4" s="1"/>
  <c r="K21" i="4" l="1"/>
  <c r="L16" i="4"/>
  <c r="L21" i="4" s="1"/>
</calcChain>
</file>

<file path=xl/sharedStrings.xml><?xml version="1.0" encoding="utf-8"?>
<sst xmlns="http://schemas.openxmlformats.org/spreadsheetml/2006/main" count="150" uniqueCount="52">
  <si>
    <t>فهرست</t>
  </si>
  <si>
    <t xml:space="preserve">      صورت حساب فروش کالا و خدمات</t>
  </si>
  <si>
    <t>شماره</t>
  </si>
  <si>
    <t>تاريخ:</t>
  </si>
  <si>
    <t>1401/12/08</t>
  </si>
  <si>
    <t xml:space="preserve">مشخصات فروشنده </t>
  </si>
  <si>
    <t>شرکت مهندسی پایا صنعت (سهامی خاص)</t>
  </si>
  <si>
    <t>شماره اقتصادی : 3148-7466-4111</t>
  </si>
  <si>
    <t>شماره ثبت: 108</t>
  </si>
  <si>
    <t>شهر تیران</t>
  </si>
  <si>
    <t>استان : اصفهان</t>
  </si>
  <si>
    <t>شهرستان : تیران و کرون</t>
  </si>
  <si>
    <t>شماره تلفن : 03142366050</t>
  </si>
  <si>
    <t>نشانی :</t>
  </si>
  <si>
    <t>اصفهان شهرک صنعتی تیران-خیابان سوم- پلاک 25</t>
  </si>
  <si>
    <t>کد پستی : 8533153377</t>
  </si>
  <si>
    <t>شناسه ملي: 10260030154</t>
  </si>
  <si>
    <t>مشخصات خریدار</t>
  </si>
  <si>
    <t xml:space="preserve"> نام شخص:</t>
  </si>
  <si>
    <t>پالایش میعانات گازی آدیش جنوبی</t>
  </si>
  <si>
    <t>شماره اقتصادی :  411483193757</t>
  </si>
  <si>
    <t xml:space="preserve">شماره ثبت:      465953    </t>
  </si>
  <si>
    <t>استان :</t>
  </si>
  <si>
    <t>تهران</t>
  </si>
  <si>
    <t>شهرستان : تهران</t>
  </si>
  <si>
    <t>شماره تلفن :  02126290076</t>
  </si>
  <si>
    <t>خیابان ولیعصر بالاتر از جام جم خیابان کرانه پلاک 44</t>
  </si>
  <si>
    <t>کد پستی :  1966844113</t>
  </si>
  <si>
    <t>شناسه ملي:  14004653334</t>
  </si>
  <si>
    <t>ردیف</t>
  </si>
  <si>
    <t>کد کالا</t>
  </si>
  <si>
    <t>شرح کالا یا خدمات</t>
  </si>
  <si>
    <t>مقدار-تعداد</t>
  </si>
  <si>
    <t>واحد اندازه گیری</t>
  </si>
  <si>
    <t>مبلغ واحد (ریال)</t>
  </si>
  <si>
    <t>مبلغ کل (ریال)</t>
  </si>
  <si>
    <t>مبلغ تخفیف</t>
  </si>
  <si>
    <t>مبلغ کل پس از تخفیف (ریال)</t>
  </si>
  <si>
    <t>جمع مالیات و عوارض (ریال)</t>
  </si>
  <si>
    <t>جمع مبلغ به علاوه جمع مالیات و عوارض (ریال)</t>
  </si>
  <si>
    <t>اسکلت فلزی سنگین</t>
  </si>
  <si>
    <t>اسکلت فلزی سبک</t>
  </si>
  <si>
    <t>جمع کل:</t>
  </si>
  <si>
    <t xml:space="preserve">شرایط و نحوه فروش :    </t>
  </si>
  <si>
    <t>نقدی</t>
  </si>
  <si>
    <t>غیر نقدی</t>
  </si>
  <si>
    <t>توضیحات :</t>
  </si>
  <si>
    <t>مهر و امضا خریدار</t>
  </si>
  <si>
    <t>مهر و امضا فروشنده</t>
  </si>
  <si>
    <t>1401/12/27</t>
  </si>
  <si>
    <t>اسکلت فلزی سوله نیروگاه</t>
  </si>
  <si>
    <t>1401/12/28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</si>
</sst>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_-* #,##0.00\-;_-* &quot;-&quot;??_-;_-@_-"/>
    <numFmt numFmtId="165" formatCode="_-* #,##0_-;_-* #,##0\-;_-* &quot;-&quot;??_-;_-@_-"/>
    <numFmt numFmtId="166" formatCode="0_);\(0\)"/>
    <numFmt numFmtId="167" formatCode="#,##0_ ;\-#,##0\ "/>
    <numFmt numFmtId="168" formatCode="#,##0.0000"/>
    <numFmt numFmtId="169" formatCode="#,##0.0000_ ;\-#,##0.0000\ "/>
    <numFmt numFmtId="170" formatCode="#,##0.0"/>
  </numFmts>
  <fonts count="9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u/>
      <sz val="11"/>
      <color theme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0 Badr Bold"/>
      <charset val="178"/>
    </font>
    <font>
      <b/>
      <sz val="10"/>
      <color theme="1"/>
      <name val="Times New Roman"/>
      <family val="1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1" applyAlignment="1" applyProtection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3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/>
    </xf>
    <xf numFmtId="165" fontId="3" fillId="0" borderId="13" xfId="2" applyNumberFormat="1" applyFont="1" applyBorder="1" applyAlignment="1">
      <alignment horizontal="center" vertical="center"/>
    </xf>
    <xf numFmtId="166" fontId="3" fillId="0" borderId="14" xfId="0" applyNumberFormat="1" applyFont="1" applyBorder="1" applyAlignment="1">
      <alignment horizontal="center" vertical="center"/>
    </xf>
    <xf numFmtId="165" fontId="3" fillId="0" borderId="14" xfId="2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5" fontId="3" fillId="0" borderId="15" xfId="2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165" fontId="3" fillId="0" borderId="9" xfId="2" applyNumberFormat="1" applyFont="1" applyBorder="1" applyAlignment="1">
      <alignment horizontal="center" vertical="center"/>
    </xf>
    <xf numFmtId="37" fontId="3" fillId="0" borderId="12" xfId="0" applyNumberFormat="1" applyFont="1" applyBorder="1" applyAlignment="1">
      <alignment horizontal="center" vertical="center"/>
    </xf>
    <xf numFmtId="165" fontId="3" fillId="0" borderId="12" xfId="2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8" xfId="2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top"/>
    </xf>
    <xf numFmtId="167" fontId="3" fillId="0" borderId="12" xfId="2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168" fontId="3" fillId="0" borderId="12" xfId="2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3" fontId="3" fillId="0" borderId="12" xfId="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14" fontId="5" fillId="0" borderId="8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1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6" fillId="0" borderId="5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 wrapText="1"/>
    </xf>
    <xf numFmtId="3" fontId="3" fillId="0" borderId="16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right"/>
    </xf>
    <xf numFmtId="3" fontId="3" fillId="0" borderId="17" xfId="0" applyNumberFormat="1" applyFont="1" applyBorder="1" applyAlignment="1">
      <alignment horizontal="right" vertical="center"/>
    </xf>
    <xf numFmtId="3" fontId="3" fillId="0" borderId="18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right"/>
    </xf>
    <xf numFmtId="0" fontId="3" fillId="0" borderId="20" xfId="0" applyFont="1" applyBorder="1" applyAlignment="1">
      <alignment horizontal="right" vertical="center"/>
    </xf>
    <xf numFmtId="3" fontId="3" fillId="0" borderId="20" xfId="0" applyNumberFormat="1" applyFont="1" applyBorder="1" applyAlignment="1">
      <alignment horizontal="right" vertical="center"/>
    </xf>
    <xf numFmtId="3" fontId="3" fillId="0" borderId="21" xfId="0" applyNumberFormat="1" applyFont="1" applyBorder="1" applyAlignment="1">
      <alignment horizontal="right" vertical="center"/>
    </xf>
    <xf numFmtId="3" fontId="3" fillId="0" borderId="22" xfId="0" applyNumberFormat="1" applyFont="1" applyBorder="1" applyAlignment="1">
      <alignment horizontal="right" vertical="center"/>
    </xf>
    <xf numFmtId="3" fontId="3" fillId="0" borderId="23" xfId="0" applyNumberFormat="1" applyFont="1" applyBorder="1" applyAlignment="1">
      <alignment horizontal="right" vertical="center"/>
    </xf>
    <xf numFmtId="3" fontId="3" fillId="0" borderId="12" xfId="2" applyNumberFormat="1" applyFont="1" applyBorder="1" applyAlignment="1">
      <alignment horizontal="right" vertical="center"/>
    </xf>
    <xf numFmtId="169" fontId="3" fillId="0" borderId="12" xfId="2" applyNumberFormat="1" applyFont="1" applyBorder="1" applyAlignment="1">
      <alignment horizontal="right" vertical="center"/>
    </xf>
    <xf numFmtId="3" fontId="3" fillId="0" borderId="15" xfId="2" applyNumberFormat="1" applyFont="1" applyBorder="1" applyAlignment="1">
      <alignment horizontal="center" vertical="center"/>
    </xf>
    <xf numFmtId="3" fontId="3" fillId="0" borderId="15" xfId="2" applyNumberFormat="1" applyFont="1" applyBorder="1" applyAlignment="1">
      <alignment horizontal="right" vertical="center"/>
    </xf>
    <xf numFmtId="3" fontId="3" fillId="0" borderId="8" xfId="2" applyNumberFormat="1" applyFont="1" applyBorder="1" applyAlignment="1">
      <alignment horizontal="center" vertical="center"/>
    </xf>
    <xf numFmtId="3" fontId="3" fillId="0" borderId="13" xfId="2" applyNumberFormat="1" applyFont="1" applyBorder="1" applyAlignment="1">
      <alignment horizontal="center" vertical="center"/>
    </xf>
    <xf numFmtId="3" fontId="3" fillId="0" borderId="14" xfId="2" applyNumberFormat="1" applyFont="1" applyBorder="1" applyAlignment="1">
      <alignment horizontal="center" vertical="center"/>
    </xf>
    <xf numFmtId="3" fontId="3" fillId="0" borderId="13" xfId="2" applyNumberFormat="1" applyFont="1" applyBorder="1" applyAlignment="1">
      <alignment horizontal="right" vertical="center"/>
    </xf>
    <xf numFmtId="3" fontId="3" fillId="0" borderId="14" xfId="2" applyNumberFormat="1" applyFont="1" applyBorder="1" applyAlignment="1">
      <alignment horizontal="right" vertical="center"/>
    </xf>
    <xf numFmtId="3" fontId="3" fillId="0" borderId="9" xfId="2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0" fontId="3" fillId="0" borderId="14" xfId="0" applyNumberFormat="1" applyFont="1" applyBorder="1" applyAlignment="1">
      <alignment horizontal="center" vertical="center"/>
    </xf>
    <xf numFmtId="170" fontId="3" fillId="0" borderId="16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170" fontId="8" fillId="0" borderId="25" xfId="0" applyNumberFormat="1" applyFont="1" applyBorder="1" applyAlignment="1">
      <alignment vertical="center"/>
    </xf>
    <xf numFmtId="4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0" borderId="6" xfId="0" applyNumberFormat="1" applyFont="1" applyBorder="1" applyAlignment="1">
      <alignment horizontal="right" vertical="center"/>
    </xf>
    <xf numFmtId="3" fontId="0" fillId="0" borderId="0" xfId="0" applyNumberFormat="1"/>
    <xf numFmtId="0" fontId="3" fillId="0" borderId="5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</cellXfs>
  <cellStyles count="3">
    <cellStyle name="Comma 2" xfId="2" xr:uid="{00000000-0005-0000-0000-000000000000}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1237909</xdr:colOff>
      <xdr:row>21</xdr:row>
      <xdr:rowOff>85724</xdr:rowOff>
    </xdr:from>
    <xdr:to>
      <xdr:col>3</xdr:col>
      <xdr:colOff>1485559</xdr:colOff>
      <xdr:row>21</xdr:row>
      <xdr:rowOff>266699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AE1288A3-EFFD-437A-846E-115D7268B57B}"/>
            </a:ext>
          </a:extLst>
        </xdr:cNvPr>
        <xdr:cNvSpPr/>
      </xdr:nvSpPr>
      <xdr:spPr>
        <a:xfrm>
          <a:off x="11391557441" y="7200899"/>
          <a:ext cx="247650" cy="180975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r" rtl="1"/>
          <a:endParaRPr lang="en-US" sz="1100"/>
        </a:p>
      </xdr:txBody>
    </xdr:sp>
    <xdr:clientData/>
  </xdr:twoCellAnchor>
  <xdr:twoCellAnchor>
    <xdr:from>
      <xdr:col>5</xdr:col>
      <xdr:colOff>142875</xdr:colOff>
      <xdr:row>21</xdr:row>
      <xdr:rowOff>76200</xdr:rowOff>
    </xdr:from>
    <xdr:to>
      <xdr:col>5</xdr:col>
      <xdr:colOff>400050</xdr:colOff>
      <xdr:row>21</xdr:row>
      <xdr:rowOff>257175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22245721-E481-4751-8DE3-ABEEBD7ACAD5}"/>
            </a:ext>
          </a:extLst>
        </xdr:cNvPr>
        <xdr:cNvSpPr/>
      </xdr:nvSpPr>
      <xdr:spPr>
        <a:xfrm>
          <a:off x="11390166450" y="7191375"/>
          <a:ext cx="257175" cy="1809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r" rtl="1"/>
          <a:endParaRPr lang="en-US" sz="1100"/>
        </a:p>
      </xdr:txBody>
    </xdr:sp>
    <xdr:clientData/>
  </xdr:twoCellAnchor>
  <xdr:twoCellAnchor editAs="oneCell">
    <xdr:from>
      <xdr:col>1</xdr:col>
      <xdr:colOff>31401</xdr:colOff>
      <xdr:row>3</xdr:row>
      <xdr:rowOff>41869</xdr:rowOff>
    </xdr:from>
    <xdr:to>
      <xdr:col>3</xdr:col>
      <xdr:colOff>741253</xdr:colOff>
      <xdr:row>4</xdr:row>
      <xdr:rowOff>525939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59CCC4-929B-4FBD-8B1D-F18804ECB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2301747" y="622894"/>
          <a:ext cx="1814752" cy="10746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1237909</xdr:colOff>
      <xdr:row>21</xdr:row>
      <xdr:rowOff>85724</xdr:rowOff>
    </xdr:from>
    <xdr:to>
      <xdr:col>3</xdr:col>
      <xdr:colOff>1485559</xdr:colOff>
      <xdr:row>21</xdr:row>
      <xdr:rowOff>266699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AF864E1C-FD2F-494B-80EF-9834AC413CB4}"/>
            </a:ext>
          </a:extLst>
        </xdr:cNvPr>
        <xdr:cNvSpPr/>
      </xdr:nvSpPr>
      <xdr:spPr>
        <a:xfrm>
          <a:off x="11391557441" y="7200899"/>
          <a:ext cx="247650" cy="180975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r" rtl="1"/>
          <a:endParaRPr lang="en-US" sz="1100"/>
        </a:p>
      </xdr:txBody>
    </xdr:sp>
    <xdr:clientData/>
  </xdr:twoCellAnchor>
  <xdr:twoCellAnchor>
    <xdr:from>
      <xdr:col>5</xdr:col>
      <xdr:colOff>142875</xdr:colOff>
      <xdr:row>21</xdr:row>
      <xdr:rowOff>76200</xdr:rowOff>
    </xdr:from>
    <xdr:to>
      <xdr:col>5</xdr:col>
      <xdr:colOff>400050</xdr:colOff>
      <xdr:row>21</xdr:row>
      <xdr:rowOff>257175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DEAC22E6-B19B-482B-93C7-862927CBAC52}"/>
            </a:ext>
          </a:extLst>
        </xdr:cNvPr>
        <xdr:cNvSpPr/>
      </xdr:nvSpPr>
      <xdr:spPr>
        <a:xfrm>
          <a:off x="11390166450" y="7191375"/>
          <a:ext cx="257175" cy="1809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r" rtl="1"/>
          <a:endParaRPr lang="en-US" sz="1100"/>
        </a:p>
      </xdr:txBody>
    </xdr:sp>
    <xdr:clientData/>
  </xdr:twoCellAnchor>
  <xdr:twoCellAnchor editAs="oneCell">
    <xdr:from>
      <xdr:col>1</xdr:col>
      <xdr:colOff>31401</xdr:colOff>
      <xdr:row>3</xdr:row>
      <xdr:rowOff>41869</xdr:rowOff>
    </xdr:from>
    <xdr:to>
      <xdr:col>3</xdr:col>
      <xdr:colOff>741253</xdr:colOff>
      <xdr:row>4</xdr:row>
      <xdr:rowOff>525939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E1FEE1-F8EE-4972-B996-EBE297777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2301747" y="622894"/>
          <a:ext cx="1814752" cy="10746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1237909</xdr:colOff>
      <xdr:row>21</xdr:row>
      <xdr:rowOff>85724</xdr:rowOff>
    </xdr:from>
    <xdr:to>
      <xdr:col>2</xdr:col>
      <xdr:colOff>1485559</xdr:colOff>
      <xdr:row>21</xdr:row>
      <xdr:rowOff>266699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4B8F1D8E-EFBB-4823-B583-33C7828B490D}"/>
            </a:ext>
          </a:extLst>
        </xdr:cNvPr>
        <xdr:cNvSpPr/>
      </xdr:nvSpPr>
      <xdr:spPr>
        <a:xfrm>
          <a:off x="11392548041" y="7200899"/>
          <a:ext cx="247650" cy="180975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r" rtl="1"/>
          <a:endParaRPr lang="en-US" sz="1100"/>
        </a:p>
      </xdr:txBody>
    </xdr:sp>
    <xdr:clientData/>
  </xdr:twoCellAnchor>
  <xdr:twoCellAnchor>
    <xdr:from>
      <xdr:col>4</xdr:col>
      <xdr:colOff>142875</xdr:colOff>
      <xdr:row>21</xdr:row>
      <xdr:rowOff>76200</xdr:rowOff>
    </xdr:from>
    <xdr:to>
      <xdr:col>4</xdr:col>
      <xdr:colOff>400050</xdr:colOff>
      <xdr:row>21</xdr:row>
      <xdr:rowOff>257175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4CB3CFBF-FFF3-414C-9FBD-01D01A82754F}"/>
            </a:ext>
          </a:extLst>
        </xdr:cNvPr>
        <xdr:cNvSpPr/>
      </xdr:nvSpPr>
      <xdr:spPr>
        <a:xfrm>
          <a:off x="11391157050" y="7191375"/>
          <a:ext cx="257175" cy="1809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31401</xdr:colOff>
      <xdr:row>3</xdr:row>
      <xdr:rowOff>41869</xdr:rowOff>
    </xdr:from>
    <xdr:to>
      <xdr:col>2</xdr:col>
      <xdr:colOff>741254</xdr:colOff>
      <xdr:row>4</xdr:row>
      <xdr:rowOff>525939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ACC46DF-3005-4252-8532-9A126F596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3292347" y="622894"/>
          <a:ext cx="1814752" cy="10746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662;&#1575;&#1740;&#1575;&#1589;&#1606;&#1593;&#157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9">
          <cell r="B19">
            <v>29346.080000000002</v>
          </cell>
          <cell r="C19">
            <v>365611.20932266553</v>
          </cell>
        </row>
        <row r="20">
          <cell r="C20">
            <v>365611.20932266553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3"/>
  <sheetViews>
    <sheetView rightToLeft="1" view="pageBreakPreview" zoomScale="91" zoomScaleNormal="70" zoomScaleSheetLayoutView="91" workbookViewId="0">
      <selection activeCell="M23" sqref="M23"/>
    </sheetView>
  </sheetViews>
  <sheetFormatPr defaultColWidth="9.140625" defaultRowHeight="15"/>
  <cols>
    <col min="2" max="2" width="7.85546875" style="2" customWidth="1"/>
    <col min="3" max="3" width="6.5703125" style="2" customWidth="1"/>
    <col min="4" max="4" width="25.28515625" style="2" customWidth="1"/>
    <col min="5" max="5" width="10.140625" style="2" customWidth="1"/>
    <col min="6" max="6" width="8.5703125" style="2" customWidth="1"/>
    <col min="7" max="7" width="11.28515625" style="2" customWidth="1"/>
    <col min="8" max="8" width="17.7109375" style="2" customWidth="1"/>
    <col min="9" max="9" width="7.85546875" style="2" customWidth="1"/>
    <col min="10" max="10" width="17.28515625" style="2" customWidth="1"/>
    <col min="11" max="11" width="15.5703125" style="2" customWidth="1"/>
    <col min="12" max="12" width="18" style="2" customWidth="1"/>
    <col min="13" max="13" width="10.28515625" bestFit="1" customWidth="1"/>
    <col min="14" max="14" width="13.140625" bestFit="1" customWidth="1"/>
  </cols>
  <sheetData>
    <row r="1" spans="2:16">
      <c r="B1" s="1" t="s">
        <v>0</v>
      </c>
    </row>
    <row r="3" spans="2:16" ht="15.75" thickBot="1"/>
    <row r="4" spans="2:16" ht="46.5" customHeight="1" thickBot="1">
      <c r="B4" s="136" t="s">
        <v>1</v>
      </c>
      <c r="C4" s="137"/>
      <c r="D4" s="137"/>
      <c r="E4" s="137"/>
      <c r="F4" s="137"/>
      <c r="G4" s="137"/>
      <c r="H4" s="137"/>
      <c r="I4" s="137"/>
      <c r="J4" s="138"/>
      <c r="K4" s="3" t="s">
        <v>2</v>
      </c>
      <c r="L4" s="4">
        <v>2339</v>
      </c>
    </row>
    <row r="5" spans="2:16" ht="42" customHeight="1" thickBot="1">
      <c r="B5" s="139"/>
      <c r="C5" s="140"/>
      <c r="D5" s="140"/>
      <c r="E5" s="140"/>
      <c r="F5" s="140"/>
      <c r="G5" s="140"/>
      <c r="H5" s="140"/>
      <c r="I5" s="140"/>
      <c r="J5" s="141"/>
      <c r="K5" s="5" t="s">
        <v>3</v>
      </c>
      <c r="L5" s="6" t="s">
        <v>4</v>
      </c>
    </row>
    <row r="6" spans="2:16" ht="18" customHeight="1" thickBot="1">
      <c r="B6" s="142" t="s">
        <v>5</v>
      </c>
      <c r="C6" s="143"/>
      <c r="D6" s="143"/>
      <c r="E6" s="143"/>
      <c r="F6" s="143"/>
      <c r="G6" s="143"/>
      <c r="H6" s="143"/>
      <c r="I6" s="143"/>
      <c r="J6" s="143"/>
      <c r="K6" s="143"/>
      <c r="L6" s="144"/>
    </row>
    <row r="7" spans="2:16" ht="24" customHeight="1">
      <c r="B7" s="10" t="s">
        <v>6</v>
      </c>
      <c r="C7" s="11"/>
      <c r="D7" s="11"/>
      <c r="E7" s="12"/>
      <c r="F7" s="13"/>
      <c r="G7" s="14" t="s">
        <v>7</v>
      </c>
      <c r="H7" s="15"/>
      <c r="I7" s="16"/>
      <c r="J7" s="14" t="s">
        <v>8</v>
      </c>
      <c r="K7" s="15"/>
      <c r="L7" s="16" t="s">
        <v>9</v>
      </c>
    </row>
    <row r="8" spans="2:16" ht="24" customHeight="1">
      <c r="B8" s="17" t="s">
        <v>10</v>
      </c>
      <c r="C8" s="18"/>
      <c r="D8" s="18"/>
      <c r="E8" s="18"/>
      <c r="F8" s="19"/>
      <c r="G8" s="20" t="s">
        <v>11</v>
      </c>
      <c r="H8" s="21"/>
      <c r="I8" s="22"/>
      <c r="J8" s="20" t="s">
        <v>12</v>
      </c>
      <c r="K8" s="21"/>
      <c r="L8" s="22"/>
    </row>
    <row r="9" spans="2:16" ht="24" customHeight="1" thickBot="1">
      <c r="B9" s="23" t="s">
        <v>13</v>
      </c>
      <c r="C9" s="24" t="s">
        <v>14</v>
      </c>
      <c r="D9" s="24"/>
      <c r="E9" s="24"/>
      <c r="F9" s="25"/>
      <c r="G9" s="145" t="s">
        <v>15</v>
      </c>
      <c r="H9" s="146"/>
      <c r="I9" s="147"/>
      <c r="J9" s="145" t="s">
        <v>16</v>
      </c>
      <c r="K9" s="146"/>
      <c r="L9" s="29"/>
    </row>
    <row r="10" spans="2:16" ht="24" customHeight="1" thickBot="1">
      <c r="B10" s="142" t="s">
        <v>17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4"/>
    </row>
    <row r="11" spans="2:16" ht="24" customHeight="1">
      <c r="B11" s="30" t="s">
        <v>18</v>
      </c>
      <c r="C11" s="12" t="s">
        <v>19</v>
      </c>
      <c r="D11" s="12"/>
      <c r="E11" s="12"/>
      <c r="F11" s="13"/>
      <c r="G11" s="148" t="s">
        <v>20</v>
      </c>
      <c r="H11" s="149"/>
      <c r="I11" s="150"/>
      <c r="J11" s="14" t="s">
        <v>21</v>
      </c>
      <c r="K11" s="15"/>
      <c r="L11" s="16"/>
    </row>
    <row r="12" spans="2:16" ht="24" customHeight="1">
      <c r="B12" s="17" t="s">
        <v>22</v>
      </c>
      <c r="C12" s="18" t="s">
        <v>23</v>
      </c>
      <c r="D12" s="18"/>
      <c r="E12" s="18"/>
      <c r="F12" s="19"/>
      <c r="G12" s="20" t="s">
        <v>24</v>
      </c>
      <c r="H12" s="21"/>
      <c r="I12" s="22"/>
      <c r="J12" s="20" t="s">
        <v>25</v>
      </c>
      <c r="K12" s="21"/>
      <c r="L12" s="22"/>
    </row>
    <row r="13" spans="2:16" ht="24" customHeight="1" thickBot="1">
      <c r="B13" s="23" t="s">
        <v>13</v>
      </c>
      <c r="C13" s="134" t="s">
        <v>26</v>
      </c>
      <c r="D13" s="134"/>
      <c r="E13" s="134"/>
      <c r="F13" s="135"/>
      <c r="G13" s="36" t="s">
        <v>27</v>
      </c>
      <c r="H13" s="37"/>
      <c r="I13" s="29"/>
      <c r="J13" s="36" t="s">
        <v>28</v>
      </c>
      <c r="K13" s="38"/>
      <c r="L13" s="29"/>
    </row>
    <row r="14" spans="2:16" ht="25.5" customHeight="1" thickBot="1">
      <c r="B14" s="7">
        <v>1</v>
      </c>
      <c r="C14" s="39">
        <v>2</v>
      </c>
      <c r="D14" s="39">
        <v>3</v>
      </c>
      <c r="E14" s="39">
        <v>4</v>
      </c>
      <c r="F14" s="39">
        <v>5</v>
      </c>
      <c r="G14" s="39">
        <v>6</v>
      </c>
      <c r="H14" s="8">
        <v>7</v>
      </c>
      <c r="I14" s="39">
        <v>8</v>
      </c>
      <c r="J14" s="39">
        <v>9</v>
      </c>
      <c r="K14" s="39">
        <v>10</v>
      </c>
      <c r="L14" s="9">
        <v>11</v>
      </c>
    </row>
    <row r="15" spans="2:16" ht="50.25" customHeight="1" thickBot="1">
      <c r="B15" s="7" t="s">
        <v>29</v>
      </c>
      <c r="C15" s="39" t="s">
        <v>30</v>
      </c>
      <c r="D15" s="39" t="s">
        <v>31</v>
      </c>
      <c r="E15" s="39" t="s">
        <v>32</v>
      </c>
      <c r="F15" s="40" t="s">
        <v>33</v>
      </c>
      <c r="G15" s="40" t="s">
        <v>34</v>
      </c>
      <c r="H15" s="41" t="s">
        <v>35</v>
      </c>
      <c r="I15" s="39" t="s">
        <v>36</v>
      </c>
      <c r="J15" s="40" t="s">
        <v>37</v>
      </c>
      <c r="K15" s="40" t="s">
        <v>38</v>
      </c>
      <c r="L15" s="42" t="s">
        <v>39</v>
      </c>
      <c r="N15" s="43"/>
      <c r="O15" s="43"/>
    </row>
    <row r="16" spans="2:16" ht="28.15" customHeight="1">
      <c r="B16" s="44">
        <v>1</v>
      </c>
      <c r="C16" s="45"/>
      <c r="D16" s="46" t="s">
        <v>40</v>
      </c>
      <c r="E16" s="124">
        <v>17262.400000000001</v>
      </c>
      <c r="F16" s="47"/>
      <c r="G16" s="47">
        <f>[1]Sheet1!$C$19*1.7</f>
        <v>621539.05584853142</v>
      </c>
      <c r="H16" s="116">
        <f>E16*G16</f>
        <v>10729255797.679689</v>
      </c>
      <c r="I16" s="47">
        <v>0</v>
      </c>
      <c r="J16" s="117">
        <f>H16-I16</f>
        <v>10729255797.679689</v>
      </c>
      <c r="K16" s="47">
        <f>J16*9%</f>
        <v>965633021.79117203</v>
      </c>
      <c r="L16" s="113">
        <f>J16+K16</f>
        <v>11694888819.470861</v>
      </c>
      <c r="M16" s="130">
        <f>[1]Sheet1!$B$19</f>
        <v>29346.080000000002</v>
      </c>
      <c r="N16">
        <f>M16*G16</f>
        <v>18239734856.055473</v>
      </c>
      <c r="P16">
        <f>N16/E16</f>
        <v>1056616.3949425034</v>
      </c>
    </row>
    <row r="17" spans="2:16" ht="28.15" customHeight="1">
      <c r="B17" s="44">
        <v>2</v>
      </c>
      <c r="C17" s="53"/>
      <c r="D17" s="54" t="s">
        <v>41</v>
      </c>
      <c r="E17" s="124">
        <v>206147.6</v>
      </c>
      <c r="F17" s="47"/>
      <c r="G17" s="47">
        <f>[1]Sheet1!$C$20*1.9</f>
        <v>694661.29771306447</v>
      </c>
      <c r="H17" s="116">
        <f>E17*G17</f>
        <v>143202759336.43375</v>
      </c>
      <c r="I17" s="47">
        <v>0</v>
      </c>
      <c r="J17" s="117">
        <f>H17-I17</f>
        <v>143202759336.43375</v>
      </c>
      <c r="K17" s="47">
        <f>J17*9%</f>
        <v>12888248340.279037</v>
      </c>
      <c r="L17" s="113">
        <f>J17+K17</f>
        <v>156091007676.71277</v>
      </c>
      <c r="M17" s="131">
        <f>E17*1.9</f>
        <v>391680.44</v>
      </c>
      <c r="N17">
        <f>M17*G17</f>
        <v>272085242739.22409</v>
      </c>
      <c r="P17">
        <f>N17/E17</f>
        <v>1319856.4656548225</v>
      </c>
    </row>
    <row r="18" spans="2:16" ht="28.15" customHeight="1">
      <c r="B18" s="44">
        <v>3</v>
      </c>
      <c r="C18" s="55"/>
      <c r="D18" s="54" t="s">
        <v>41</v>
      </c>
      <c r="E18" s="124">
        <v>187792</v>
      </c>
      <c r="F18" s="47"/>
      <c r="G18" s="47">
        <f>G17</f>
        <v>694661.29771306447</v>
      </c>
      <c r="H18" s="116">
        <f>E18*G18</f>
        <v>130451834420.13181</v>
      </c>
      <c r="I18" s="47">
        <v>0</v>
      </c>
      <c r="J18" s="117">
        <f>H18-I18</f>
        <v>130451834420.13181</v>
      </c>
      <c r="K18" s="47">
        <f>J18*9%</f>
        <v>11740665097.811863</v>
      </c>
      <c r="L18" s="113">
        <f>J18+K18</f>
        <v>142192499517.94366</v>
      </c>
      <c r="M18" s="131">
        <f>E18*1.9</f>
        <v>356804.8</v>
      </c>
      <c r="N18">
        <f>M18*G18</f>
        <v>247858485398.25043</v>
      </c>
      <c r="P18">
        <f>N18/E18</f>
        <v>1319856.4656548225</v>
      </c>
    </row>
    <row r="19" spans="2:16" ht="28.15" customHeight="1">
      <c r="B19" s="122">
        <v>4</v>
      </c>
      <c r="C19" s="53"/>
      <c r="D19" s="54" t="s">
        <v>41</v>
      </c>
      <c r="E19" s="125">
        <v>38798</v>
      </c>
      <c r="F19" s="55"/>
      <c r="G19" s="47">
        <f>G17</f>
        <v>694661.29771306447</v>
      </c>
      <c r="H19" s="116">
        <f>E19*G19</f>
        <v>26951469028.671474</v>
      </c>
      <c r="I19" s="55">
        <v>0</v>
      </c>
      <c r="J19" s="117">
        <f>H19-I19</f>
        <v>26951469028.671474</v>
      </c>
      <c r="K19" s="47">
        <f>J19*9%</f>
        <v>2425632212.5804324</v>
      </c>
      <c r="L19" s="113">
        <f>J19+K19</f>
        <v>29377101241.251907</v>
      </c>
      <c r="M19" s="131">
        <f>E19*1.9</f>
        <v>73716.2</v>
      </c>
      <c r="N19">
        <f>M19*G19</f>
        <v>51207791154.4758</v>
      </c>
      <c r="P19">
        <f>N19/E19</f>
        <v>1319856.4656548223</v>
      </c>
    </row>
    <row r="20" spans="2:16" ht="28.15" customHeight="1" thickBot="1">
      <c r="B20" s="123"/>
      <c r="C20" s="60"/>
      <c r="D20" s="60"/>
      <c r="E20" s="61"/>
      <c r="F20" s="61"/>
      <c r="G20" s="61"/>
      <c r="H20" s="62"/>
      <c r="I20" s="63"/>
      <c r="J20" s="63"/>
      <c r="K20" s="63"/>
      <c r="L20" s="64"/>
    </row>
    <row r="21" spans="2:16" ht="25.5" customHeight="1" thickBot="1">
      <c r="B21" s="7" t="s">
        <v>42</v>
      </c>
      <c r="C21" s="126"/>
      <c r="D21" s="127"/>
      <c r="E21" s="129">
        <f>SUM(E16:E20)</f>
        <v>450000</v>
      </c>
      <c r="F21" s="127"/>
      <c r="G21" s="128"/>
      <c r="H21" s="120">
        <f>SUM(H16:H20)</f>
        <v>311335318582.91669</v>
      </c>
      <c r="I21" s="121">
        <v>0</v>
      </c>
      <c r="J21" s="80">
        <f>SUM(J16:J20)</f>
        <v>311335318582.91669</v>
      </c>
      <c r="K21" s="121">
        <f>SUM(K16:K20)</f>
        <v>28020178672.462505</v>
      </c>
      <c r="L21" s="115">
        <f>SUM(L16:L20)</f>
        <v>339355497255.37921</v>
      </c>
    </row>
    <row r="22" spans="2:16" ht="27" customHeight="1">
      <c r="B22" s="71" t="s">
        <v>43</v>
      </c>
      <c r="C22" s="72"/>
      <c r="D22" s="73" t="s">
        <v>44</v>
      </c>
      <c r="E22" s="2" t="s">
        <v>45</v>
      </c>
      <c r="H22" s="71"/>
      <c r="L22" s="74"/>
    </row>
    <row r="23" spans="2:16" ht="49.5" customHeight="1" thickBot="1">
      <c r="B23" s="75" t="s">
        <v>46</v>
      </c>
      <c r="C23" s="27"/>
      <c r="D23" s="27"/>
      <c r="E23" s="27"/>
      <c r="F23" s="27"/>
      <c r="G23" s="27"/>
      <c r="H23" s="75" t="s">
        <v>47</v>
      </c>
      <c r="I23" s="34"/>
      <c r="J23" s="34"/>
      <c r="K23" s="34" t="s">
        <v>48</v>
      </c>
      <c r="L23" s="132"/>
    </row>
  </sheetData>
  <mergeCells count="7">
    <mergeCell ref="C13:F13"/>
    <mergeCell ref="B4:J5"/>
    <mergeCell ref="B6:L6"/>
    <mergeCell ref="G9:I9"/>
    <mergeCell ref="J9:K9"/>
    <mergeCell ref="B10:L10"/>
    <mergeCell ref="G11:I11"/>
  </mergeCells>
  <hyperlinks>
    <hyperlink ref="B1" location="فهرست!A1" display="فهرست!A1" xr:uid="{00000000-0004-0000-0000-000000000000}"/>
  </hyperlinks>
  <printOptions horizontalCentered="1" verticalCentered="1"/>
  <pageMargins left="0" right="0" top="0" bottom="0" header="0.31496062992125984" footer="0.31496062992125984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31"/>
  <sheetViews>
    <sheetView rightToLeft="1" view="pageBreakPreview" topLeftCell="A7" zoomScale="91" zoomScaleNormal="70" zoomScaleSheetLayoutView="91" workbookViewId="0">
      <selection activeCell="N27" sqref="N26:N27"/>
    </sheetView>
  </sheetViews>
  <sheetFormatPr defaultColWidth="9.140625" defaultRowHeight="15"/>
  <cols>
    <col min="2" max="2" width="7.85546875" style="2" customWidth="1"/>
    <col min="3" max="3" width="6.5703125" style="2" customWidth="1"/>
    <col min="4" max="4" width="25.28515625" style="2" customWidth="1"/>
    <col min="5" max="5" width="7.28515625" style="2" customWidth="1"/>
    <col min="6" max="6" width="7.5703125" style="2" customWidth="1"/>
    <col min="7" max="7" width="11.28515625" style="2" customWidth="1"/>
    <col min="8" max="8" width="15.7109375" style="2" customWidth="1"/>
    <col min="9" max="9" width="7.85546875" style="2" customWidth="1"/>
    <col min="10" max="10" width="16.7109375" style="2" customWidth="1"/>
    <col min="11" max="11" width="15.28515625" style="2" customWidth="1"/>
    <col min="12" max="12" width="16.140625" style="2" customWidth="1"/>
  </cols>
  <sheetData>
    <row r="1" spans="2:15">
      <c r="B1" s="1" t="s">
        <v>0</v>
      </c>
    </row>
    <row r="3" spans="2:15" ht="15.75" thickBot="1"/>
    <row r="4" spans="2:15" ht="46.5" customHeight="1" thickBot="1">
      <c r="B4" s="136" t="s">
        <v>1</v>
      </c>
      <c r="C4" s="137"/>
      <c r="D4" s="137"/>
      <c r="E4" s="137"/>
      <c r="F4" s="137"/>
      <c r="G4" s="137"/>
      <c r="H4" s="137"/>
      <c r="I4" s="137"/>
      <c r="J4" s="138"/>
      <c r="K4" s="3" t="s">
        <v>2</v>
      </c>
      <c r="L4" s="4">
        <v>2388</v>
      </c>
    </row>
    <row r="5" spans="2:15" ht="42" customHeight="1" thickBot="1">
      <c r="B5" s="139"/>
      <c r="C5" s="140"/>
      <c r="D5" s="140"/>
      <c r="E5" s="140"/>
      <c r="F5" s="140"/>
      <c r="G5" s="140"/>
      <c r="H5" s="140"/>
      <c r="I5" s="140"/>
      <c r="J5" s="141"/>
      <c r="K5" s="5" t="s">
        <v>3</v>
      </c>
      <c r="L5" s="6" t="s">
        <v>49</v>
      </c>
    </row>
    <row r="6" spans="2:15" ht="18" customHeight="1" thickBot="1">
      <c r="B6" s="142" t="s">
        <v>5</v>
      </c>
      <c r="C6" s="143"/>
      <c r="D6" s="143"/>
      <c r="E6" s="143"/>
      <c r="F6" s="143"/>
      <c r="G6" s="143"/>
      <c r="H6" s="143"/>
      <c r="I6" s="143"/>
      <c r="J6" s="143"/>
      <c r="K6" s="143"/>
      <c r="L6" s="144"/>
    </row>
    <row r="7" spans="2:15" ht="24" customHeight="1">
      <c r="B7" s="10" t="s">
        <v>6</v>
      </c>
      <c r="C7" s="11"/>
      <c r="D7" s="11"/>
      <c r="E7" s="12"/>
      <c r="F7" s="13"/>
      <c r="G7" s="14" t="s">
        <v>7</v>
      </c>
      <c r="H7" s="15"/>
      <c r="I7" s="16"/>
      <c r="J7" s="14" t="s">
        <v>8</v>
      </c>
      <c r="K7" s="15"/>
      <c r="L7" s="16" t="s">
        <v>9</v>
      </c>
    </row>
    <row r="8" spans="2:15" ht="24" customHeight="1">
      <c r="B8" s="17" t="s">
        <v>10</v>
      </c>
      <c r="C8" s="18"/>
      <c r="D8" s="18"/>
      <c r="E8" s="18"/>
      <c r="F8" s="19"/>
      <c r="G8" s="20" t="s">
        <v>11</v>
      </c>
      <c r="H8" s="21"/>
      <c r="I8" s="22"/>
      <c r="J8" s="20" t="s">
        <v>12</v>
      </c>
      <c r="K8" s="21"/>
      <c r="L8" s="22"/>
    </row>
    <row r="9" spans="2:15" ht="24" customHeight="1" thickBot="1">
      <c r="B9" s="23" t="s">
        <v>13</v>
      </c>
      <c r="C9" s="24" t="s">
        <v>14</v>
      </c>
      <c r="D9" s="24"/>
      <c r="E9" s="24"/>
      <c r="F9" s="25"/>
      <c r="G9" s="145" t="s">
        <v>15</v>
      </c>
      <c r="H9" s="146"/>
      <c r="I9" s="147"/>
      <c r="J9" s="145" t="s">
        <v>16</v>
      </c>
      <c r="K9" s="146"/>
      <c r="L9" s="29"/>
    </row>
    <row r="10" spans="2:15" ht="24" customHeight="1" thickBot="1">
      <c r="B10" s="142" t="s">
        <v>17</v>
      </c>
      <c r="C10" s="143"/>
      <c r="D10" s="143"/>
      <c r="E10" s="143"/>
      <c r="F10" s="143"/>
      <c r="G10" s="143"/>
      <c r="H10" s="143"/>
      <c r="I10" s="143"/>
      <c r="J10" s="143"/>
      <c r="K10" s="143"/>
      <c r="L10" s="144"/>
    </row>
    <row r="11" spans="2:15" ht="24" customHeight="1">
      <c r="B11" s="30" t="s">
        <v>18</v>
      </c>
      <c r="C11" s="12" t="s">
        <v>19</v>
      </c>
      <c r="D11" s="12"/>
      <c r="E11" s="12"/>
      <c r="F11" s="13"/>
      <c r="G11" s="148" t="s">
        <v>20</v>
      </c>
      <c r="H11" s="149"/>
      <c r="I11" s="150"/>
      <c r="J11" s="14" t="s">
        <v>21</v>
      </c>
      <c r="K11" s="15"/>
      <c r="L11" s="16"/>
    </row>
    <row r="12" spans="2:15" ht="24" customHeight="1">
      <c r="B12" s="17" t="s">
        <v>22</v>
      </c>
      <c r="C12" s="18" t="s">
        <v>23</v>
      </c>
      <c r="D12" s="18"/>
      <c r="E12" s="18"/>
      <c r="F12" s="19"/>
      <c r="G12" s="20" t="s">
        <v>24</v>
      </c>
      <c r="H12" s="21"/>
      <c r="I12" s="22"/>
      <c r="J12" s="20" t="s">
        <v>25</v>
      </c>
      <c r="K12" s="21"/>
      <c r="L12" s="22"/>
    </row>
    <row r="13" spans="2:15" ht="24" customHeight="1" thickBot="1">
      <c r="B13" s="23" t="s">
        <v>13</v>
      </c>
      <c r="C13" s="134" t="s">
        <v>26</v>
      </c>
      <c r="D13" s="134"/>
      <c r="E13" s="134"/>
      <c r="F13" s="135"/>
      <c r="G13" s="36" t="s">
        <v>27</v>
      </c>
      <c r="H13" s="37"/>
      <c r="I13" s="29"/>
      <c r="J13" s="36" t="s">
        <v>28</v>
      </c>
      <c r="K13" s="38"/>
      <c r="L13" s="29"/>
    </row>
    <row r="14" spans="2:15" ht="25.5" customHeight="1" thickBot="1">
      <c r="B14" s="7">
        <v>1</v>
      </c>
      <c r="C14" s="39">
        <v>2</v>
      </c>
      <c r="D14" s="39">
        <v>3</v>
      </c>
      <c r="E14" s="39">
        <v>4</v>
      </c>
      <c r="F14" s="39">
        <v>5</v>
      </c>
      <c r="G14" s="39">
        <v>6</v>
      </c>
      <c r="H14" s="8">
        <v>7</v>
      </c>
      <c r="I14" s="39">
        <v>8</v>
      </c>
      <c r="J14" s="39">
        <v>9</v>
      </c>
      <c r="K14" s="39">
        <v>10</v>
      </c>
      <c r="L14" s="9">
        <v>11</v>
      </c>
    </row>
    <row r="15" spans="2:15" ht="50.25" customHeight="1" thickBot="1">
      <c r="B15" s="7" t="s">
        <v>29</v>
      </c>
      <c r="C15" s="39" t="s">
        <v>30</v>
      </c>
      <c r="D15" s="39" t="s">
        <v>31</v>
      </c>
      <c r="E15" s="39" t="s">
        <v>32</v>
      </c>
      <c r="F15" s="40" t="s">
        <v>33</v>
      </c>
      <c r="G15" s="40" t="s">
        <v>34</v>
      </c>
      <c r="H15" s="41" t="s">
        <v>35</v>
      </c>
      <c r="I15" s="39" t="s">
        <v>36</v>
      </c>
      <c r="J15" s="40" t="s">
        <v>37</v>
      </c>
      <c r="K15" s="40" t="s">
        <v>38</v>
      </c>
      <c r="L15" s="42" t="s">
        <v>39</v>
      </c>
      <c r="N15" s="43"/>
      <c r="O15" s="43"/>
    </row>
    <row r="16" spans="2:15" ht="28.15" customHeight="1">
      <c r="B16" s="44">
        <v>1</v>
      </c>
      <c r="C16" s="45"/>
      <c r="D16" s="46" t="s">
        <v>50</v>
      </c>
      <c r="E16" s="47">
        <v>97919.021280000001</v>
      </c>
      <c r="F16" s="47"/>
      <c r="G16" s="47">
        <f>179304*1.7</f>
        <v>304816.8</v>
      </c>
      <c r="H16" s="48">
        <f>G16*E16</f>
        <v>29847362725.701504</v>
      </c>
      <c r="I16" s="49">
        <v>0</v>
      </c>
      <c r="J16" s="50">
        <f>H16-I16</f>
        <v>29847362725.701504</v>
      </c>
      <c r="K16" s="51">
        <f>J16*9%</f>
        <v>2686262645.3131351</v>
      </c>
      <c r="L16" s="52">
        <f>J16+K16</f>
        <v>32533625371.014641</v>
      </c>
    </row>
    <row r="17" spans="2:14" ht="28.15" customHeight="1">
      <c r="B17" s="44"/>
      <c r="C17" s="53"/>
      <c r="D17" s="54"/>
      <c r="E17" s="47"/>
      <c r="F17" s="47"/>
      <c r="G17" s="55"/>
      <c r="H17" s="48"/>
      <c r="I17" s="49"/>
      <c r="J17" s="50"/>
      <c r="K17" s="51"/>
      <c r="L17" s="52"/>
    </row>
    <row r="18" spans="2:14" ht="28.15" customHeight="1">
      <c r="B18" s="44"/>
      <c r="C18" s="55"/>
      <c r="D18" s="54"/>
      <c r="E18" s="47"/>
      <c r="F18" s="47"/>
      <c r="G18" s="55"/>
      <c r="H18" s="48"/>
      <c r="I18" s="49"/>
      <c r="J18" s="50"/>
      <c r="K18" s="51"/>
      <c r="L18" s="52"/>
    </row>
    <row r="19" spans="2:14" ht="28.15" customHeight="1">
      <c r="B19" s="56"/>
      <c r="C19" s="53"/>
      <c r="D19" s="53"/>
      <c r="E19" s="55"/>
      <c r="F19" s="55"/>
      <c r="G19" s="55"/>
      <c r="H19" s="57"/>
      <c r="I19" s="55"/>
      <c r="J19" s="55"/>
      <c r="K19" s="55"/>
      <c r="L19" s="58"/>
    </row>
    <row r="20" spans="2:14" ht="28.15" customHeight="1" thickBot="1">
      <c r="B20" s="59"/>
      <c r="C20" s="60"/>
      <c r="D20" s="60"/>
      <c r="E20" s="61"/>
      <c r="F20" s="61"/>
      <c r="G20" s="61"/>
      <c r="H20" s="62"/>
      <c r="I20" s="63"/>
      <c r="J20" s="63"/>
      <c r="K20" s="63"/>
      <c r="L20" s="64"/>
    </row>
    <row r="21" spans="2:14" ht="25.5" customHeight="1" thickBot="1">
      <c r="B21" s="65" t="s">
        <v>42</v>
      </c>
      <c r="C21" s="151"/>
      <c r="D21" s="152"/>
      <c r="E21" s="152"/>
      <c r="F21" s="152"/>
      <c r="G21" s="153"/>
      <c r="H21" s="66">
        <f>SUM(H16:H20)</f>
        <v>29847362725.701504</v>
      </c>
      <c r="I21" s="67">
        <v>0</v>
      </c>
      <c r="J21" s="68">
        <f>SUM(J16:J20)</f>
        <v>29847362725.701504</v>
      </c>
      <c r="K21" s="69">
        <f>SUM(K16:K20)</f>
        <v>2686262645.3131351</v>
      </c>
      <c r="L21" s="70">
        <f>SUM(L16:L20)</f>
        <v>32533625371.014641</v>
      </c>
      <c r="N21" s="133">
        <f>E16+'2392'!D16</f>
        <v>495092.49997999996</v>
      </c>
    </row>
    <row r="22" spans="2:14" ht="27" customHeight="1">
      <c r="B22" s="71" t="s">
        <v>43</v>
      </c>
      <c r="C22" s="72"/>
      <c r="D22" s="73" t="s">
        <v>44</v>
      </c>
      <c r="E22" s="2" t="s">
        <v>45</v>
      </c>
      <c r="H22" s="71"/>
      <c r="L22" s="74"/>
    </row>
    <row r="23" spans="2:14" ht="49.5" customHeight="1" thickBot="1">
      <c r="B23" s="75" t="s">
        <v>46</v>
      </c>
      <c r="C23" s="27"/>
      <c r="D23" s="27"/>
      <c r="E23" s="27"/>
      <c r="F23" s="27"/>
      <c r="G23" s="27"/>
      <c r="H23" s="75" t="s">
        <v>47</v>
      </c>
      <c r="I23" s="34"/>
      <c r="J23" s="34"/>
      <c r="K23" s="34" t="s">
        <v>48</v>
      </c>
      <c r="L23" s="28"/>
    </row>
    <row r="28" spans="2:14" ht="15.75" thickBot="1"/>
    <row r="29" spans="2:14" ht="15.75" thickBot="1">
      <c r="H29" s="76">
        <v>29847349297</v>
      </c>
      <c r="J29" s="76">
        <v>150912443659</v>
      </c>
    </row>
    <row r="30" spans="2:14" ht="15.75" thickBot="1">
      <c r="J30" s="77">
        <v>495092.5</v>
      </c>
    </row>
    <row r="31" spans="2:14" ht="15.75" thickBot="1">
      <c r="H31" s="2">
        <f>H29/J31</f>
        <v>97919.021278426575</v>
      </c>
      <c r="J31" s="78">
        <f>J29/J30</f>
        <v>304816.66286401026</v>
      </c>
    </row>
  </sheetData>
  <mergeCells count="8">
    <mergeCell ref="C13:F13"/>
    <mergeCell ref="C21:G21"/>
    <mergeCell ref="B4:J5"/>
    <mergeCell ref="B6:L6"/>
    <mergeCell ref="G9:I9"/>
    <mergeCell ref="J9:K9"/>
    <mergeCell ref="B10:L10"/>
    <mergeCell ref="G11:I11"/>
  </mergeCells>
  <hyperlinks>
    <hyperlink ref="B1" location="فهرست!A1" display="فهرست!A1" xr:uid="{00000000-0004-0000-0100-000000000000}"/>
  </hyperlinks>
  <printOptions horizontalCentered="1" verticalCentered="1"/>
  <pageMargins left="0" right="0" top="0" bottom="0" header="0.31496062992125984" footer="0.31496062992125984"/>
  <pageSetup paperSize="9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rightToLeft="1" tabSelected="1" view="pageBreakPreview" topLeftCell="A7" zoomScaleNormal="70" zoomScaleSheetLayoutView="100" workbookViewId="0">
      <selection activeCell="F18" sqref="F18"/>
    </sheetView>
  </sheetViews>
  <sheetFormatPr defaultColWidth="9.140625" defaultRowHeight="15"/>
  <cols>
    <col min="1" max="1" width="7.85546875" style="2" customWidth="1"/>
    <col min="2" max="2" width="6.5703125" style="2" customWidth="1"/>
    <col min="3" max="3" width="21.85546875" style="2" customWidth="1"/>
    <col min="4" max="4" width="10.140625" style="2" bestFit="1" customWidth="1"/>
    <col min="5" max="5" width="7.5703125" style="2" customWidth="1"/>
    <col min="6" max="6" width="11.28515625" style="2" customWidth="1"/>
    <col min="7" max="7" width="16.7109375" style="2" customWidth="1"/>
    <col min="8" max="8" width="9.42578125" style="2" customWidth="1"/>
    <col min="9" max="9" width="21" style="2" bestFit="1" customWidth="1"/>
    <col min="10" max="10" width="15.85546875" style="2" bestFit="1" customWidth="1"/>
    <col min="11" max="11" width="19.140625" style="2" customWidth="1"/>
    <col min="12" max="16384" width="9.140625" style="82"/>
  </cols>
  <sheetData>
    <row r="1" spans="1:14">
      <c r="A1" s="1" t="s">
        <v>0</v>
      </c>
    </row>
    <row r="3" spans="1:14" ht="15.75" thickBot="1"/>
    <row r="4" spans="1:14" ht="46.5" customHeight="1" thickBot="1">
      <c r="A4" s="154" t="s">
        <v>1</v>
      </c>
      <c r="B4" s="155"/>
      <c r="C4" s="155"/>
      <c r="D4" s="155"/>
      <c r="E4" s="155"/>
      <c r="F4" s="155"/>
      <c r="G4" s="155"/>
      <c r="H4" s="155"/>
      <c r="I4" s="156"/>
      <c r="J4" s="83" t="s">
        <v>2</v>
      </c>
      <c r="K4" s="84">
        <v>2392</v>
      </c>
    </row>
    <row r="5" spans="1:14" ht="42" customHeight="1" thickBot="1">
      <c r="A5" s="157"/>
      <c r="B5" s="158"/>
      <c r="C5" s="158"/>
      <c r="D5" s="158"/>
      <c r="E5" s="158"/>
      <c r="F5" s="158"/>
      <c r="G5" s="158"/>
      <c r="H5" s="158"/>
      <c r="I5" s="159"/>
      <c r="J5" s="85" t="s">
        <v>3</v>
      </c>
      <c r="K5" s="86" t="s">
        <v>51</v>
      </c>
    </row>
    <row r="6" spans="1:14" ht="18" customHeight="1" thickBot="1">
      <c r="A6" s="160" t="s">
        <v>5</v>
      </c>
      <c r="B6" s="161"/>
      <c r="C6" s="161"/>
      <c r="D6" s="161"/>
      <c r="E6" s="161"/>
      <c r="F6" s="161"/>
      <c r="G6" s="161"/>
      <c r="H6" s="161"/>
      <c r="I6" s="161"/>
      <c r="J6" s="161"/>
      <c r="K6" s="162"/>
    </row>
    <row r="7" spans="1:14" ht="24" customHeight="1">
      <c r="A7" s="87" t="s">
        <v>6</v>
      </c>
      <c r="B7" s="88"/>
      <c r="C7" s="88"/>
      <c r="D7" s="89"/>
      <c r="E7" s="90"/>
      <c r="F7" s="31" t="s">
        <v>7</v>
      </c>
      <c r="G7" s="32"/>
      <c r="H7" s="33"/>
      <c r="I7" s="31" t="s">
        <v>8</v>
      </c>
      <c r="J7" s="32"/>
      <c r="K7" s="33" t="s">
        <v>9</v>
      </c>
    </row>
    <row r="8" spans="1:14" ht="24" customHeight="1">
      <c r="A8" s="91" t="s">
        <v>10</v>
      </c>
      <c r="B8" s="92"/>
      <c r="C8" s="92"/>
      <c r="D8" s="92"/>
      <c r="E8" s="93"/>
      <c r="F8" s="71" t="s">
        <v>11</v>
      </c>
      <c r="H8" s="74"/>
      <c r="I8" s="71" t="s">
        <v>12</v>
      </c>
      <c r="K8" s="74"/>
    </row>
    <row r="9" spans="1:14" ht="24" customHeight="1" thickBot="1">
      <c r="A9" s="75" t="s">
        <v>13</v>
      </c>
      <c r="B9" s="34" t="s">
        <v>14</v>
      </c>
      <c r="C9" s="34"/>
      <c r="D9" s="34"/>
      <c r="E9" s="35"/>
      <c r="F9" s="145" t="s">
        <v>15</v>
      </c>
      <c r="G9" s="146"/>
      <c r="H9" s="147"/>
      <c r="I9" s="145" t="s">
        <v>16</v>
      </c>
      <c r="J9" s="146"/>
      <c r="K9" s="28"/>
    </row>
    <row r="10" spans="1:14" ht="24" customHeight="1" thickBot="1">
      <c r="A10" s="160" t="s">
        <v>17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2"/>
    </row>
    <row r="11" spans="1:14" ht="24" customHeight="1">
      <c r="A11" s="94" t="s">
        <v>18</v>
      </c>
      <c r="B11" s="89" t="s">
        <v>19</v>
      </c>
      <c r="C11" s="89"/>
      <c r="D11" s="89"/>
      <c r="E11" s="90"/>
      <c r="F11" s="148" t="s">
        <v>20</v>
      </c>
      <c r="G11" s="149"/>
      <c r="H11" s="150"/>
      <c r="I11" s="31" t="s">
        <v>21</v>
      </c>
      <c r="J11" s="32"/>
      <c r="K11" s="33"/>
    </row>
    <row r="12" spans="1:14" ht="24" customHeight="1">
      <c r="A12" s="91" t="s">
        <v>22</v>
      </c>
      <c r="B12" s="92" t="s">
        <v>23</v>
      </c>
      <c r="C12" s="92"/>
      <c r="D12" s="92"/>
      <c r="E12" s="93"/>
      <c r="F12" s="71" t="s">
        <v>24</v>
      </c>
      <c r="H12" s="74"/>
      <c r="I12" s="71" t="s">
        <v>25</v>
      </c>
      <c r="K12" s="74"/>
    </row>
    <row r="13" spans="1:14" ht="24" customHeight="1" thickBot="1">
      <c r="A13" s="75" t="s">
        <v>13</v>
      </c>
      <c r="B13" s="134" t="s">
        <v>26</v>
      </c>
      <c r="C13" s="134"/>
      <c r="D13" s="134"/>
      <c r="E13" s="135"/>
      <c r="F13" s="26" t="s">
        <v>27</v>
      </c>
      <c r="G13" s="95"/>
      <c r="H13" s="28"/>
      <c r="I13" s="26" t="s">
        <v>28</v>
      </c>
      <c r="J13" s="27"/>
      <c r="K13" s="28"/>
    </row>
    <row r="14" spans="1:14" s="81" customFormat="1" ht="25.5" customHeight="1" thickBot="1">
      <c r="A14" s="7">
        <v>1</v>
      </c>
      <c r="B14" s="39">
        <v>2</v>
      </c>
      <c r="C14" s="39">
        <v>3</v>
      </c>
      <c r="D14" s="39">
        <v>4</v>
      </c>
      <c r="E14" s="39">
        <v>5</v>
      </c>
      <c r="F14" s="39">
        <v>6</v>
      </c>
      <c r="G14" s="8">
        <v>7</v>
      </c>
      <c r="H14" s="39">
        <v>8</v>
      </c>
      <c r="I14" s="39">
        <v>9</v>
      </c>
      <c r="J14" s="39">
        <v>10</v>
      </c>
      <c r="K14" s="9">
        <v>11</v>
      </c>
    </row>
    <row r="15" spans="1:14" s="81" customFormat="1" ht="50.25" customHeight="1" thickBot="1">
      <c r="A15" s="7" t="s">
        <v>29</v>
      </c>
      <c r="B15" s="39" t="s">
        <v>30</v>
      </c>
      <c r="C15" s="39" t="s">
        <v>31</v>
      </c>
      <c r="D15" s="39" t="s">
        <v>32</v>
      </c>
      <c r="E15" s="40" t="s">
        <v>33</v>
      </c>
      <c r="F15" s="40" t="s">
        <v>34</v>
      </c>
      <c r="G15" s="41" t="s">
        <v>35</v>
      </c>
      <c r="H15" s="39" t="s">
        <v>36</v>
      </c>
      <c r="I15" s="40" t="s">
        <v>37</v>
      </c>
      <c r="J15" s="40" t="s">
        <v>38</v>
      </c>
      <c r="K15" s="42" t="s">
        <v>39</v>
      </c>
      <c r="M15" s="43"/>
      <c r="N15" s="43"/>
    </row>
    <row r="16" spans="1:14" s="81" customFormat="1" ht="28.15" customHeight="1">
      <c r="A16" s="44">
        <v>1</v>
      </c>
      <c r="B16" s="45"/>
      <c r="C16" s="46" t="s">
        <v>50</v>
      </c>
      <c r="D16" s="47">
        <v>397173.47869999998</v>
      </c>
      <c r="E16" s="47"/>
      <c r="F16" s="47">
        <f>'2388'!G16</f>
        <v>304816.8</v>
      </c>
      <c r="G16" s="116">
        <f>D16*F16</f>
        <v>121065148822.20215</v>
      </c>
      <c r="H16" s="47">
        <v>0</v>
      </c>
      <c r="I16" s="117">
        <f>G16-H16</f>
        <v>121065148822.20215</v>
      </c>
      <c r="J16" s="51">
        <f>I16*9%</f>
        <v>10895863393.998194</v>
      </c>
      <c r="K16" s="113">
        <f>I16+J16</f>
        <v>131961012216.20035</v>
      </c>
    </row>
    <row r="17" spans="1:11" ht="28.15" customHeight="1">
      <c r="A17" s="96"/>
      <c r="B17" s="99"/>
      <c r="C17" s="100"/>
      <c r="D17" s="97"/>
      <c r="E17" s="97"/>
      <c r="F17" s="101"/>
      <c r="G17" s="118"/>
      <c r="H17" s="97"/>
      <c r="I17" s="119"/>
      <c r="J17" s="98"/>
      <c r="K17" s="114"/>
    </row>
    <row r="18" spans="1:11" ht="28.15" customHeight="1">
      <c r="A18" s="96"/>
      <c r="B18" s="101"/>
      <c r="C18" s="100"/>
      <c r="D18" s="97"/>
      <c r="E18" s="97"/>
      <c r="F18" s="101"/>
      <c r="G18" s="118"/>
      <c r="H18" s="97"/>
      <c r="I18" s="119"/>
      <c r="J18" s="98"/>
      <c r="K18" s="114"/>
    </row>
    <row r="19" spans="1:11" ht="28.15" customHeight="1">
      <c r="A19" s="102"/>
      <c r="B19" s="99"/>
      <c r="C19" s="99"/>
      <c r="D19" s="101"/>
      <c r="E19" s="101"/>
      <c r="F19" s="101"/>
      <c r="G19" s="103"/>
      <c r="H19" s="101"/>
      <c r="I19" s="101"/>
      <c r="J19" s="101"/>
      <c r="K19" s="104"/>
    </row>
    <row r="20" spans="1:11" ht="28.15" customHeight="1" thickBot="1">
      <c r="A20" s="105"/>
      <c r="B20" s="106"/>
      <c r="C20" s="106"/>
      <c r="D20" s="107"/>
      <c r="E20" s="107"/>
      <c r="F20" s="107"/>
      <c r="G20" s="108"/>
      <c r="H20" s="109"/>
      <c r="I20" s="109"/>
      <c r="J20" s="109"/>
      <c r="K20" s="110"/>
    </row>
    <row r="21" spans="1:11" ht="25.5" customHeight="1" thickBot="1">
      <c r="A21" s="65" t="s">
        <v>42</v>
      </c>
      <c r="B21" s="151"/>
      <c r="C21" s="152"/>
      <c r="D21" s="152"/>
      <c r="E21" s="152"/>
      <c r="F21" s="153"/>
      <c r="G21" s="120">
        <f>SUM(G16:G20)</f>
        <v>121065148822.20215</v>
      </c>
      <c r="H21" s="121">
        <v>0</v>
      </c>
      <c r="I21" s="80">
        <f>SUM(I16:I20)</f>
        <v>121065148822.20215</v>
      </c>
      <c r="J21" s="69">
        <f>SUM(J16:J20)</f>
        <v>10895863393.998194</v>
      </c>
      <c r="K21" s="115">
        <f>SUM(K16:K20)</f>
        <v>131961012216.20035</v>
      </c>
    </row>
    <row r="22" spans="1:11" ht="27" customHeight="1">
      <c r="A22" s="71" t="s">
        <v>43</v>
      </c>
      <c r="C22" s="2" t="s">
        <v>44</v>
      </c>
      <c r="D22" s="2" t="s">
        <v>45</v>
      </c>
      <c r="G22" s="71"/>
      <c r="K22" s="74"/>
    </row>
    <row r="23" spans="1:11" ht="49.5" customHeight="1" thickBot="1">
      <c r="A23" s="75" t="s">
        <v>46</v>
      </c>
      <c r="B23" s="27"/>
      <c r="C23" s="27"/>
      <c r="D23" s="27"/>
      <c r="E23" s="27"/>
      <c r="F23" s="27"/>
      <c r="G23" s="75" t="s">
        <v>47</v>
      </c>
      <c r="H23" s="34"/>
      <c r="I23" s="34"/>
      <c r="J23" s="34" t="s">
        <v>48</v>
      </c>
      <c r="K23" s="132"/>
    </row>
    <row r="25" spans="1:11">
      <c r="K25" s="2">
        <v>164494563589</v>
      </c>
    </row>
    <row r="26" spans="1:11">
      <c r="K26" s="79">
        <f>K23-K25</f>
        <v>-164494563589</v>
      </c>
    </row>
    <row r="27" spans="1:11" ht="15.75" thickBot="1"/>
    <row r="28" spans="1:11" ht="15.75" thickBot="1">
      <c r="G28" s="79">
        <f>K28-I28</f>
        <v>121065094362</v>
      </c>
      <c r="H28" s="79"/>
      <c r="I28" s="111">
        <v>29847349297</v>
      </c>
      <c r="J28" s="111"/>
      <c r="K28" s="111">
        <v>150912443659</v>
      </c>
    </row>
    <row r="29" spans="1:11" ht="15.75" thickBot="1">
      <c r="I29" s="112"/>
      <c r="J29" s="112"/>
      <c r="K29" s="112">
        <v>495092.5</v>
      </c>
    </row>
    <row r="30" spans="1:11" ht="15.75" thickBot="1">
      <c r="G30" s="2">
        <f>G28/K30</f>
        <v>397173.47872157342</v>
      </c>
      <c r="I30" s="112">
        <v>97919.021278426575</v>
      </c>
      <c r="J30" s="112"/>
      <c r="K30" s="112">
        <v>304816.66286401026</v>
      </c>
    </row>
    <row r="31" spans="1:11" ht="15.75" thickBot="1">
      <c r="I31" s="112"/>
      <c r="J31" s="112"/>
      <c r="K31" s="112"/>
    </row>
    <row r="32" spans="1:11" ht="15.75" thickBot="1">
      <c r="I32" s="112"/>
      <c r="J32" s="112"/>
      <c r="K32" s="112"/>
    </row>
  </sheetData>
  <mergeCells count="8">
    <mergeCell ref="B13:E13"/>
    <mergeCell ref="B21:F21"/>
    <mergeCell ref="A4:I5"/>
    <mergeCell ref="A6:K6"/>
    <mergeCell ref="F9:H9"/>
    <mergeCell ref="I9:J9"/>
    <mergeCell ref="A10:K10"/>
    <mergeCell ref="F11:H11"/>
  </mergeCells>
  <hyperlinks>
    <hyperlink ref="A1" location="فهرست!A1" display="فهرست!A1" xr:uid="{00000000-0004-0000-0200-000000000000}"/>
  </hyperlinks>
  <printOptions horizontalCentered="1" verticalCentered="1"/>
  <pageMargins left="0" right="0" top="0" bottom="0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2339</vt:lpstr>
      <vt:lpstr>2388</vt:lpstr>
      <vt:lpstr>2392</vt:lpstr>
      <vt:lpstr>'2339'!Print_Area</vt:lpstr>
      <vt:lpstr>'2388'!Print_Area</vt:lpstr>
      <vt:lpstr>'2392'!Print_Area</vt:lpstr>
    </vt:vector>
  </TitlesOfParts>
  <Company>Novin Pendar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Novin Pendar</dc:creator>
  <cp:lastModifiedBy>Imaghian AmirAbbas</cp:lastModifiedBy>
  <cp:lastPrinted>2023-04-10T09:13:27Z</cp:lastPrinted>
  <dcterms:created xsi:type="dcterms:W3CDTF">2023-04-09T08:17:41Z</dcterms:created>
  <dcterms:modified xsi:type="dcterms:W3CDTF">2023-04-10T09:18:30Z</dcterms:modified>
</cp:coreProperties>
</file>