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صافیاد\"/>
    </mc:Choice>
  </mc:AlternateContent>
  <xr:revisionPtr revIDLastSave="0" documentId="13_ncr:1_{F3A303E8-A7CE-4F50-BBC8-AC86082E1828}" xr6:coauthVersionLast="47" xr6:coauthVersionMax="47" xr10:uidLastSave="{00000000-0000-0000-0000-000000000000}"/>
  <bookViews>
    <workbookView xWindow="-120" yWindow="-120" windowWidth="29040" windowHeight="15840" xr2:uid="{22D09A93-37A4-42B0-943F-0A51EBEBB588}"/>
  </bookViews>
  <sheets>
    <sheet name="صورتحساب چهارم" sheetId="1" r:id="rId1"/>
  </sheets>
  <definedNames>
    <definedName name="_xlnm.Print_Area" localSheetId="0">'صورتحساب چهارم'!$A$1:$L$50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G30" i="1" s="1"/>
  <c r="G39" i="1" s="1"/>
  <c r="G26" i="1"/>
  <c r="K8" i="1" l="1"/>
  <c r="K9" i="1"/>
  <c r="K7" i="1"/>
  <c r="K11" i="1"/>
  <c r="K12" i="1"/>
  <c r="K13" i="1"/>
  <c r="K14" i="1"/>
  <c r="K15" i="1"/>
  <c r="K16" i="1"/>
  <c r="K17" i="1"/>
  <c r="J11" i="1"/>
  <c r="J12" i="1"/>
  <c r="J13" i="1"/>
  <c r="J14" i="1"/>
  <c r="J15" i="1"/>
  <c r="J16" i="1"/>
  <c r="J17" i="1"/>
  <c r="K10" i="1"/>
  <c r="J10" i="1"/>
  <c r="G11" i="1"/>
  <c r="G12" i="1"/>
  <c r="G13" i="1"/>
  <c r="G14" i="1"/>
  <c r="G15" i="1"/>
  <c r="G16" i="1"/>
  <c r="G17" i="1"/>
  <c r="G10" i="1"/>
  <c r="G29" i="1" l="1"/>
  <c r="G32" i="1" s="1"/>
  <c r="G40" i="1"/>
  <c r="G31" i="1"/>
  <c r="G19" i="1"/>
  <c r="K19" i="1"/>
  <c r="G25" i="1" s="1"/>
  <c r="G27" i="1" s="1"/>
  <c r="G35" i="1" s="1"/>
  <c r="G36" i="1" l="1"/>
  <c r="G38" i="1" s="1"/>
  <c r="G42" i="1" s="1"/>
</calcChain>
</file>

<file path=xl/sharedStrings.xml><?xml version="1.0" encoding="utf-8"?>
<sst xmlns="http://schemas.openxmlformats.org/spreadsheetml/2006/main" count="51" uniqueCount="44">
  <si>
    <t>ردیف</t>
  </si>
  <si>
    <t>واحد</t>
  </si>
  <si>
    <t>بهای واحد</t>
  </si>
  <si>
    <t>مقدار</t>
  </si>
  <si>
    <t>توضیحات:</t>
  </si>
  <si>
    <t>خریدار: شرکت پالایشگاه میعانات گازی آدیش جنوبی</t>
  </si>
  <si>
    <t>خلاصه محاسبات پرداخت صورت حساب:</t>
  </si>
  <si>
    <t>مقدار
MRS</t>
  </si>
  <si>
    <t>خلاصه مالی قرارداد طراحی، مهندسی، تامین و تحویل سیستم خنک کننده</t>
  </si>
  <si>
    <t>فروشنده: شرکت صنعتی صافیاد</t>
  </si>
  <si>
    <t>شماره قرارداد: ADSH-P-PO-GE-020</t>
  </si>
  <si>
    <t>تاریخ تهیه گزارش: 1401/05/24</t>
  </si>
  <si>
    <t>تاریخ انعقاد قرارداد: 1398/07/24</t>
  </si>
  <si>
    <t>شرح کالا (مطابق با ساختار شکست قیمت)</t>
  </si>
  <si>
    <t>طراحی و سیویل برج</t>
  </si>
  <si>
    <t>مبلغ قرارداد</t>
  </si>
  <si>
    <t>ست</t>
  </si>
  <si>
    <t>طراحی و نظارت بر پکیج تزریق و ابزار دقیق</t>
  </si>
  <si>
    <t>طراحی برق، تست و تنظیمات و دستور العمل راه اندازی برج خنک کننده</t>
  </si>
  <si>
    <t>طراحی برای تامین گیربکس، موتور، لوازم اندازه گیری و پکیج تزریق و نظارت بر نصب و راه اندازی</t>
  </si>
  <si>
    <t>پروانه و هاب استیل</t>
  </si>
  <si>
    <t>فن استک</t>
  </si>
  <si>
    <t>قطره گیر</t>
  </si>
  <si>
    <t>نازل</t>
  </si>
  <si>
    <t>پکینگ</t>
  </si>
  <si>
    <t>درایو شفت کربنی</t>
  </si>
  <si>
    <t>سیستم توزیع آب، تخلیه و سرریز penstock</t>
  </si>
  <si>
    <t>Vibration Switch (IFM)</t>
  </si>
  <si>
    <t>مبلغ کالای ارسالی/
خدمات دریافتی</t>
  </si>
  <si>
    <t>درصد کالای ارسالی/
خدمات دریافتی</t>
  </si>
  <si>
    <t>ناخالص صورتحساب جاری</t>
  </si>
  <si>
    <t>ناخالص صورتحسابهای قبلی</t>
  </si>
  <si>
    <t>جمع کسور</t>
  </si>
  <si>
    <t>استهلاک پیش پرداخت 50%</t>
  </si>
  <si>
    <t>ناخالص تجمعی کالاها و خدمات دریافتی</t>
  </si>
  <si>
    <t>کسر می شود:</t>
  </si>
  <si>
    <t>خالص قابل پرداخت بابت صورتحساب جاری</t>
  </si>
  <si>
    <t>اضافه می شود:  ده درصد کسر شده از صورتحساب قبلی (به پیشنهاد مدیریت محترم کنترل کیفی)</t>
  </si>
  <si>
    <t>کسر گردید: عدم تائید طراحی وسیویل برج خنک کننده</t>
  </si>
  <si>
    <t xml:space="preserve">70% هزینه های مهندسی قرارداد فیمابین </t>
  </si>
  <si>
    <t>کسر میشود : عدم تائید واحد مهندسی بابت طراحی و سیویل برج خنک کننده</t>
  </si>
  <si>
    <t>کسر میشود : عدم تائید واحد مهندسی بابت 30% (ردیف2.3.4)</t>
  </si>
  <si>
    <t>پیش پرداخت به میزان 50 درصد از مبلغ کل قرارداد و به مبلغ 17.250 میلیون ریال  در تاریخ 1399/05/04 تکمیل و در قبال دریافت یک فقره ضمانتنامه به همان مبلغ به فروشنده پرداخت شده است.
چنانچه فعالیتهای طراحی و مهندسی (ردیف های 1 الی 4) بصورت کامل انجام شده باشد، با پرداخت مبلغ محاسبه شده قرارداد بصورت کامل تسویه می گردد. لکن با توجه به تمدید مدت قرارداد تا تاریخ 1400/06/31 طی الحاقیه شماره 2 قرارداد و عدم ارسال کلیه اقلام تا تاریخ مذکور، مطابق با ماده 1 الحاقیه مذکور می بایست گزارش جامع تاخیرات و دلایل آن از جانب فروشنده ارائه گردد و پس از بررسی توسط خریدار، میزان تاخیرهای مجاز و غیر مجاز تعیین و بر مبنای آن جریمه تاخیر محاسبه گردد.  لازم به توضیح است مبلغ 450.000.000 ریال بابت طراحی و سیویل برج توسط واحد مهندسی مورد تائید قرارنگرفت و از قرارداد حذف شده است.الباقی ردیف های 2 و 3 و 4  نیز طبق نامه پیوست 70% در حال حاضر مورد تائید و قابل پرداخت میباشد.</t>
  </si>
  <si>
    <t>خالص قابل پرداخت بابت تسویه کامل قرارداد پس از کسورات مهندسی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</si>
</sst>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Gray"/>
    </fill>
  </fills>
  <borders count="2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1" applyNumberFormat="1" applyFont="1" applyBorder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2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1" applyNumberFormat="1" applyFont="1" applyBorder="1"/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0" fontId="10" fillId="2" borderId="5" xfId="2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left" vertical="center" wrapText="1" readingOrder="2"/>
    </xf>
    <xf numFmtId="165" fontId="10" fillId="0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9" fillId="0" borderId="0" xfId="1" applyNumberFormat="1" applyFont="1" applyBorder="1"/>
    <xf numFmtId="165" fontId="7" fillId="0" borderId="0" xfId="1" applyNumberFormat="1" applyFont="1" applyBorder="1" applyAlignment="1">
      <alignment horizontal="left" vertical="center" readingOrder="1"/>
    </xf>
    <xf numFmtId="165" fontId="9" fillId="0" borderId="8" xfId="1" applyNumberFormat="1" applyFont="1" applyFill="1" applyBorder="1" applyAlignment="1">
      <alignment horizontal="left" vertical="center" wrapText="1" readingOrder="1"/>
    </xf>
    <xf numFmtId="165" fontId="7" fillId="0" borderId="0" xfId="1" applyNumberFormat="1" applyFont="1" applyAlignment="1">
      <alignment horizontal="left" vertical="center" readingOrder="1"/>
    </xf>
    <xf numFmtId="165" fontId="9" fillId="0" borderId="9" xfId="1" applyNumberFormat="1" applyFont="1" applyFill="1" applyBorder="1" applyAlignment="1">
      <alignment horizontal="left" vertical="center" wrapText="1" readingOrder="1"/>
    </xf>
    <xf numFmtId="0" fontId="9" fillId="0" borderId="6" xfId="0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horizontal="left" vertical="center" readingOrder="1"/>
    </xf>
    <xf numFmtId="38" fontId="9" fillId="0" borderId="9" xfId="2" applyNumberFormat="1" applyFont="1" applyFill="1" applyBorder="1" applyAlignment="1">
      <alignment horizontal="center" vertical="center" wrapText="1"/>
    </xf>
    <xf numFmtId="9" fontId="9" fillId="0" borderId="9" xfId="2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8" fontId="9" fillId="3" borderId="14" xfId="0" applyNumberFormat="1" applyFont="1" applyFill="1" applyBorder="1" applyAlignment="1">
      <alignment horizontal="center" vertical="center" wrapText="1"/>
    </xf>
    <xf numFmtId="38" fontId="9" fillId="3" borderId="15" xfId="1" applyNumberFormat="1" applyFont="1" applyFill="1" applyBorder="1" applyAlignment="1">
      <alignment horizontal="left" vertical="center" wrapText="1" readingOrder="2"/>
    </xf>
    <xf numFmtId="0" fontId="9" fillId="3" borderId="16" xfId="0" applyFont="1" applyFill="1" applyBorder="1" applyAlignment="1">
      <alignment horizontal="center" vertical="center" wrapText="1"/>
    </xf>
    <xf numFmtId="38" fontId="9" fillId="3" borderId="0" xfId="0" applyNumberFormat="1" applyFont="1" applyFill="1" applyAlignment="1">
      <alignment horizontal="center" vertical="center" wrapText="1"/>
    </xf>
    <xf numFmtId="38" fontId="9" fillId="3" borderId="17" xfId="1" applyNumberFormat="1" applyFont="1" applyFill="1" applyBorder="1" applyAlignment="1">
      <alignment horizontal="left" vertical="center" wrapText="1" readingOrder="2"/>
    </xf>
    <xf numFmtId="0" fontId="9" fillId="3" borderId="18" xfId="0" applyFont="1" applyFill="1" applyBorder="1" applyAlignment="1">
      <alignment horizontal="center" vertical="center" wrapText="1"/>
    </xf>
    <xf numFmtId="38" fontId="9" fillId="3" borderId="11" xfId="0" applyNumberFormat="1" applyFont="1" applyFill="1" applyBorder="1" applyAlignment="1">
      <alignment horizontal="center" vertical="center" wrapText="1"/>
    </xf>
    <xf numFmtId="38" fontId="9" fillId="3" borderId="19" xfId="1" applyNumberFormat="1" applyFont="1" applyFill="1" applyBorder="1" applyAlignment="1">
      <alignment horizontal="left" vertical="center" wrapText="1" readingOrder="2"/>
    </xf>
    <xf numFmtId="38" fontId="9" fillId="3" borderId="20" xfId="2" applyNumberFormat="1" applyFont="1" applyFill="1" applyBorder="1" applyAlignment="1">
      <alignment horizontal="center" vertical="center" wrapText="1"/>
    </xf>
    <xf numFmtId="38" fontId="9" fillId="3" borderId="21" xfId="2" applyNumberFormat="1" applyFont="1" applyFill="1" applyBorder="1" applyAlignment="1">
      <alignment horizontal="center" vertical="center" wrapText="1"/>
    </xf>
    <xf numFmtId="38" fontId="9" fillId="3" borderId="9" xfId="2" applyNumberFormat="1" applyFont="1" applyFill="1" applyBorder="1" applyAlignment="1">
      <alignment horizontal="center" vertical="center" wrapText="1"/>
    </xf>
    <xf numFmtId="165" fontId="8" fillId="0" borderId="0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Alignment="1">
      <alignment vertical="center"/>
    </xf>
    <xf numFmtId="0" fontId="9" fillId="0" borderId="0" xfId="0" applyFont="1"/>
    <xf numFmtId="10" fontId="9" fillId="0" borderId="0" xfId="2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top" wrapText="1"/>
    </xf>
    <xf numFmtId="38" fontId="9" fillId="0" borderId="0" xfId="1" applyNumberFormat="1" applyFont="1" applyAlignment="1">
      <alignment horizontal="center" vertical="center" readingOrder="1"/>
    </xf>
    <xf numFmtId="38" fontId="9" fillId="0" borderId="11" xfId="1" applyNumberFormat="1" applyFont="1" applyBorder="1" applyAlignment="1">
      <alignment horizontal="center" vertical="center" readingOrder="1"/>
    </xf>
    <xf numFmtId="38" fontId="10" fillId="0" borderId="14" xfId="1" applyNumberFormat="1" applyFont="1" applyBorder="1" applyAlignment="1">
      <alignment horizontal="center" vertical="center" readingOrder="1"/>
    </xf>
    <xf numFmtId="38" fontId="4" fillId="0" borderId="0" xfId="0" applyNumberFormat="1" applyFont="1" applyAlignment="1">
      <alignment horizontal="center" vertical="center"/>
    </xf>
    <xf numFmtId="38" fontId="9" fillId="0" borderId="0" xfId="1" applyNumberFormat="1" applyFont="1" applyAlignment="1">
      <alignment horizontal="center" vertical="center"/>
    </xf>
    <xf numFmtId="38" fontId="9" fillId="0" borderId="11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52B1-1F5A-4800-A691-09DA2DD7FC89}">
  <sheetPr>
    <pageSetUpPr fitToPage="1"/>
  </sheetPr>
  <dimension ref="B1:K50"/>
  <sheetViews>
    <sheetView rightToLeft="1" tabSelected="1" view="pageBreakPreview" zoomScale="85" zoomScaleNormal="100" zoomScaleSheetLayoutView="85" workbookViewId="0">
      <selection activeCell="K19" sqref="K19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37.28515625" style="5" customWidth="1"/>
    <col min="4" max="4" width="7.28515625" style="5" bestFit="1" customWidth="1"/>
    <col min="5" max="5" width="7.85546875" style="5" bestFit="1" customWidth="1"/>
    <col min="6" max="6" width="17.140625" style="6" bestFit="1" customWidth="1"/>
    <col min="7" max="7" width="24" style="5" customWidth="1"/>
    <col min="8" max="8" width="1.7109375" style="5" customWidth="1"/>
    <col min="9" max="9" width="9.28515625" style="5" customWidth="1"/>
    <col min="10" max="10" width="17.85546875" style="5" bestFit="1" customWidth="1"/>
    <col min="11" max="11" width="19" style="5" customWidth="1"/>
    <col min="12" max="12" width="2.7109375" style="5" customWidth="1"/>
    <col min="13" max="13" width="9.140625" style="5"/>
    <col min="14" max="14" width="16.42578125" style="5" bestFit="1" customWidth="1"/>
    <col min="15" max="15" width="15" style="5" bestFit="1" customWidth="1"/>
    <col min="16" max="16" width="10.140625" style="5" bestFit="1" customWidth="1"/>
    <col min="17" max="16384" width="9.140625" style="5"/>
  </cols>
  <sheetData>
    <row r="1" spans="2:11" s="2" customFormat="1" ht="27.95" customHeight="1" x14ac:dyDescent="0.25">
      <c r="B1" s="1" t="s">
        <v>8</v>
      </c>
      <c r="D1" s="1"/>
      <c r="F1" s="3"/>
      <c r="K1" s="4" t="s">
        <v>10</v>
      </c>
    </row>
    <row r="2" spans="2:11" s="2" customFormat="1" ht="27.95" customHeight="1" x14ac:dyDescent="0.25">
      <c r="B2" s="1" t="s">
        <v>5</v>
      </c>
      <c r="D2" s="1"/>
      <c r="F2" s="3"/>
      <c r="K2" s="4" t="s">
        <v>12</v>
      </c>
    </row>
    <row r="3" spans="2:11" s="2" customFormat="1" ht="27.95" customHeight="1" x14ac:dyDescent="0.25">
      <c r="B3" s="1" t="s">
        <v>9</v>
      </c>
      <c r="D3" s="1"/>
      <c r="F3" s="3"/>
      <c r="K3" s="4" t="s">
        <v>11</v>
      </c>
    </row>
    <row r="4" spans="2:11" ht="6" customHeight="1" x14ac:dyDescent="0.25"/>
    <row r="5" spans="2:11" s="20" customFormat="1" ht="46.5" customHeight="1" x14ac:dyDescent="0.25">
      <c r="B5" s="21" t="s">
        <v>0</v>
      </c>
      <c r="C5" s="21" t="s">
        <v>13</v>
      </c>
      <c r="D5" s="22" t="s">
        <v>1</v>
      </c>
      <c r="E5" s="22" t="s">
        <v>3</v>
      </c>
      <c r="F5" s="22" t="s">
        <v>2</v>
      </c>
      <c r="G5" s="23" t="s">
        <v>15</v>
      </c>
      <c r="H5" s="24"/>
      <c r="I5" s="25" t="s">
        <v>7</v>
      </c>
      <c r="J5" s="25" t="s">
        <v>29</v>
      </c>
      <c r="K5" s="26" t="s">
        <v>28</v>
      </c>
    </row>
    <row r="6" spans="2:11" s="20" customFormat="1" ht="20.100000000000001" customHeight="1" x14ac:dyDescent="0.25">
      <c r="B6" s="27">
        <v>1</v>
      </c>
      <c r="C6" s="28" t="s">
        <v>14</v>
      </c>
      <c r="D6" s="43"/>
      <c r="E6" s="44"/>
      <c r="F6" s="45"/>
      <c r="G6" s="36">
        <v>450000000</v>
      </c>
      <c r="H6" s="32"/>
      <c r="I6" s="52"/>
      <c r="J6" s="42">
        <v>1</v>
      </c>
      <c r="K6" s="38">
        <f>G6*J6</f>
        <v>450000000</v>
      </c>
    </row>
    <row r="7" spans="2:11" s="20" customFormat="1" ht="20.100000000000001" customHeight="1" x14ac:dyDescent="0.25">
      <c r="B7" s="27">
        <v>2</v>
      </c>
      <c r="C7" s="28" t="s">
        <v>17</v>
      </c>
      <c r="D7" s="46"/>
      <c r="E7" s="47"/>
      <c r="F7" s="48"/>
      <c r="G7" s="36">
        <v>1608750000</v>
      </c>
      <c r="H7" s="32"/>
      <c r="I7" s="53"/>
      <c r="J7" s="42">
        <v>1</v>
      </c>
      <c r="K7" s="38">
        <f>G7*J7</f>
        <v>1608750000</v>
      </c>
    </row>
    <row r="8" spans="2:11" s="20" customFormat="1" ht="45.75" customHeight="1" x14ac:dyDescent="0.25">
      <c r="B8" s="27">
        <v>3</v>
      </c>
      <c r="C8" s="28" t="s">
        <v>18</v>
      </c>
      <c r="D8" s="46"/>
      <c r="E8" s="47"/>
      <c r="F8" s="48"/>
      <c r="G8" s="36">
        <v>6660000000</v>
      </c>
      <c r="H8" s="32"/>
      <c r="I8" s="53"/>
      <c r="J8" s="42">
        <v>1</v>
      </c>
      <c r="K8" s="38">
        <f t="shared" ref="K8:K9" si="0">G8*J8</f>
        <v>6660000000</v>
      </c>
    </row>
    <row r="9" spans="2:11" s="20" customFormat="1" ht="55.5" customHeight="1" x14ac:dyDescent="0.25">
      <c r="B9" s="27">
        <v>4</v>
      </c>
      <c r="C9" s="28" t="s">
        <v>19</v>
      </c>
      <c r="D9" s="49"/>
      <c r="E9" s="50"/>
      <c r="F9" s="51"/>
      <c r="G9" s="36">
        <v>1934750000</v>
      </c>
      <c r="H9" s="32"/>
      <c r="I9" s="54"/>
      <c r="J9" s="42">
        <v>1</v>
      </c>
      <c r="K9" s="38">
        <f t="shared" si="0"/>
        <v>1934750000</v>
      </c>
    </row>
    <row r="10" spans="2:11" s="20" customFormat="1" ht="20.100000000000001" customHeight="1" x14ac:dyDescent="0.25">
      <c r="B10" s="27">
        <v>5</v>
      </c>
      <c r="C10" s="28" t="s">
        <v>20</v>
      </c>
      <c r="D10" s="29" t="s">
        <v>16</v>
      </c>
      <c r="E10" s="30">
        <v>3</v>
      </c>
      <c r="F10" s="31">
        <v>960000000</v>
      </c>
      <c r="G10" s="36">
        <f>E10*F10</f>
        <v>2880000000</v>
      </c>
      <c r="H10" s="32"/>
      <c r="I10" s="41">
        <v>3</v>
      </c>
      <c r="J10" s="42">
        <f>I10/E10</f>
        <v>1</v>
      </c>
      <c r="K10" s="38">
        <f>I10*F10</f>
        <v>2880000000</v>
      </c>
    </row>
    <row r="11" spans="2:11" s="20" customFormat="1" ht="20.100000000000001" customHeight="1" x14ac:dyDescent="0.25">
      <c r="B11" s="27">
        <v>6</v>
      </c>
      <c r="C11" s="28" t="s">
        <v>21</v>
      </c>
      <c r="D11" s="29" t="s">
        <v>16</v>
      </c>
      <c r="E11" s="30">
        <v>3</v>
      </c>
      <c r="F11" s="31">
        <v>1300000000</v>
      </c>
      <c r="G11" s="36">
        <f t="shared" ref="G11:G17" si="1">E11*F11</f>
        <v>3900000000</v>
      </c>
      <c r="H11" s="32"/>
      <c r="I11" s="41">
        <v>3</v>
      </c>
      <c r="J11" s="42">
        <f t="shared" ref="J11:J17" si="2">I11/E11</f>
        <v>1</v>
      </c>
      <c r="K11" s="38">
        <f t="shared" ref="K11:K17" si="3">I11*F11</f>
        <v>3900000000</v>
      </c>
    </row>
    <row r="12" spans="2:11" s="20" customFormat="1" ht="20.100000000000001" customHeight="1" x14ac:dyDescent="0.25">
      <c r="B12" s="27">
        <v>7</v>
      </c>
      <c r="C12" s="28" t="s">
        <v>22</v>
      </c>
      <c r="D12" s="29" t="s">
        <v>16</v>
      </c>
      <c r="E12" s="30">
        <v>3</v>
      </c>
      <c r="F12" s="31">
        <v>550000000</v>
      </c>
      <c r="G12" s="36">
        <f t="shared" si="1"/>
        <v>1650000000</v>
      </c>
      <c r="H12" s="32"/>
      <c r="I12" s="41">
        <v>3</v>
      </c>
      <c r="J12" s="42">
        <f t="shared" si="2"/>
        <v>1</v>
      </c>
      <c r="K12" s="38">
        <f t="shared" si="3"/>
        <v>1650000000</v>
      </c>
    </row>
    <row r="13" spans="2:11" s="20" customFormat="1" ht="20.100000000000001" customHeight="1" x14ac:dyDescent="0.25">
      <c r="B13" s="27">
        <v>8</v>
      </c>
      <c r="C13" s="28" t="s">
        <v>23</v>
      </c>
      <c r="D13" s="29" t="s">
        <v>16</v>
      </c>
      <c r="E13" s="30">
        <v>3</v>
      </c>
      <c r="F13" s="31">
        <v>207333333.33399999</v>
      </c>
      <c r="G13" s="36">
        <f t="shared" si="1"/>
        <v>622000000.00199997</v>
      </c>
      <c r="H13" s="32"/>
      <c r="I13" s="41">
        <v>3</v>
      </c>
      <c r="J13" s="42">
        <f t="shared" si="2"/>
        <v>1</v>
      </c>
      <c r="K13" s="38">
        <f t="shared" si="3"/>
        <v>622000000.00199997</v>
      </c>
    </row>
    <row r="14" spans="2:11" s="20" customFormat="1" ht="20.100000000000001" customHeight="1" x14ac:dyDescent="0.25">
      <c r="B14" s="27">
        <v>9</v>
      </c>
      <c r="C14" s="28" t="s">
        <v>24</v>
      </c>
      <c r="D14" s="29" t="s">
        <v>16</v>
      </c>
      <c r="E14" s="30">
        <v>3</v>
      </c>
      <c r="F14" s="31">
        <v>3925500000</v>
      </c>
      <c r="G14" s="36">
        <f t="shared" si="1"/>
        <v>11776500000</v>
      </c>
      <c r="H14" s="32"/>
      <c r="I14" s="41">
        <v>3</v>
      </c>
      <c r="J14" s="42">
        <f t="shared" si="2"/>
        <v>1</v>
      </c>
      <c r="K14" s="38">
        <f t="shared" si="3"/>
        <v>11776500000</v>
      </c>
    </row>
    <row r="15" spans="2:11" s="20" customFormat="1" ht="20.100000000000001" customHeight="1" x14ac:dyDescent="0.25">
      <c r="B15" s="27">
        <v>10</v>
      </c>
      <c r="C15" s="28" t="s">
        <v>25</v>
      </c>
      <c r="D15" s="29" t="s">
        <v>16</v>
      </c>
      <c r="E15" s="30">
        <v>3</v>
      </c>
      <c r="F15" s="31">
        <v>500000000</v>
      </c>
      <c r="G15" s="36">
        <f t="shared" si="1"/>
        <v>1500000000</v>
      </c>
      <c r="H15" s="32"/>
      <c r="I15" s="41">
        <v>3</v>
      </c>
      <c r="J15" s="42">
        <f t="shared" si="2"/>
        <v>1</v>
      </c>
      <c r="K15" s="38">
        <f t="shared" si="3"/>
        <v>1500000000</v>
      </c>
    </row>
    <row r="16" spans="2:11" s="20" customFormat="1" ht="20.100000000000001" customHeight="1" x14ac:dyDescent="0.25">
      <c r="B16" s="27">
        <v>11</v>
      </c>
      <c r="C16" s="28" t="s">
        <v>26</v>
      </c>
      <c r="D16" s="29" t="s">
        <v>16</v>
      </c>
      <c r="E16" s="30">
        <v>3</v>
      </c>
      <c r="F16" s="31">
        <v>450000000</v>
      </c>
      <c r="G16" s="36">
        <f t="shared" si="1"/>
        <v>1350000000</v>
      </c>
      <c r="H16" s="32"/>
      <c r="I16" s="41">
        <v>3</v>
      </c>
      <c r="J16" s="42">
        <f t="shared" si="2"/>
        <v>1</v>
      </c>
      <c r="K16" s="38">
        <f t="shared" si="3"/>
        <v>1350000000</v>
      </c>
    </row>
    <row r="17" spans="2:11" s="20" customFormat="1" ht="20.100000000000001" customHeight="1" x14ac:dyDescent="0.25">
      <c r="B17" s="27">
        <v>12</v>
      </c>
      <c r="C17" s="39" t="s">
        <v>27</v>
      </c>
      <c r="D17" s="29" t="s">
        <v>16</v>
      </c>
      <c r="E17" s="30">
        <v>3</v>
      </c>
      <c r="F17" s="31">
        <v>56000000</v>
      </c>
      <c r="G17" s="36">
        <f t="shared" si="1"/>
        <v>168000000</v>
      </c>
      <c r="H17" s="32"/>
      <c r="I17" s="41">
        <v>3</v>
      </c>
      <c r="J17" s="42">
        <f t="shared" si="2"/>
        <v>1</v>
      </c>
      <c r="K17" s="38">
        <f t="shared" si="3"/>
        <v>168000000</v>
      </c>
    </row>
    <row r="18" spans="2:11" ht="5.0999999999999996" customHeight="1" x14ac:dyDescent="0.25">
      <c r="C18" s="7"/>
      <c r="D18" s="7"/>
      <c r="E18" s="7"/>
      <c r="F18" s="7"/>
      <c r="G18" s="37"/>
      <c r="H18" s="8"/>
      <c r="I18" s="9"/>
      <c r="J18" s="9"/>
      <c r="K18" s="35"/>
    </row>
    <row r="19" spans="2:11" s="10" customFormat="1" ht="24.75" thickBot="1" x14ac:dyDescent="0.3">
      <c r="C19" s="11"/>
      <c r="D19" s="11"/>
      <c r="E19" s="11"/>
      <c r="F19" s="11"/>
      <c r="G19" s="40">
        <f>SUM(G6:G17)</f>
        <v>34500000000.001999</v>
      </c>
      <c r="H19" s="12"/>
      <c r="I19" s="11"/>
      <c r="J19" s="11"/>
      <c r="K19" s="40">
        <f>SUM(K6:K17)</f>
        <v>34500000000.001999</v>
      </c>
    </row>
    <row r="20" spans="2:11" ht="6" customHeight="1" thickTop="1" x14ac:dyDescent="0.25">
      <c r="C20" s="7"/>
      <c r="D20" s="7"/>
      <c r="E20" s="9"/>
      <c r="F20" s="8"/>
      <c r="G20" s="7"/>
      <c r="H20" s="7"/>
      <c r="I20" s="7"/>
      <c r="J20" s="7"/>
      <c r="K20" s="7"/>
    </row>
    <row r="21" spans="2:11" x14ac:dyDescent="0.25">
      <c r="F21" s="13"/>
    </row>
    <row r="22" spans="2:11" x14ac:dyDescent="0.25">
      <c r="F22" s="13"/>
    </row>
    <row r="23" spans="2:11" ht="33.75" x14ac:dyDescent="0.25">
      <c r="B23" s="14" t="s">
        <v>6</v>
      </c>
      <c r="C23" s="15"/>
      <c r="D23" s="14"/>
      <c r="E23" s="15"/>
      <c r="F23" s="15"/>
      <c r="G23" s="16"/>
      <c r="H23" s="13"/>
      <c r="I23" s="14" t="s">
        <v>4</v>
      </c>
      <c r="J23" s="14"/>
      <c r="K23" s="15"/>
    </row>
    <row r="24" spans="2:11" ht="6" customHeight="1" x14ac:dyDescent="0.25">
      <c r="F24" s="5"/>
      <c r="G24" s="6"/>
      <c r="H24" s="13"/>
    </row>
    <row r="25" spans="2:11" s="33" customFormat="1" ht="20.100000000000001" customHeight="1" x14ac:dyDescent="0.6">
      <c r="B25" s="33" t="s">
        <v>34</v>
      </c>
      <c r="G25" s="61">
        <f>K19</f>
        <v>34500000000.001999</v>
      </c>
      <c r="H25" s="34"/>
      <c r="I25" s="60" t="s">
        <v>42</v>
      </c>
      <c r="J25" s="60"/>
      <c r="K25" s="60"/>
    </row>
    <row r="26" spans="2:11" s="33" customFormat="1" ht="20.100000000000001" customHeight="1" x14ac:dyDescent="0.6">
      <c r="B26" s="33" t="s">
        <v>31</v>
      </c>
      <c r="G26" s="62">
        <f>-20696500470</f>
        <v>-20696500470</v>
      </c>
      <c r="H26" s="34"/>
      <c r="I26" s="60"/>
      <c r="J26" s="60"/>
      <c r="K26" s="60"/>
    </row>
    <row r="27" spans="2:11" s="33" customFormat="1" ht="20.100000000000001" customHeight="1" x14ac:dyDescent="0.6">
      <c r="B27" s="33" t="s">
        <v>30</v>
      </c>
      <c r="G27" s="63">
        <f>G25+G26</f>
        <v>13803499530.001999</v>
      </c>
      <c r="H27" s="34"/>
      <c r="I27" s="60"/>
      <c r="J27" s="60"/>
      <c r="K27" s="60"/>
    </row>
    <row r="28" spans="2:11" ht="20.100000000000001" customHeight="1" x14ac:dyDescent="0.7">
      <c r="B28" s="17"/>
      <c r="D28" s="17"/>
      <c r="E28" s="18"/>
      <c r="F28" s="5"/>
      <c r="G28" s="64"/>
      <c r="H28" s="19"/>
      <c r="I28" s="60"/>
      <c r="J28" s="60"/>
      <c r="K28" s="60"/>
    </row>
    <row r="29" spans="2:11" ht="20.100000000000001" customHeight="1" x14ac:dyDescent="0.25">
      <c r="B29" s="5" t="s">
        <v>39</v>
      </c>
      <c r="C29" s="33"/>
      <c r="D29" s="56"/>
      <c r="E29" s="33"/>
      <c r="F29" s="57"/>
      <c r="G29" s="61">
        <f>(K7+K8+K9+K6)</f>
        <v>10653500000</v>
      </c>
      <c r="I29" s="60"/>
      <c r="J29" s="60"/>
      <c r="K29" s="60"/>
    </row>
    <row r="30" spans="2:11" ht="20.100000000000001" customHeight="1" x14ac:dyDescent="0.25">
      <c r="B30" s="5" t="s">
        <v>38</v>
      </c>
      <c r="C30" s="33"/>
      <c r="D30" s="56"/>
      <c r="E30" s="33"/>
      <c r="F30" s="57"/>
      <c r="G30" s="61">
        <f>-K6</f>
        <v>-450000000</v>
      </c>
      <c r="I30" s="60"/>
      <c r="J30" s="60"/>
      <c r="K30" s="60"/>
    </row>
    <row r="31" spans="2:11" ht="20.100000000000001" customHeight="1" x14ac:dyDescent="0.25">
      <c r="B31" s="56"/>
      <c r="C31" s="33"/>
      <c r="D31" s="56"/>
      <c r="E31" s="33"/>
      <c r="F31" s="57"/>
      <c r="G31" s="62">
        <f>K12+K15</f>
        <v>3150000000</v>
      </c>
      <c r="I31" s="60"/>
      <c r="J31" s="60"/>
      <c r="K31" s="60"/>
    </row>
    <row r="32" spans="2:11" ht="20.100000000000001" customHeight="1" x14ac:dyDescent="0.25">
      <c r="B32" s="56"/>
      <c r="C32" s="33"/>
      <c r="D32" s="56"/>
      <c r="E32" s="33"/>
      <c r="F32" s="57"/>
      <c r="G32" s="65">
        <f>SUM(G29:G31)</f>
        <v>13353500000</v>
      </c>
      <c r="I32" s="60"/>
      <c r="J32" s="60"/>
      <c r="K32" s="60"/>
    </row>
    <row r="33" spans="2:11" ht="20.100000000000001" customHeight="1" x14ac:dyDescent="0.25">
      <c r="B33" s="56"/>
      <c r="C33" s="33"/>
      <c r="D33" s="56"/>
      <c r="E33" s="33"/>
      <c r="F33" s="57"/>
      <c r="G33" s="65"/>
      <c r="I33" s="60"/>
      <c r="J33" s="60"/>
      <c r="K33" s="60"/>
    </row>
    <row r="34" spans="2:11" ht="20.100000000000001" customHeight="1" x14ac:dyDescent="0.25">
      <c r="B34" s="56" t="s">
        <v>35</v>
      </c>
      <c r="C34" s="33"/>
      <c r="D34" s="56"/>
      <c r="E34" s="33"/>
      <c r="F34" s="57"/>
      <c r="G34" s="65"/>
      <c r="I34" s="60"/>
      <c r="J34" s="60"/>
      <c r="K34" s="60"/>
    </row>
    <row r="35" spans="2:11" ht="20.100000000000001" customHeight="1" x14ac:dyDescent="0.6">
      <c r="B35" s="33" t="s">
        <v>33</v>
      </c>
      <c r="C35" s="33"/>
      <c r="D35" s="58"/>
      <c r="E35" s="33"/>
      <c r="F35" s="59"/>
      <c r="G35" s="66">
        <f>G27*50/100</f>
        <v>6901749765.0009995</v>
      </c>
      <c r="I35" s="60"/>
      <c r="J35" s="60"/>
      <c r="K35" s="60"/>
    </row>
    <row r="36" spans="2:11" ht="20.100000000000001" customHeight="1" x14ac:dyDescent="0.25">
      <c r="B36" s="33" t="s">
        <v>32</v>
      </c>
      <c r="C36" s="33"/>
      <c r="D36" s="33"/>
      <c r="E36" s="33"/>
      <c r="F36" s="33"/>
      <c r="G36" s="63">
        <f>SUM(G35:G35)</f>
        <v>6901749765.0009995</v>
      </c>
      <c r="I36" s="60"/>
      <c r="J36" s="60"/>
      <c r="K36" s="60"/>
    </row>
    <row r="37" spans="2:11" ht="21.75" x14ac:dyDescent="0.6">
      <c r="B37" s="33"/>
      <c r="C37" s="33"/>
      <c r="D37" s="58"/>
      <c r="E37" s="33"/>
      <c r="F37" s="57"/>
      <c r="G37" s="65"/>
      <c r="I37" s="60"/>
      <c r="J37" s="60"/>
      <c r="K37" s="60"/>
    </row>
    <row r="38" spans="2:11" ht="20.100000000000001" customHeight="1" x14ac:dyDescent="0.6">
      <c r="B38" s="33" t="s">
        <v>36</v>
      </c>
      <c r="C38" s="33"/>
      <c r="D38" s="58"/>
      <c r="E38" s="33"/>
      <c r="F38" s="57"/>
      <c r="G38" s="65">
        <f>G27-G36</f>
        <v>6901749765.0009995</v>
      </c>
      <c r="I38" s="60"/>
      <c r="J38" s="60"/>
      <c r="K38" s="60"/>
    </row>
    <row r="39" spans="2:11" ht="20.100000000000001" customHeight="1" x14ac:dyDescent="0.6">
      <c r="B39" s="33" t="s">
        <v>40</v>
      </c>
      <c r="C39" s="33"/>
      <c r="D39" s="58"/>
      <c r="E39" s="33"/>
      <c r="F39" s="57"/>
      <c r="G39" s="65">
        <f>G30</f>
        <v>-450000000</v>
      </c>
      <c r="I39" s="60"/>
      <c r="J39" s="60"/>
      <c r="K39" s="60"/>
    </row>
    <row r="40" spans="2:11" ht="20.100000000000001" customHeight="1" x14ac:dyDescent="0.6">
      <c r="B40" s="33" t="s">
        <v>41</v>
      </c>
      <c r="C40" s="33"/>
      <c r="D40" s="58"/>
      <c r="E40" s="33"/>
      <c r="F40" s="57"/>
      <c r="G40" s="65">
        <f>-(K7+K8+K9)*30/100</f>
        <v>-3061050000</v>
      </c>
      <c r="I40" s="60"/>
      <c r="J40" s="60"/>
      <c r="K40" s="60"/>
    </row>
    <row r="41" spans="2:11" ht="20.100000000000001" customHeight="1" x14ac:dyDescent="0.6">
      <c r="B41" s="33" t="s">
        <v>37</v>
      </c>
      <c r="C41" s="33"/>
      <c r="D41" s="58"/>
      <c r="E41" s="33"/>
      <c r="F41" s="57"/>
      <c r="G41" s="65">
        <v>214000000</v>
      </c>
      <c r="I41" s="60"/>
      <c r="J41" s="60"/>
      <c r="K41" s="60"/>
    </row>
    <row r="42" spans="2:11" s="33" customFormat="1" ht="20.100000000000001" customHeight="1" thickBot="1" x14ac:dyDescent="0.65">
      <c r="B42" s="33" t="s">
        <v>43</v>
      </c>
      <c r="G42" s="67">
        <f>SUM(G38:G41)</f>
        <v>3604699765.0009995</v>
      </c>
      <c r="H42" s="34"/>
      <c r="I42" s="60"/>
      <c r="J42" s="60"/>
      <c r="K42" s="60"/>
    </row>
    <row r="43" spans="2:11" ht="25.5" thickTop="1" x14ac:dyDescent="0.7">
      <c r="B43" s="17"/>
      <c r="D43" s="17"/>
      <c r="E43" s="55"/>
      <c r="I43" s="60"/>
      <c r="J43" s="60"/>
      <c r="K43" s="60"/>
    </row>
    <row r="44" spans="2:11" ht="14.25" customHeight="1" x14ac:dyDescent="0.25">
      <c r="I44" s="60"/>
      <c r="J44" s="60"/>
      <c r="K44" s="60"/>
    </row>
    <row r="45" spans="2:11" ht="14.25" customHeight="1" x14ac:dyDescent="0.25">
      <c r="I45" s="60"/>
      <c r="J45" s="60"/>
      <c r="K45" s="60"/>
    </row>
    <row r="46" spans="2:11" ht="14.25" customHeight="1" x14ac:dyDescent="0.25">
      <c r="I46" s="60"/>
      <c r="J46" s="60"/>
      <c r="K46" s="60"/>
    </row>
    <row r="47" spans="2:11" x14ac:dyDescent="0.25">
      <c r="I47" s="60"/>
      <c r="J47" s="60"/>
      <c r="K47" s="60"/>
    </row>
    <row r="48" spans="2:11" x14ac:dyDescent="0.25">
      <c r="I48" s="60"/>
      <c r="J48" s="60"/>
      <c r="K48" s="60"/>
    </row>
    <row r="49" spans="9:11" x14ac:dyDescent="0.25">
      <c r="I49" s="60"/>
      <c r="J49" s="60"/>
      <c r="K49" s="60"/>
    </row>
    <row r="50" spans="9:11" x14ac:dyDescent="0.25">
      <c r="I50" s="60"/>
      <c r="J50" s="60"/>
      <c r="K50" s="60"/>
    </row>
  </sheetData>
  <mergeCells count="1">
    <mergeCell ref="I25:K50"/>
  </mergeCells>
  <printOptions horizontalCentered="1"/>
  <pageMargins left="0.25" right="0.25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صورتحساب چهارم</vt:lpstr>
      <vt:lpstr>'صورتحساب چهارم'!Print_Area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2023-03-18T13:00:43Z</cp:lastPrinted>
  <dcterms:created xsi:type="dcterms:W3CDTF">2022-08-16T06:11:51Z</dcterms:created>
  <dcterms:modified xsi:type="dcterms:W3CDTF">2023-03-18T13:00:51Z</dcterms:modified>
</cp:coreProperties>
</file>