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سینا کنترل\"/>
    </mc:Choice>
  </mc:AlternateContent>
  <xr:revisionPtr revIDLastSave="0" documentId="13_ncr:1_{FD8245E2-385F-4133-ABB0-EDF4816B46D3}" xr6:coauthVersionLast="47" xr6:coauthVersionMax="47" xr10:uidLastSave="{00000000-0000-0000-0000-000000000000}"/>
  <bookViews>
    <workbookView xWindow="-120" yWindow="-120" windowWidth="29040" windowHeight="15840" activeTab="1" xr2:uid="{A11E7557-6E0A-4706-9789-0252ED276857}"/>
  </bookViews>
  <sheets>
    <sheet name="Sheet1" sheetId="1" r:id="rId1"/>
    <sheet name="Sheet1 (2)" sheetId="2" r:id="rId2"/>
  </sheets>
  <definedNames>
    <definedName name="_xlnm.Print_Area" localSheetId="0">Sheet1!$A$1:$N$20</definedName>
    <definedName name="_xlnm.Print_Area" localSheetId="1">'Sheet1 (2)'!$A$1:$N$19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2" l="1"/>
  <c r="J12" i="2" s="1"/>
  <c r="H13" i="2"/>
  <c r="H14" i="2" s="1"/>
  <c r="J11" i="2"/>
  <c r="M11" i="2" s="1"/>
  <c r="H8" i="2"/>
  <c r="H13" i="1"/>
  <c r="H8" i="1"/>
  <c r="L12" i="2" l="1"/>
  <c r="M13" i="2"/>
  <c r="J13" i="2" s="1"/>
  <c r="H16" i="2"/>
  <c r="M14" i="2"/>
  <c r="L13" i="2"/>
  <c r="L14" i="2" s="1"/>
  <c r="H14" i="1"/>
  <c r="H16" i="1" s="1"/>
  <c r="M16" i="1" s="1"/>
  <c r="J11" i="1"/>
  <c r="M11" i="1" s="1"/>
  <c r="M16" i="2" l="1"/>
  <c r="M8" i="2" s="1"/>
  <c r="M6" i="2" s="1"/>
  <c r="M7" i="2" s="1"/>
  <c r="L16" i="2"/>
  <c r="L8" i="2" s="1"/>
  <c r="L6" i="2" s="1"/>
  <c r="L7" i="2" s="1"/>
  <c r="L12" i="1"/>
  <c r="M13" i="1"/>
  <c r="M14" i="1" s="1"/>
  <c r="M8" i="1" s="1"/>
  <c r="L16" i="1"/>
  <c r="L13" i="1"/>
  <c r="M6" i="1" l="1"/>
  <c r="M7" i="1" s="1"/>
  <c r="L14" i="1"/>
  <c r="L8" i="1" s="1"/>
  <c r="L6" i="1" s="1"/>
  <c r="L7" i="1" s="1"/>
</calcChain>
</file>

<file path=xl/sharedStrings.xml><?xml version="1.0" encoding="utf-8"?>
<sst xmlns="http://schemas.openxmlformats.org/spreadsheetml/2006/main" count="43" uniqueCount="22">
  <si>
    <t>معادل ریالی</t>
  </si>
  <si>
    <t>یورو</t>
  </si>
  <si>
    <t>مالیات و عوارض بر ارزش افزوده</t>
  </si>
  <si>
    <t>جمع کالای دریافتی</t>
  </si>
  <si>
    <t>جمع صورتحسابها (شماره 009 الی 036)</t>
  </si>
  <si>
    <t>سپرده حسن انجام (10%)</t>
  </si>
  <si>
    <t>نرخ تسعیر
(ریال)</t>
  </si>
  <si>
    <t>خریدار: شرکت پالایشگاه میعانات گازی آدیش جنوبی</t>
  </si>
  <si>
    <t>فروشنده: شرکت سینا کنترل</t>
  </si>
  <si>
    <t>کسور:</t>
  </si>
  <si>
    <t>جمع کسور</t>
  </si>
  <si>
    <t>خالص پرداختی نهایی</t>
  </si>
  <si>
    <t>شماره قرارداد: ADSH-P-PO-GE-053</t>
  </si>
  <si>
    <t>تاریخ قرارداد: 1400/02/07</t>
  </si>
  <si>
    <t>تاریخ تهیه گزارش: 1401/06/30</t>
  </si>
  <si>
    <t>*</t>
  </si>
  <si>
    <t>توضیح اینکه در محاسبه معادل ریالی سپرده حسن انجام کار از دو نرخ پیش پرداخت و تسویه نهایی به نسبت 25% و 75% استفاده شده است و همچنین مبلغ مابه التفاوت به حساب جریمه منظور شده است.</t>
  </si>
  <si>
    <t>جریمه (10%)</t>
  </si>
  <si>
    <t>پیش پرداخت (25% قرارداد)</t>
  </si>
  <si>
    <t>خلاصه مالی خرید تجهیزات اوریفیس</t>
  </si>
  <si>
    <t>پیش پرداخت (25% قرارداد) چک 751373 ملت مورخ 1400/02/22</t>
  </si>
  <si>
    <r>
      <t xml:space="preserve">باتوجه به بند 4-1-4 قرارداد فیمابین و تاریخ تحویل طبق MRS و کسر جرائم قرارداد طبق نظر واحد برنامه ریزی و مدیریت امکان </t>
    </r>
    <r>
      <rPr>
        <b/>
        <u/>
        <sz val="13"/>
        <color theme="1"/>
        <rFont val="B Lotus"/>
        <charset val="178"/>
      </rPr>
      <t>آزادسازی سپرده حسن انجام کار به ارزش 7/436/60 یورو معادل 2/134/140/595 ریال پ</t>
    </r>
    <r>
      <rPr>
        <sz val="13"/>
        <color theme="1"/>
        <rFont val="B Lotus"/>
        <charset val="178"/>
      </rPr>
      <t>س از اخذ استعلام از واحد مهندسی و فنی و کارگاه در خصوص سلامت کالا و طبق دستور مدیریت قابل استرداد میباشد.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</si>
</sst>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Calibri"/>
      <family val="2"/>
    </font>
    <font>
      <sz val="11"/>
      <color theme="1"/>
      <name val="Calibri"/>
      <family val="2"/>
    </font>
    <font>
      <b/>
      <u/>
      <sz val="13"/>
      <color theme="1"/>
      <name val="B Lotus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164" fontId="2" fillId="0" borderId="0" xfId="1" applyFont="1"/>
    <xf numFmtId="165" fontId="2" fillId="0" borderId="0" xfId="1" applyNumberFormat="1" applyFont="1"/>
    <xf numFmtId="165" fontId="2" fillId="0" borderId="1" xfId="1" applyNumberFormat="1" applyFont="1" applyBorder="1"/>
    <xf numFmtId="164" fontId="2" fillId="0" borderId="1" xfId="1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4" fillId="0" borderId="0" xfId="0" applyFont="1"/>
    <xf numFmtId="164" fontId="4" fillId="0" borderId="0" xfId="1" applyFont="1"/>
    <xf numFmtId="165" fontId="4" fillId="0" borderId="0" xfId="1" applyNumberFormat="1" applyFont="1"/>
    <xf numFmtId="165" fontId="4" fillId="0" borderId="0" xfId="1" applyNumberFormat="1" applyFont="1" applyBorder="1"/>
    <xf numFmtId="164" fontId="4" fillId="0" borderId="1" xfId="0" applyNumberFormat="1" applyFont="1" applyBorder="1"/>
    <xf numFmtId="165" fontId="4" fillId="0" borderId="1" xfId="1" applyNumberFormat="1" applyFont="1" applyBorder="1"/>
    <xf numFmtId="164" fontId="4" fillId="0" borderId="1" xfId="1" applyFont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5" fillId="0" borderId="0" xfId="0" applyFont="1"/>
    <xf numFmtId="164" fontId="5" fillId="0" borderId="0" xfId="1" applyFont="1"/>
    <xf numFmtId="165" fontId="5" fillId="0" borderId="0" xfId="1" applyNumberFormat="1" applyFont="1"/>
    <xf numFmtId="165" fontId="5" fillId="0" borderId="0" xfId="0" applyNumberFormat="1" applyFont="1"/>
    <xf numFmtId="164" fontId="5" fillId="0" borderId="2" xfId="1" applyFont="1" applyBorder="1"/>
    <xf numFmtId="165" fontId="5" fillId="0" borderId="2" xfId="1" applyNumberFormat="1" applyFont="1" applyBorder="1"/>
    <xf numFmtId="0" fontId="6" fillId="0" borderId="0" xfId="0" applyFont="1" applyAlignment="1">
      <alignment horizontal="right" readingOrder="1"/>
    </xf>
    <xf numFmtId="0" fontId="7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horizontal="right" vertical="top" wrapText="1"/>
    </xf>
    <xf numFmtId="4" fontId="4" fillId="0" borderId="0" xfId="1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readingOrder="1"/>
    </xf>
    <xf numFmtId="4" fontId="5" fillId="0" borderId="2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D94A-FDC6-4991-BC7A-FEAEC94A645A}">
  <sheetPr>
    <pageSetUpPr fitToPage="1"/>
  </sheetPr>
  <dimension ref="A1:N19"/>
  <sheetViews>
    <sheetView rightToLeft="1" zoomScaleNormal="100" workbookViewId="0">
      <selection activeCell="M8" sqref="M8"/>
    </sheetView>
  </sheetViews>
  <sheetFormatPr defaultRowHeight="19.5" x14ac:dyDescent="0.55000000000000004"/>
  <cols>
    <col min="1" max="1" width="1.7109375" style="1" customWidth="1"/>
    <col min="2" max="6" width="9.140625" style="1"/>
    <col min="7" max="7" width="10.5703125" style="2" bestFit="1" customWidth="1"/>
    <col min="8" max="8" width="11.7109375" style="2" bestFit="1" customWidth="1"/>
    <col min="9" max="9" width="1.7109375" style="1" customWidth="1"/>
    <col min="10" max="10" width="11.5703125" style="3" bestFit="1" customWidth="1"/>
    <col min="11" max="11" width="1.7109375" style="1" customWidth="1"/>
    <col min="12" max="12" width="18" style="3" hidden="1" customWidth="1"/>
    <col min="13" max="13" width="20.28515625" style="1" customWidth="1"/>
    <col min="14" max="14" width="1.7109375" style="1" customWidth="1"/>
    <col min="15" max="18" width="9.140625" style="1"/>
    <col min="19" max="19" width="11" style="1" bestFit="1" customWidth="1"/>
    <col min="20" max="16384" width="9.140625" style="1"/>
  </cols>
  <sheetData>
    <row r="1" spans="2:14" ht="27" x14ac:dyDescent="0.55000000000000004">
      <c r="B1" s="19" t="s">
        <v>19</v>
      </c>
      <c r="M1" s="6" t="s">
        <v>12</v>
      </c>
    </row>
    <row r="2" spans="2:14" ht="27" x14ac:dyDescent="0.55000000000000004">
      <c r="B2" s="19" t="s">
        <v>7</v>
      </c>
      <c r="M2" s="6" t="s">
        <v>13</v>
      </c>
    </row>
    <row r="3" spans="2:14" ht="27" x14ac:dyDescent="0.55000000000000004">
      <c r="B3" s="20" t="s">
        <v>8</v>
      </c>
      <c r="C3" s="8"/>
      <c r="D3" s="8"/>
      <c r="E3" s="8"/>
      <c r="F3" s="8"/>
      <c r="G3" s="5"/>
      <c r="H3" s="5"/>
      <c r="I3" s="8"/>
      <c r="J3" s="4"/>
      <c r="K3" s="8"/>
      <c r="L3" s="4"/>
      <c r="M3" s="7" t="s">
        <v>14</v>
      </c>
    </row>
    <row r="4" spans="2:14" ht="5.0999999999999996" customHeight="1" x14ac:dyDescent="0.55000000000000004"/>
    <row r="5" spans="2:14" s="9" customFormat="1" ht="43.5" x14ac:dyDescent="0.25">
      <c r="G5" s="10"/>
      <c r="H5" s="21" t="s">
        <v>1</v>
      </c>
      <c r="J5" s="22" t="s">
        <v>6</v>
      </c>
      <c r="L5" s="11" t="s">
        <v>0</v>
      </c>
      <c r="M5" s="23" t="s">
        <v>0</v>
      </c>
    </row>
    <row r="6" spans="2:14" s="12" customFormat="1" ht="21.75" x14ac:dyDescent="0.6">
      <c r="B6" s="12" t="s">
        <v>3</v>
      </c>
      <c r="G6" s="13"/>
      <c r="H6" s="13">
        <v>74366</v>
      </c>
      <c r="J6" s="14"/>
      <c r="L6" s="15">
        <f>L8/109%</f>
        <v>20907637563.315125</v>
      </c>
      <c r="M6" s="14">
        <f>M8/109%</f>
        <v>20979549052.592194</v>
      </c>
    </row>
    <row r="7" spans="2:14" s="12" customFormat="1" ht="21.75" x14ac:dyDescent="0.6">
      <c r="B7" s="12" t="s">
        <v>2</v>
      </c>
      <c r="G7" s="13"/>
      <c r="H7" s="16">
        <v>6693</v>
      </c>
      <c r="J7" s="14"/>
      <c r="L7" s="17">
        <f>L6*9%</f>
        <v>1881687380.6983612</v>
      </c>
      <c r="M7" s="17">
        <f>M6*9%</f>
        <v>1888159414.7332973</v>
      </c>
    </row>
    <row r="8" spans="2:14" s="24" customFormat="1" ht="24" x14ac:dyDescent="0.7">
      <c r="B8" s="24" t="s">
        <v>4</v>
      </c>
      <c r="G8" s="25"/>
      <c r="H8" s="25">
        <f>SUM(H6:H7)</f>
        <v>81059</v>
      </c>
      <c r="J8" s="26"/>
      <c r="L8" s="26">
        <f>L16+L14</f>
        <v>22789324944.013489</v>
      </c>
      <c r="M8" s="26">
        <f>M16+M14</f>
        <v>22867708467.325493</v>
      </c>
    </row>
    <row r="9" spans="2:14" s="12" customFormat="1" ht="21.75" x14ac:dyDescent="0.6">
      <c r="G9" s="13"/>
      <c r="H9" s="13"/>
      <c r="J9" s="14"/>
      <c r="L9" s="14"/>
      <c r="M9" s="14"/>
    </row>
    <row r="10" spans="2:14" s="12" customFormat="1" ht="24" x14ac:dyDescent="0.7">
      <c r="B10" s="24" t="s">
        <v>9</v>
      </c>
      <c r="G10" s="13"/>
      <c r="H10" s="13"/>
      <c r="J10" s="14"/>
      <c r="L10" s="14"/>
      <c r="M10" s="14"/>
    </row>
    <row r="11" spans="2:14" s="12" customFormat="1" ht="21.75" x14ac:dyDescent="0.6">
      <c r="B11" s="12" t="s">
        <v>18</v>
      </c>
      <c r="G11" s="13"/>
      <c r="H11" s="13">
        <v>18966.75</v>
      </c>
      <c r="J11" s="14">
        <f>L11/H11</f>
        <v>266134.99998681905</v>
      </c>
      <c r="L11" s="14">
        <v>5047716011</v>
      </c>
      <c r="M11" s="14">
        <f>H11*J11</f>
        <v>5047716011</v>
      </c>
    </row>
    <row r="12" spans="2:14" s="12" customFormat="1" ht="21.75" x14ac:dyDescent="0.6">
      <c r="B12" s="12" t="s">
        <v>17</v>
      </c>
      <c r="G12" s="13"/>
      <c r="H12" s="13">
        <v>7436.65</v>
      </c>
      <c r="J12" s="14"/>
      <c r="L12" s="14">
        <f>(H12*25%*$J$11)+(H12*75%*$J$16)</f>
        <v>2095404419.6879942</v>
      </c>
      <c r="M12" s="14">
        <v>2173787943</v>
      </c>
    </row>
    <row r="13" spans="2:14" s="12" customFormat="1" ht="21.75" x14ac:dyDescent="0.6">
      <c r="B13" s="12" t="s">
        <v>5</v>
      </c>
      <c r="G13" s="13"/>
      <c r="H13" s="18">
        <f>H6*10%</f>
        <v>7436.6</v>
      </c>
      <c r="J13" s="14"/>
      <c r="K13" s="30" t="s">
        <v>15</v>
      </c>
      <c r="L13" s="17">
        <f>(H13*25%*$J$11)+(H13*75%*$J$16)</f>
        <v>2095390331.3254948</v>
      </c>
      <c r="M13" s="17">
        <f>(H13*25%*$J$11)+(H13*75%*$J$16)</f>
        <v>2095390331.3254948</v>
      </c>
    </row>
    <row r="14" spans="2:14" s="24" customFormat="1" ht="24" x14ac:dyDescent="0.7">
      <c r="B14" s="24" t="s">
        <v>10</v>
      </c>
      <c r="G14" s="25"/>
      <c r="H14" s="25">
        <f>SUM(H11:H13)</f>
        <v>33840</v>
      </c>
      <c r="J14" s="26"/>
      <c r="L14" s="26">
        <f>SUM(L11:L13)</f>
        <v>9238510762.0134888</v>
      </c>
      <c r="M14" s="26">
        <f>SUM(M11:M13)</f>
        <v>9316894285.3254948</v>
      </c>
    </row>
    <row r="15" spans="2:14" s="12" customFormat="1" ht="21.75" x14ac:dyDescent="0.6">
      <c r="G15" s="13"/>
      <c r="H15" s="13"/>
      <c r="J15" s="14"/>
      <c r="L15" s="14"/>
      <c r="M15" s="14"/>
    </row>
    <row r="16" spans="2:14" s="24" customFormat="1" ht="24.75" thickBot="1" x14ac:dyDescent="0.75">
      <c r="B16" s="24" t="s">
        <v>11</v>
      </c>
      <c r="G16" s="25"/>
      <c r="H16" s="28">
        <f>H8-H14</f>
        <v>47219</v>
      </c>
      <c r="J16" s="14">
        <v>286978</v>
      </c>
      <c r="L16" s="26">
        <f>H16*J16</f>
        <v>13550814182</v>
      </c>
      <c r="M16" s="29">
        <f>H16*J16</f>
        <v>13550814182</v>
      </c>
      <c r="N16" s="27"/>
    </row>
    <row r="17" spans="1:13" ht="20.25" thickTop="1" x14ac:dyDescent="0.55000000000000004"/>
    <row r="18" spans="1:13" ht="24.95" customHeight="1" x14ac:dyDescent="0.55000000000000004">
      <c r="A18" s="31" t="s">
        <v>15</v>
      </c>
      <c r="B18" s="33" t="s">
        <v>16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ht="24.95" customHeight="1" x14ac:dyDescent="0.55000000000000004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</sheetData>
  <mergeCells count="1">
    <mergeCell ref="B18:M19"/>
  </mergeCells>
  <printOptions horizontalCentered="1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CE1B-B60F-4587-8B50-11727C8F5A44}">
  <sheetPr>
    <pageSetUpPr fitToPage="1"/>
  </sheetPr>
  <dimension ref="A1:R18"/>
  <sheetViews>
    <sheetView rightToLeft="1" tabSelected="1" view="pageBreakPreview" zoomScaleNormal="100" zoomScaleSheetLayoutView="100" workbookViewId="0">
      <selection activeCell="V11" sqref="V11"/>
    </sheetView>
  </sheetViews>
  <sheetFormatPr defaultRowHeight="19.5" x14ac:dyDescent="0.55000000000000004"/>
  <cols>
    <col min="1" max="1" width="1.7109375" style="1" customWidth="1"/>
    <col min="2" max="6" width="9.140625" style="1"/>
    <col min="7" max="7" width="10.5703125" style="2" bestFit="1" customWidth="1"/>
    <col min="8" max="8" width="11.7109375" style="2" bestFit="1" customWidth="1"/>
    <col min="9" max="9" width="1.7109375" style="1" customWidth="1"/>
    <col min="10" max="10" width="11.5703125" style="3" bestFit="1" customWidth="1"/>
    <col min="11" max="11" width="1.7109375" style="1" customWidth="1"/>
    <col min="12" max="12" width="18" style="3" hidden="1" customWidth="1"/>
    <col min="13" max="13" width="20.28515625" style="1" customWidth="1"/>
    <col min="14" max="14" width="1.7109375" style="1" customWidth="1"/>
    <col min="15" max="15" width="9.140625" style="1"/>
    <col min="16" max="16" width="17.85546875" style="2" bestFit="1" customWidth="1"/>
    <col min="17" max="17" width="11" style="1" bestFit="1" customWidth="1"/>
    <col min="18" max="18" width="9.140625" style="1"/>
    <col min="19" max="19" width="11" style="1" bestFit="1" customWidth="1"/>
    <col min="20" max="16384" width="9.140625" style="1"/>
  </cols>
  <sheetData>
    <row r="1" spans="2:18" ht="27" x14ac:dyDescent="0.55000000000000004">
      <c r="B1" s="19" t="s">
        <v>19</v>
      </c>
      <c r="M1" s="6" t="s">
        <v>12</v>
      </c>
    </row>
    <row r="2" spans="2:18" ht="27" x14ac:dyDescent="0.55000000000000004">
      <c r="B2" s="19" t="s">
        <v>7</v>
      </c>
      <c r="M2" s="6" t="s">
        <v>13</v>
      </c>
    </row>
    <row r="3" spans="2:18" ht="27" x14ac:dyDescent="0.55000000000000004">
      <c r="B3" s="20" t="s">
        <v>8</v>
      </c>
      <c r="C3" s="8"/>
      <c r="D3" s="8"/>
      <c r="E3" s="8"/>
      <c r="F3" s="8"/>
      <c r="G3" s="5"/>
      <c r="H3" s="5"/>
      <c r="I3" s="8"/>
      <c r="J3" s="4"/>
      <c r="K3" s="8"/>
      <c r="L3" s="4"/>
      <c r="M3" s="7" t="s">
        <v>14</v>
      </c>
    </row>
    <row r="4" spans="2:18" ht="5.0999999999999996" customHeight="1" x14ac:dyDescent="0.55000000000000004"/>
    <row r="5" spans="2:18" s="9" customFormat="1" ht="43.5" x14ac:dyDescent="0.25">
      <c r="G5" s="10"/>
      <c r="H5" s="21" t="s">
        <v>1</v>
      </c>
      <c r="J5" s="22" t="s">
        <v>6</v>
      </c>
      <c r="L5" s="11" t="s">
        <v>0</v>
      </c>
      <c r="M5" s="23" t="s">
        <v>0</v>
      </c>
      <c r="P5" s="10"/>
    </row>
    <row r="6" spans="2:18" s="12" customFormat="1" ht="21.75" x14ac:dyDescent="0.6">
      <c r="B6" s="12" t="s">
        <v>3</v>
      </c>
      <c r="G6" s="13"/>
      <c r="H6" s="34">
        <v>74366</v>
      </c>
      <c r="I6" s="35"/>
      <c r="J6" s="34"/>
      <c r="K6" s="35"/>
      <c r="L6" s="36">
        <f>L8/109%</f>
        <v>20907637563.315125</v>
      </c>
      <c r="M6" s="43">
        <f>M8/109%</f>
        <v>20978739203.211006</v>
      </c>
      <c r="P6" s="13"/>
    </row>
    <row r="7" spans="2:18" s="12" customFormat="1" ht="21.75" x14ac:dyDescent="0.6">
      <c r="B7" s="12" t="s">
        <v>2</v>
      </c>
      <c r="G7" s="13"/>
      <c r="H7" s="37">
        <v>6693</v>
      </c>
      <c r="I7" s="35"/>
      <c r="J7" s="34"/>
      <c r="K7" s="35"/>
      <c r="L7" s="38">
        <f>L6*9%</f>
        <v>1881687380.6983612</v>
      </c>
      <c r="M7" s="44">
        <f>(M6*9%)+0.711009502410888</f>
        <v>1888086529</v>
      </c>
      <c r="P7" s="13"/>
      <c r="R7" s="32"/>
    </row>
    <row r="8" spans="2:18" s="24" customFormat="1" ht="24" x14ac:dyDescent="0.7">
      <c r="B8" s="24" t="s">
        <v>4</v>
      </c>
      <c r="G8" s="25"/>
      <c r="H8" s="39">
        <f>SUM(H6:H7)</f>
        <v>81059</v>
      </c>
      <c r="I8" s="40"/>
      <c r="J8" s="39"/>
      <c r="K8" s="40"/>
      <c r="L8" s="39">
        <f>L16+L14</f>
        <v>22789324944.013489</v>
      </c>
      <c r="M8" s="45">
        <f>M16+M14</f>
        <v>22866825731.5</v>
      </c>
      <c r="P8" s="25"/>
    </row>
    <row r="9" spans="2:18" s="12" customFormat="1" ht="21.75" x14ac:dyDescent="0.6">
      <c r="G9" s="13"/>
      <c r="H9" s="34"/>
      <c r="I9" s="35"/>
      <c r="J9" s="34"/>
      <c r="K9" s="35"/>
      <c r="L9" s="34"/>
      <c r="M9" s="43"/>
      <c r="P9" s="13"/>
    </row>
    <row r="10" spans="2:18" s="12" customFormat="1" ht="24" x14ac:dyDescent="0.7">
      <c r="B10" s="24" t="s">
        <v>9</v>
      </c>
      <c r="G10" s="13"/>
      <c r="H10" s="34"/>
      <c r="I10" s="35"/>
      <c r="J10" s="34"/>
      <c r="K10" s="35"/>
      <c r="L10" s="34"/>
      <c r="M10" s="43"/>
      <c r="P10" s="13"/>
    </row>
    <row r="11" spans="2:18" s="12" customFormat="1" ht="21.75" x14ac:dyDescent="0.6">
      <c r="B11" s="12" t="s">
        <v>20</v>
      </c>
      <c r="G11" s="13"/>
      <c r="H11" s="34">
        <v>18966.75</v>
      </c>
      <c r="I11" s="35"/>
      <c r="J11" s="43">
        <f>L11/H11</f>
        <v>266134.99998681905</v>
      </c>
      <c r="K11" s="35"/>
      <c r="L11" s="34">
        <v>5047716011</v>
      </c>
      <c r="M11" s="43">
        <f>H11*J11</f>
        <v>5047716011</v>
      </c>
      <c r="P11" s="13"/>
    </row>
    <row r="12" spans="2:18" s="12" customFormat="1" ht="21.75" x14ac:dyDescent="0.6">
      <c r="B12" s="12" t="s">
        <v>17</v>
      </c>
      <c r="G12" s="13"/>
      <c r="H12" s="34">
        <v>7436.65</v>
      </c>
      <c r="I12" s="35"/>
      <c r="J12" s="43">
        <f>M12/H12</f>
        <v>286978</v>
      </c>
      <c r="K12" s="35"/>
      <c r="L12" s="34">
        <f>(H12*25%*$J$11)+(H12*75%*$J$16)</f>
        <v>2095404419.6879942</v>
      </c>
      <c r="M12" s="43">
        <f>H12*J16</f>
        <v>2134154943.6999998</v>
      </c>
      <c r="P12" s="13"/>
    </row>
    <row r="13" spans="2:18" s="12" customFormat="1" ht="21.75" x14ac:dyDescent="0.6">
      <c r="B13" s="12" t="s">
        <v>5</v>
      </c>
      <c r="G13" s="13"/>
      <c r="H13" s="38">
        <f>H6*10%</f>
        <v>7436.6</v>
      </c>
      <c r="I13" s="35"/>
      <c r="J13" s="43">
        <f>M13/H13</f>
        <v>286978</v>
      </c>
      <c r="K13" s="41"/>
      <c r="L13" s="38">
        <f>(H13*25%*$J$11)+(H13*75%*$J$16)</f>
        <v>2095390331.3254948</v>
      </c>
      <c r="M13" s="44">
        <f>H13*J16</f>
        <v>2134140594.8000002</v>
      </c>
      <c r="P13" s="13"/>
    </row>
    <row r="14" spans="2:18" s="24" customFormat="1" ht="24" x14ac:dyDescent="0.7">
      <c r="B14" s="24" t="s">
        <v>10</v>
      </c>
      <c r="G14" s="25"/>
      <c r="H14" s="39">
        <f>SUM(H11:H13)</f>
        <v>33840</v>
      </c>
      <c r="I14" s="40"/>
      <c r="J14" s="45"/>
      <c r="K14" s="40"/>
      <c r="L14" s="39">
        <f>SUM(L11:L13)</f>
        <v>9238510762.0134888</v>
      </c>
      <c r="M14" s="45">
        <f>SUM(M11:M13)</f>
        <v>9316011549.5</v>
      </c>
      <c r="P14" s="25"/>
    </row>
    <row r="15" spans="2:18" s="12" customFormat="1" ht="21.75" x14ac:dyDescent="0.6">
      <c r="G15" s="13"/>
      <c r="H15" s="34"/>
      <c r="I15" s="35"/>
      <c r="J15" s="43"/>
      <c r="K15" s="35"/>
      <c r="L15" s="34"/>
      <c r="M15" s="43"/>
      <c r="P15" s="13"/>
    </row>
    <row r="16" spans="2:18" s="24" customFormat="1" ht="24.75" thickBot="1" x14ac:dyDescent="0.75">
      <c r="B16" s="24" t="s">
        <v>11</v>
      </c>
      <c r="G16" s="25"/>
      <c r="H16" s="42">
        <f>H8-H14</f>
        <v>47219</v>
      </c>
      <c r="I16" s="40"/>
      <c r="J16" s="43">
        <v>286978</v>
      </c>
      <c r="K16" s="40"/>
      <c r="L16" s="39">
        <f>H16*J16</f>
        <v>13550814182</v>
      </c>
      <c r="M16" s="46">
        <f>H16*J16</f>
        <v>13550814182</v>
      </c>
      <c r="N16" s="27"/>
      <c r="P16" s="25"/>
    </row>
    <row r="17" spans="1:13" ht="20.25" thickTop="1" x14ac:dyDescent="0.55000000000000004"/>
    <row r="18" spans="1:13" ht="69.75" customHeight="1" x14ac:dyDescent="0.55000000000000004">
      <c r="A18" s="31" t="s">
        <v>15</v>
      </c>
      <c r="B18" s="33" t="s">
        <v>21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</sheetData>
  <mergeCells count="1">
    <mergeCell ref="B18:M18"/>
  </mergeCells>
  <printOptions horizontalCentered="1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Imaghian AmirAbbas</cp:lastModifiedBy>
  <cp:lastPrinted>2023-09-04T12:45:45Z</cp:lastPrinted>
  <dcterms:created xsi:type="dcterms:W3CDTF">2022-09-21T10:24:53Z</dcterms:created>
  <dcterms:modified xsi:type="dcterms:W3CDTF">2023-09-04T13:31:15Z</dcterms:modified>
</cp:coreProperties>
</file>