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سرماسازان\"/>
    </mc:Choice>
  </mc:AlternateContent>
  <xr:revisionPtr revIDLastSave="0" documentId="13_ncr:1_{A1914606-F1B3-4E65-9D60-99F69BF002B9}" xr6:coauthVersionLast="47" xr6:coauthVersionMax="47" xr10:uidLastSave="{00000000-0000-0000-0000-000000000000}"/>
  <bookViews>
    <workbookView xWindow="-120" yWindow="-120" windowWidth="29040" windowHeight="15840" activeTab="1" xr2:uid="{A3D2A79D-7B74-4477-9DFB-5239399EB974}"/>
  </bookViews>
  <sheets>
    <sheet name="سرما سازان" sheetId="2" r:id="rId1"/>
    <sheet name="سرما سازان (2)" sheetId="3" r:id="rId2"/>
  </sheets>
  <definedNames>
    <definedName name="_xlnm.Print_Area" localSheetId="0">'سرما سازان'!$A$1:$V$26</definedName>
    <definedName name="_xlnm.Print_Area" localSheetId="1">'سرما سازان (2)'!$A$1:$V$26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R15" i="3" s="1"/>
  <c r="V15" i="3" s="1"/>
  <c r="M5" i="3"/>
  <c r="N5" i="3" s="1"/>
  <c r="V20" i="3"/>
  <c r="W16" i="3"/>
  <c r="W14" i="3"/>
  <c r="E14" i="3"/>
  <c r="W15" i="3"/>
  <c r="W13" i="3"/>
  <c r="W12" i="3"/>
  <c r="T12" i="3"/>
  <c r="V12" i="3" s="1"/>
  <c r="R12" i="3"/>
  <c r="N12" i="3"/>
  <c r="K12" i="3"/>
  <c r="H12" i="3"/>
  <c r="E12" i="3"/>
  <c r="R11" i="3"/>
  <c r="N11" i="3"/>
  <c r="K11" i="3"/>
  <c r="H11" i="3"/>
  <c r="C11" i="3"/>
  <c r="T11" i="3" s="1"/>
  <c r="V11" i="3" s="1"/>
  <c r="W10" i="3"/>
  <c r="T10" i="3"/>
  <c r="V10" i="3" s="1"/>
  <c r="R10" i="3"/>
  <c r="N10" i="3"/>
  <c r="K10" i="3"/>
  <c r="H10" i="3"/>
  <c r="E10" i="3"/>
  <c r="W9" i="3"/>
  <c r="T9" i="3"/>
  <c r="V9" i="3" s="1"/>
  <c r="R9" i="3"/>
  <c r="N9" i="3"/>
  <c r="K9" i="3"/>
  <c r="H9" i="3"/>
  <c r="E9" i="3"/>
  <c r="W8" i="3"/>
  <c r="T8" i="3"/>
  <c r="V8" i="3" s="1"/>
  <c r="R8" i="3"/>
  <c r="N8" i="3"/>
  <c r="K8" i="3"/>
  <c r="H8" i="3"/>
  <c r="E8" i="3"/>
  <c r="R7" i="3"/>
  <c r="N7" i="3"/>
  <c r="K7" i="3"/>
  <c r="H7" i="3"/>
  <c r="C7" i="3"/>
  <c r="W7" i="3" s="1"/>
  <c r="R6" i="3"/>
  <c r="N6" i="3"/>
  <c r="K6" i="3"/>
  <c r="H6" i="3"/>
  <c r="C6" i="3"/>
  <c r="E6" i="3" s="1"/>
  <c r="R5" i="3"/>
  <c r="K5" i="3"/>
  <c r="H5" i="3"/>
  <c r="C5" i="3"/>
  <c r="E5" i="3" s="1"/>
  <c r="W4" i="3"/>
  <c r="T4" i="3"/>
  <c r="V4" i="3" s="1"/>
  <c r="R4" i="3"/>
  <c r="H4" i="3"/>
  <c r="E4" i="3"/>
  <c r="W6" i="3" l="1"/>
  <c r="T6" i="3"/>
  <c r="W5" i="3"/>
  <c r="T5" i="3"/>
  <c r="K13" i="3"/>
  <c r="H13" i="3"/>
  <c r="R13" i="3"/>
  <c r="N13" i="3"/>
  <c r="V14" i="3"/>
  <c r="E7" i="3"/>
  <c r="H14" i="3"/>
  <c r="K14" i="3"/>
  <c r="N14" i="3"/>
  <c r="E11" i="3"/>
  <c r="W11" i="3"/>
  <c r="R14" i="3"/>
  <c r="T7" i="3"/>
  <c r="V7" i="3" s="1"/>
  <c r="V13" i="3" s="1"/>
  <c r="W8" i="2"/>
  <c r="W9" i="2"/>
  <c r="W10" i="2"/>
  <c r="W12" i="2"/>
  <c r="W13" i="2"/>
  <c r="W14" i="2"/>
  <c r="W15" i="2"/>
  <c r="W16" i="2"/>
  <c r="W4" i="2"/>
  <c r="V20" i="2"/>
  <c r="T12" i="2"/>
  <c r="T10" i="2"/>
  <c r="T9" i="2"/>
  <c r="V9" i="2" s="1"/>
  <c r="T8" i="2"/>
  <c r="T4" i="2"/>
  <c r="V4" i="2" s="1"/>
  <c r="N5" i="2"/>
  <c r="N12" i="2"/>
  <c r="N11" i="2"/>
  <c r="N10" i="2"/>
  <c r="N9" i="2"/>
  <c r="N8" i="2"/>
  <c r="N7" i="2"/>
  <c r="N6" i="2"/>
  <c r="E15" i="2"/>
  <c r="C11" i="2"/>
  <c r="E11" i="2" s="1"/>
  <c r="C6" i="2"/>
  <c r="E6" i="2" s="1"/>
  <c r="C5" i="2"/>
  <c r="W5" i="2" s="1"/>
  <c r="C7" i="2"/>
  <c r="T7" i="2" s="1"/>
  <c r="K6" i="2"/>
  <c r="R6" i="2"/>
  <c r="R7" i="2"/>
  <c r="K14" i="2"/>
  <c r="R14" i="2" s="1"/>
  <c r="V14" i="2" s="1"/>
  <c r="R8" i="2"/>
  <c r="R9" i="2"/>
  <c r="R10" i="2"/>
  <c r="R11" i="2"/>
  <c r="R12" i="2"/>
  <c r="K5" i="2"/>
  <c r="K7" i="2"/>
  <c r="K8" i="2"/>
  <c r="K9" i="2"/>
  <c r="K10" i="2"/>
  <c r="K11" i="2"/>
  <c r="K12" i="2"/>
  <c r="H5" i="2"/>
  <c r="H6" i="2"/>
  <c r="H7" i="2"/>
  <c r="H8" i="2"/>
  <c r="H9" i="2"/>
  <c r="H10" i="2"/>
  <c r="H11" i="2"/>
  <c r="H12" i="2"/>
  <c r="H4" i="2"/>
  <c r="E8" i="2"/>
  <c r="E9" i="2"/>
  <c r="E10" i="2"/>
  <c r="E12" i="2"/>
  <c r="E4" i="2"/>
  <c r="N16" i="3" l="1"/>
  <c r="K16" i="3"/>
  <c r="H16" i="3"/>
  <c r="H17" i="3" s="1"/>
  <c r="R16" i="3"/>
  <c r="R17" i="3" s="1"/>
  <c r="R21" i="3" s="1"/>
  <c r="V16" i="3"/>
  <c r="H19" i="3"/>
  <c r="E13" i="3"/>
  <c r="N17" i="3"/>
  <c r="N21" i="3" s="1"/>
  <c r="K17" i="3"/>
  <c r="K19" i="3"/>
  <c r="N15" i="2"/>
  <c r="T5" i="2"/>
  <c r="T6" i="2"/>
  <c r="W11" i="2"/>
  <c r="T11" i="2"/>
  <c r="V11" i="2" s="1"/>
  <c r="V7" i="2"/>
  <c r="W7" i="2"/>
  <c r="W6" i="2"/>
  <c r="V15" i="2"/>
  <c r="N13" i="2"/>
  <c r="H15" i="2"/>
  <c r="E7" i="2"/>
  <c r="K15" i="2"/>
  <c r="V10" i="2"/>
  <c r="V12" i="2"/>
  <c r="V8" i="2"/>
  <c r="R5" i="2"/>
  <c r="E5" i="2"/>
  <c r="K13" i="2"/>
  <c r="R4" i="2"/>
  <c r="H13" i="2"/>
  <c r="H21" i="3" l="1"/>
  <c r="E16" i="3"/>
  <c r="E17" i="3" s="1"/>
  <c r="E19" i="3"/>
  <c r="V19" i="3" s="1"/>
  <c r="K21" i="3"/>
  <c r="V17" i="3"/>
  <c r="N16" i="2"/>
  <c r="N17" i="2" s="1"/>
  <c r="N21" i="2" s="1"/>
  <c r="R15" i="2"/>
  <c r="E13" i="2"/>
  <c r="E19" i="2" s="1"/>
  <c r="V19" i="2" s="1"/>
  <c r="V13" i="2"/>
  <c r="V16" i="2" s="1"/>
  <c r="R13" i="2"/>
  <c r="H16" i="2"/>
  <c r="H17" i="2" s="1"/>
  <c r="H19" i="2"/>
  <c r="E21" i="3" l="1"/>
  <c r="R16" i="2"/>
  <c r="V21" i="3"/>
  <c r="W17" i="3"/>
  <c r="E16" i="2"/>
  <c r="E17" i="2" s="1"/>
  <c r="K16" i="2"/>
  <c r="K17" i="2" s="1"/>
  <c r="V17" i="2" s="1"/>
  <c r="K19" i="2"/>
  <c r="H21" i="2"/>
  <c r="E21" i="2" l="1"/>
  <c r="K21" i="2"/>
  <c r="R17" i="2" l="1"/>
  <c r="V21" i="2"/>
  <c r="R21" i="2" l="1"/>
  <c r="W17" i="2"/>
</calcChain>
</file>

<file path=xl/sharedStrings.xml><?xml version="1.0" encoding="utf-8"?>
<sst xmlns="http://schemas.openxmlformats.org/spreadsheetml/2006/main" count="74" uniqueCount="34">
  <si>
    <t>ردیف</t>
  </si>
  <si>
    <t>شرح کالا</t>
  </si>
  <si>
    <t>تیزه رویه و زیره سفید رنگ</t>
  </si>
  <si>
    <t>نما لمبه</t>
  </si>
  <si>
    <t>آبرو لندنی</t>
  </si>
  <si>
    <t>فلاشینگ نبشی 10*10 سفید</t>
  </si>
  <si>
    <t>پیچ سرمته 12.5 سانت</t>
  </si>
  <si>
    <t>پیچ سرمته7.5 سانت</t>
  </si>
  <si>
    <t>ساندویچ پانل سقفی پلی یورتان دورو ورق گالوانیزه رنگ آبی 5015-سفید به ضخامت 5 سانت</t>
  </si>
  <si>
    <t>ساندویچ پانل دیواری پلی یورتان دورو  ورق گالوانیزه رنگ آبی 5015-سفید به ضخامت 5 سانت</t>
  </si>
  <si>
    <t>ساندویچ پانل دیواری پشم سنگ دورو ورق گالوانیزه رنگ آبی -سفید به ضخامت 5 سانت</t>
  </si>
  <si>
    <t>متراژ</t>
  </si>
  <si>
    <t>قیمت واحد</t>
  </si>
  <si>
    <t>جمع کالا</t>
  </si>
  <si>
    <t>تخفیف</t>
  </si>
  <si>
    <t xml:space="preserve">هزینه بسته بندی </t>
  </si>
  <si>
    <t>جمع کل</t>
  </si>
  <si>
    <t>قیمت کل (ریال)</t>
  </si>
  <si>
    <t>مالیات ارزش افزوده</t>
  </si>
  <si>
    <t>متراژ باقیمانده</t>
  </si>
  <si>
    <t>متراژ ارسالی 1</t>
  </si>
  <si>
    <t>متراژ ارسالی 2</t>
  </si>
  <si>
    <t>قیمت کل (ریال)پارت 1</t>
  </si>
  <si>
    <t>قیمت کل (ریال)پارت 2</t>
  </si>
  <si>
    <t>قیمت کل (ریال)الباقی</t>
  </si>
  <si>
    <t>مانده قابل پرداخت</t>
  </si>
  <si>
    <t>مبلغ 25% پیش پرداخت انجام شده در مورخه 1401/09/23</t>
  </si>
  <si>
    <t>پرداختی در مورخه 1401/11/17</t>
  </si>
  <si>
    <t>تغییرات متراژ</t>
  </si>
  <si>
    <t>شرکت پالایش میعانات گازی آدیش جنوبی</t>
  </si>
  <si>
    <t>سفارش ساندویچ پنل از سرما سازان</t>
  </si>
  <si>
    <t>متراژ ارسالی 3</t>
  </si>
  <si>
    <t>قیمت کل (ریال)پارت 3</t>
  </si>
  <si>
    <r>
      <t xml:space="preserve">اقلام باقیمانده طبق تغییرات پیش فاکتور </t>
    </r>
    <r>
      <rPr>
        <u/>
        <sz val="11"/>
        <color theme="1"/>
        <rFont val="Calibri"/>
        <family val="2"/>
        <scheme val="minor"/>
      </rPr>
      <t>جمعا 4،162،524،918 ریال</t>
    </r>
    <r>
      <rPr>
        <sz val="11"/>
        <color theme="1"/>
        <rFont val="Calibri"/>
        <family val="2"/>
        <scheme val="minor"/>
      </rPr>
      <t xml:space="preserve"> میباشد که </t>
    </r>
    <r>
      <rPr>
        <b/>
        <sz val="11"/>
        <color theme="1"/>
        <rFont val="Calibri"/>
        <family val="2"/>
        <scheme val="minor"/>
      </rPr>
      <t xml:space="preserve">در صورت عدم ارسال </t>
    </r>
    <r>
      <rPr>
        <b/>
        <u/>
        <sz val="11"/>
        <color theme="1"/>
        <rFont val="Calibri"/>
        <family val="2"/>
        <scheme val="minor"/>
      </rPr>
      <t xml:space="preserve">مبلغ 2،412،003،690 ریال </t>
    </r>
    <r>
      <rPr>
        <u/>
        <sz val="11"/>
        <color theme="1"/>
        <rFont val="Calibri"/>
        <family val="2"/>
        <scheme val="minor"/>
      </rPr>
      <t>از پیش پرداخت اولیه جزو بدهی وندور</t>
    </r>
    <r>
      <rPr>
        <sz val="11"/>
        <color theme="1"/>
        <rFont val="Calibri"/>
        <family val="2"/>
        <scheme val="minor"/>
      </rPr>
      <t xml:space="preserve"> به آدیش میباشد.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</si>
</sst>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38" fontId="0" fillId="0" borderId="0" xfId="1" applyNumberFormat="1" applyFont="1" applyAlignment="1">
      <alignment horizontal="center" vertical="center"/>
    </xf>
    <xf numFmtId="38" fontId="0" fillId="0" borderId="0" xfId="1" applyNumberFormat="1" applyFont="1" applyFill="1" applyAlignment="1">
      <alignment horizontal="center" vertical="center"/>
    </xf>
    <xf numFmtId="38" fontId="2" fillId="0" borderId="0" xfId="1" applyNumberFormat="1" applyFont="1" applyFill="1" applyAlignment="1">
      <alignment horizontal="center" vertical="center"/>
    </xf>
    <xf numFmtId="38" fontId="2" fillId="0" borderId="1" xfId="1" applyNumberFormat="1" applyFont="1" applyFill="1" applyBorder="1" applyAlignment="1">
      <alignment horizontal="center" vertical="center"/>
    </xf>
    <xf numFmtId="38" fontId="0" fillId="0" borderId="2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0" xfId="1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8" fontId="2" fillId="0" borderId="0" xfId="1" applyNumberFormat="1" applyFont="1" applyFill="1" applyAlignment="1">
      <alignment horizontal="center" vertical="center" wrapText="1"/>
    </xf>
    <xf numFmtId="38" fontId="2" fillId="0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38" fontId="2" fillId="0" borderId="4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8D04-B95D-407C-AA26-CCC52F4610E0}">
  <sheetPr>
    <pageSetUpPr fitToPage="1"/>
  </sheetPr>
  <dimension ref="A1:W23"/>
  <sheetViews>
    <sheetView rightToLeft="1"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6.140625" style="1" customWidth="1"/>
    <col min="2" max="2" width="36.7109375" style="20" customWidth="1"/>
    <col min="3" max="3" width="7.42578125" style="10" customWidth="1"/>
    <col min="4" max="4" width="11.28515625" style="2" customWidth="1"/>
    <col min="5" max="5" width="15.42578125" style="2" customWidth="1"/>
    <col min="6" max="6" width="3.42578125" style="8" customWidth="1"/>
    <col min="7" max="7" width="7.42578125" style="10" customWidth="1"/>
    <col min="8" max="8" width="15.42578125" style="8" customWidth="1"/>
    <col min="9" max="9" width="3.42578125" style="8" customWidth="1"/>
    <col min="10" max="10" width="6.85546875" style="10" bestFit="1" customWidth="1"/>
    <col min="11" max="11" width="15.42578125" style="8" customWidth="1"/>
    <col min="12" max="12" width="3.42578125" style="8" customWidth="1"/>
    <col min="13" max="13" width="6.85546875" style="10" bestFit="1" customWidth="1"/>
    <col min="14" max="14" width="15.42578125" style="8" customWidth="1"/>
    <col min="15" max="15" width="3.42578125" style="8" customWidth="1"/>
    <col min="16" max="16" width="9.140625" style="10" customWidth="1"/>
    <col min="17" max="17" width="11.28515625" style="2" customWidth="1"/>
    <col min="18" max="18" width="15.42578125" style="8" customWidth="1"/>
    <col min="19" max="19" width="2.42578125" style="1" customWidth="1"/>
    <col min="20" max="20" width="9" style="1" customWidth="1"/>
    <col min="21" max="21" width="11.28515625" style="2" customWidth="1"/>
    <col min="22" max="22" width="15.42578125" style="8" customWidth="1"/>
    <col min="23" max="23" width="14.5703125" style="1" bestFit="1" customWidth="1"/>
    <col min="24" max="16384" width="9.140625" style="1"/>
  </cols>
  <sheetData>
    <row r="1" spans="1:23" s="10" customFormat="1" ht="27.75" customHeight="1" x14ac:dyDescent="0.2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s="10" customFormat="1" ht="27.75" customHeight="1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s="15" customFormat="1" ht="39.75" customHeight="1" x14ac:dyDescent="0.25">
      <c r="A3" s="18" t="s">
        <v>0</v>
      </c>
      <c r="B3" s="18" t="s">
        <v>1</v>
      </c>
      <c r="C3" s="18" t="s">
        <v>11</v>
      </c>
      <c r="D3" s="17" t="s">
        <v>12</v>
      </c>
      <c r="E3" s="17" t="s">
        <v>17</v>
      </c>
      <c r="F3" s="16"/>
      <c r="G3" s="18" t="s">
        <v>20</v>
      </c>
      <c r="H3" s="17" t="s">
        <v>22</v>
      </c>
      <c r="I3" s="16"/>
      <c r="J3" s="18" t="s">
        <v>21</v>
      </c>
      <c r="K3" s="17" t="s">
        <v>23</v>
      </c>
      <c r="L3" s="16"/>
      <c r="M3" s="18" t="s">
        <v>31</v>
      </c>
      <c r="N3" s="17" t="s">
        <v>32</v>
      </c>
      <c r="O3" s="16"/>
      <c r="P3" s="18" t="s">
        <v>28</v>
      </c>
      <c r="Q3" s="17" t="s">
        <v>12</v>
      </c>
      <c r="R3" s="17" t="s">
        <v>24</v>
      </c>
      <c r="T3" s="18" t="s">
        <v>19</v>
      </c>
      <c r="U3" s="17" t="s">
        <v>12</v>
      </c>
      <c r="V3" s="17" t="s">
        <v>24</v>
      </c>
    </row>
    <row r="4" spans="1:23" ht="30.75" customHeight="1" x14ac:dyDescent="0.25">
      <c r="A4" s="1">
        <v>1</v>
      </c>
      <c r="B4" s="19" t="s">
        <v>8</v>
      </c>
      <c r="C4" s="10">
        <v>3811</v>
      </c>
      <c r="D4" s="3">
        <v>5180000</v>
      </c>
      <c r="E4" s="3">
        <f>C4*D4</f>
        <v>19740980000</v>
      </c>
      <c r="G4" s="10">
        <v>2907.4</v>
      </c>
      <c r="H4" s="8">
        <f>G4*D4</f>
        <v>15060332000</v>
      </c>
      <c r="J4" s="10">
        <v>0</v>
      </c>
      <c r="K4" s="3">
        <v>0</v>
      </c>
      <c r="M4" s="10">
        <v>0</v>
      </c>
      <c r="N4" s="3">
        <v>0</v>
      </c>
      <c r="P4" s="4">
        <v>-903.6</v>
      </c>
      <c r="Q4" s="3">
        <v>5180000</v>
      </c>
      <c r="R4" s="3">
        <f>P4*Q4</f>
        <v>-4680648000</v>
      </c>
      <c r="T4" s="13">
        <f t="shared" ref="T4:T12" si="0">C4-G4-J4+P4-M4</f>
        <v>-1.1368683772161603E-13</v>
      </c>
      <c r="U4" s="3">
        <v>5180000</v>
      </c>
      <c r="V4" s="8">
        <f>T4*U4</f>
        <v>-5.8889781939797103E-7</v>
      </c>
      <c r="W4" s="1">
        <f>C4-G4-J4-M4</f>
        <v>903.59999999999991</v>
      </c>
    </row>
    <row r="5" spans="1:23" ht="30.75" customHeight="1" x14ac:dyDescent="0.25">
      <c r="A5" s="1">
        <v>2</v>
      </c>
      <c r="B5" s="19" t="s">
        <v>9</v>
      </c>
      <c r="C5" s="10">
        <f>2554</f>
        <v>2554</v>
      </c>
      <c r="D5" s="3">
        <v>4970000</v>
      </c>
      <c r="E5" s="3">
        <f t="shared" ref="E5:E12" si="1">C5*D5</f>
        <v>12693380000</v>
      </c>
      <c r="G5" s="10">
        <v>0</v>
      </c>
      <c r="H5" s="8">
        <f t="shared" ref="H5:H12" si="2">G5*D5</f>
        <v>0</v>
      </c>
      <c r="J5" s="10">
        <v>2554</v>
      </c>
      <c r="K5" s="8">
        <f t="shared" ref="K5:K12" si="3">J5*D5</f>
        <v>12693380000</v>
      </c>
      <c r="M5" s="10">
        <v>99.25</v>
      </c>
      <c r="N5" s="8">
        <f>D5</f>
        <v>4970000</v>
      </c>
      <c r="P5" s="4">
        <v>103</v>
      </c>
      <c r="Q5" s="3">
        <v>4970000</v>
      </c>
      <c r="R5" s="3">
        <f t="shared" ref="R5:R12" si="4">P5*Q5</f>
        <v>511910000</v>
      </c>
      <c r="T5" s="13">
        <f t="shared" si="0"/>
        <v>3.75</v>
      </c>
      <c r="U5" s="3">
        <v>4970000</v>
      </c>
      <c r="V5" s="8">
        <v>0</v>
      </c>
      <c r="W5" s="1">
        <f t="shared" ref="W5:W16" si="5">C5-G5-J5-M5</f>
        <v>-99.25</v>
      </c>
    </row>
    <row r="6" spans="1:23" ht="30.75" customHeight="1" x14ac:dyDescent="0.25">
      <c r="A6" s="1">
        <v>3</v>
      </c>
      <c r="B6" s="19" t="s">
        <v>10</v>
      </c>
      <c r="C6" s="10">
        <f>550</f>
        <v>550</v>
      </c>
      <c r="D6" s="3">
        <v>7180000</v>
      </c>
      <c r="E6" s="3">
        <f t="shared" si="1"/>
        <v>3949000000</v>
      </c>
      <c r="G6" s="10">
        <v>0</v>
      </c>
      <c r="H6" s="8">
        <f t="shared" si="2"/>
        <v>0</v>
      </c>
      <c r="J6" s="10">
        <v>0</v>
      </c>
      <c r="K6" s="8">
        <f t="shared" si="3"/>
        <v>0</v>
      </c>
      <c r="M6" s="10">
        <v>0</v>
      </c>
      <c r="N6" s="8">
        <f t="shared" ref="N6:N12" si="6">M6*G6</f>
        <v>0</v>
      </c>
      <c r="P6" s="4">
        <v>-94</v>
      </c>
      <c r="Q6" s="3">
        <v>7180000</v>
      </c>
      <c r="R6" s="3">
        <f t="shared" si="4"/>
        <v>-674920000</v>
      </c>
      <c r="T6" s="13">
        <f t="shared" si="0"/>
        <v>456</v>
      </c>
      <c r="U6" s="3">
        <v>7180000</v>
      </c>
      <c r="V6" s="8">
        <v>0</v>
      </c>
      <c r="W6" s="1">
        <f t="shared" si="5"/>
        <v>550</v>
      </c>
    </row>
    <row r="7" spans="1:23" ht="30.75" customHeight="1" x14ac:dyDescent="0.25">
      <c r="A7" s="1">
        <v>4</v>
      </c>
      <c r="B7" s="19" t="s">
        <v>2</v>
      </c>
      <c r="C7" s="10">
        <f>60</f>
        <v>60</v>
      </c>
      <c r="D7" s="3">
        <v>4400000</v>
      </c>
      <c r="E7" s="3">
        <f t="shared" si="1"/>
        <v>264000000</v>
      </c>
      <c r="G7" s="10">
        <v>150</v>
      </c>
      <c r="H7" s="8">
        <f t="shared" si="2"/>
        <v>660000000</v>
      </c>
      <c r="J7" s="10">
        <v>0</v>
      </c>
      <c r="K7" s="8">
        <f t="shared" si="3"/>
        <v>0</v>
      </c>
      <c r="M7" s="10">
        <v>0</v>
      </c>
      <c r="N7" s="8">
        <f t="shared" si="6"/>
        <v>0</v>
      </c>
      <c r="P7" s="4">
        <v>90</v>
      </c>
      <c r="Q7" s="3">
        <v>4400000</v>
      </c>
      <c r="R7" s="3">
        <f t="shared" si="4"/>
        <v>396000000</v>
      </c>
      <c r="T7" s="13">
        <f t="shared" si="0"/>
        <v>0</v>
      </c>
      <c r="U7" s="3">
        <v>4400000</v>
      </c>
      <c r="V7" s="3">
        <f t="shared" ref="V7:V12" si="7">T7*U7</f>
        <v>0</v>
      </c>
      <c r="W7" s="1">
        <f t="shared" si="5"/>
        <v>-90</v>
      </c>
    </row>
    <row r="8" spans="1:23" ht="30.75" customHeight="1" x14ac:dyDescent="0.25">
      <c r="A8" s="1">
        <v>5</v>
      </c>
      <c r="B8" s="19" t="s">
        <v>3</v>
      </c>
      <c r="C8" s="10">
        <v>120</v>
      </c>
      <c r="D8" s="3">
        <v>4600000</v>
      </c>
      <c r="E8" s="3">
        <f t="shared" si="1"/>
        <v>552000000</v>
      </c>
      <c r="G8" s="10">
        <v>0</v>
      </c>
      <c r="H8" s="8">
        <f t="shared" si="2"/>
        <v>0</v>
      </c>
      <c r="J8" s="10">
        <v>0</v>
      </c>
      <c r="K8" s="8">
        <f t="shared" si="3"/>
        <v>0</v>
      </c>
      <c r="M8" s="10">
        <v>0</v>
      </c>
      <c r="N8" s="8">
        <f t="shared" si="6"/>
        <v>0</v>
      </c>
      <c r="P8" s="4">
        <v>-120</v>
      </c>
      <c r="Q8" s="3">
        <v>4600000</v>
      </c>
      <c r="R8" s="3">
        <f t="shared" si="4"/>
        <v>-552000000</v>
      </c>
      <c r="T8" s="13">
        <f t="shared" si="0"/>
        <v>0</v>
      </c>
      <c r="U8" s="3">
        <v>4600000</v>
      </c>
      <c r="V8" s="8">
        <f t="shared" si="7"/>
        <v>0</v>
      </c>
      <c r="W8" s="1">
        <f t="shared" si="5"/>
        <v>120</v>
      </c>
    </row>
    <row r="9" spans="1:23" ht="30.75" customHeight="1" x14ac:dyDescent="0.25">
      <c r="A9" s="1">
        <v>6</v>
      </c>
      <c r="B9" s="19" t="s">
        <v>4</v>
      </c>
      <c r="C9" s="10">
        <v>120</v>
      </c>
      <c r="D9" s="3">
        <v>1300000</v>
      </c>
      <c r="E9" s="3">
        <f t="shared" si="1"/>
        <v>156000000</v>
      </c>
      <c r="G9" s="10">
        <v>0</v>
      </c>
      <c r="H9" s="8">
        <f t="shared" si="2"/>
        <v>0</v>
      </c>
      <c r="J9" s="10">
        <v>0</v>
      </c>
      <c r="K9" s="8">
        <f t="shared" si="3"/>
        <v>0</v>
      </c>
      <c r="M9" s="10">
        <v>0</v>
      </c>
      <c r="N9" s="8">
        <f t="shared" si="6"/>
        <v>0</v>
      </c>
      <c r="P9" s="4">
        <v>-120</v>
      </c>
      <c r="Q9" s="3">
        <v>1300000</v>
      </c>
      <c r="R9" s="3">
        <f t="shared" si="4"/>
        <v>-156000000</v>
      </c>
      <c r="T9" s="13">
        <f t="shared" si="0"/>
        <v>0</v>
      </c>
      <c r="U9" s="3">
        <v>1300000</v>
      </c>
      <c r="V9" s="8">
        <f t="shared" si="7"/>
        <v>0</v>
      </c>
      <c r="W9" s="1">
        <f t="shared" si="5"/>
        <v>120</v>
      </c>
    </row>
    <row r="10" spans="1:23" ht="30.75" customHeight="1" x14ac:dyDescent="0.25">
      <c r="A10" s="1">
        <v>7</v>
      </c>
      <c r="B10" s="19" t="s">
        <v>5</v>
      </c>
      <c r="C10" s="10">
        <v>80</v>
      </c>
      <c r="D10" s="3">
        <v>680000</v>
      </c>
      <c r="E10" s="3">
        <f t="shared" si="1"/>
        <v>54400000</v>
      </c>
      <c r="G10" s="10">
        <v>0</v>
      </c>
      <c r="H10" s="8">
        <f t="shared" si="2"/>
        <v>0</v>
      </c>
      <c r="J10" s="10">
        <v>0</v>
      </c>
      <c r="K10" s="8">
        <f t="shared" si="3"/>
        <v>0</v>
      </c>
      <c r="M10" s="10">
        <v>0</v>
      </c>
      <c r="N10" s="8">
        <f t="shared" si="6"/>
        <v>0</v>
      </c>
      <c r="P10" s="4">
        <v>-80</v>
      </c>
      <c r="Q10" s="3">
        <v>680000</v>
      </c>
      <c r="R10" s="3">
        <f t="shared" si="4"/>
        <v>-54400000</v>
      </c>
      <c r="T10" s="13">
        <f t="shared" si="0"/>
        <v>0</v>
      </c>
      <c r="U10" s="3">
        <v>680000</v>
      </c>
      <c r="V10" s="8">
        <f t="shared" si="7"/>
        <v>0</v>
      </c>
      <c r="W10" s="1">
        <f t="shared" si="5"/>
        <v>80</v>
      </c>
    </row>
    <row r="11" spans="1:23" ht="30.75" customHeight="1" x14ac:dyDescent="0.25">
      <c r="A11" s="1">
        <v>8</v>
      </c>
      <c r="B11" s="19" t="s">
        <v>6</v>
      </c>
      <c r="C11" s="10">
        <f>7650</f>
        <v>7650</v>
      </c>
      <c r="D11" s="3">
        <v>76000</v>
      </c>
      <c r="E11" s="3">
        <f t="shared" si="1"/>
        <v>581400000</v>
      </c>
      <c r="G11" s="10">
        <v>6000</v>
      </c>
      <c r="H11" s="8">
        <f t="shared" si="2"/>
        <v>456000000</v>
      </c>
      <c r="J11" s="10">
        <v>0</v>
      </c>
      <c r="K11" s="8">
        <f t="shared" si="3"/>
        <v>0</v>
      </c>
      <c r="M11" s="10">
        <v>0</v>
      </c>
      <c r="N11" s="8">
        <f t="shared" si="6"/>
        <v>0</v>
      </c>
      <c r="P11" s="4">
        <v>-1650</v>
      </c>
      <c r="Q11" s="3">
        <v>76000</v>
      </c>
      <c r="R11" s="3">
        <f t="shared" si="4"/>
        <v>-125400000</v>
      </c>
      <c r="T11" s="13">
        <f t="shared" si="0"/>
        <v>0</v>
      </c>
      <c r="U11" s="3">
        <v>76000</v>
      </c>
      <c r="V11" s="8">
        <f t="shared" si="7"/>
        <v>0</v>
      </c>
      <c r="W11" s="1">
        <f t="shared" si="5"/>
        <v>1650</v>
      </c>
    </row>
    <row r="12" spans="1:23" ht="30.75" customHeight="1" x14ac:dyDescent="0.25">
      <c r="A12" s="1">
        <v>9</v>
      </c>
      <c r="B12" s="19" t="s">
        <v>7</v>
      </c>
      <c r="C12" s="10">
        <v>6150</v>
      </c>
      <c r="D12" s="3">
        <v>28000</v>
      </c>
      <c r="E12" s="6">
        <f t="shared" si="1"/>
        <v>172200000</v>
      </c>
      <c r="G12" s="10">
        <v>0</v>
      </c>
      <c r="H12" s="9">
        <f t="shared" si="2"/>
        <v>0</v>
      </c>
      <c r="J12" s="10">
        <v>0</v>
      </c>
      <c r="K12" s="9">
        <f t="shared" si="3"/>
        <v>0</v>
      </c>
      <c r="M12" s="10">
        <v>0</v>
      </c>
      <c r="N12" s="9">
        <f t="shared" si="6"/>
        <v>0</v>
      </c>
      <c r="P12" s="4">
        <v>-6150</v>
      </c>
      <c r="Q12" s="3">
        <v>28000</v>
      </c>
      <c r="R12" s="3">
        <f t="shared" si="4"/>
        <v>-172200000</v>
      </c>
      <c r="T12" s="13">
        <f t="shared" si="0"/>
        <v>0</v>
      </c>
      <c r="U12" s="3">
        <v>28000</v>
      </c>
      <c r="V12" s="9">
        <f t="shared" si="7"/>
        <v>0</v>
      </c>
      <c r="W12" s="1">
        <f t="shared" si="5"/>
        <v>6150</v>
      </c>
    </row>
    <row r="13" spans="1:23" s="10" customFormat="1" ht="30.75" customHeight="1" x14ac:dyDescent="0.25">
      <c r="A13" s="27" t="s">
        <v>13</v>
      </c>
      <c r="B13" s="27"/>
      <c r="C13" s="27"/>
      <c r="D13" s="27"/>
      <c r="E13" s="4">
        <f>SUM(E4:E12)</f>
        <v>38163360000</v>
      </c>
      <c r="F13" s="4"/>
      <c r="G13" s="13"/>
      <c r="H13" s="4">
        <f>SUM(H4:H12)</f>
        <v>16176332000</v>
      </c>
      <c r="I13" s="4"/>
      <c r="J13" s="13"/>
      <c r="K13" s="4">
        <f>SUM(K4:K12)</f>
        <v>12693380000</v>
      </c>
      <c r="L13" s="4"/>
      <c r="M13" s="13"/>
      <c r="N13" s="4">
        <f>SUM(N4:N12)</f>
        <v>4970000</v>
      </c>
      <c r="O13" s="4"/>
      <c r="P13" s="13"/>
      <c r="R13" s="22">
        <f>SUM(R4:R12)</f>
        <v>-5507658000</v>
      </c>
      <c r="T13" s="13"/>
      <c r="V13" s="4">
        <f>SUM(V4:V12)</f>
        <v>-5.8889781939797103E-7</v>
      </c>
      <c r="W13" s="1">
        <f t="shared" si="5"/>
        <v>0</v>
      </c>
    </row>
    <row r="14" spans="1:23" ht="30.75" customHeight="1" x14ac:dyDescent="0.25">
      <c r="A14" s="27" t="s">
        <v>14</v>
      </c>
      <c r="B14" s="27"/>
      <c r="C14" s="27"/>
      <c r="D14" s="27"/>
      <c r="E14" s="3">
        <v>-500000000</v>
      </c>
      <c r="F14" s="3"/>
      <c r="G14" s="13"/>
      <c r="H14" s="3">
        <v>-500000000</v>
      </c>
      <c r="I14" s="3"/>
      <c r="J14" s="13"/>
      <c r="K14" s="3">
        <f>E14-H14</f>
        <v>0</v>
      </c>
      <c r="L14" s="3"/>
      <c r="M14" s="13"/>
      <c r="N14" s="3">
        <v>0</v>
      </c>
      <c r="O14" s="3"/>
      <c r="P14" s="13"/>
      <c r="Q14" s="1"/>
      <c r="R14" s="3">
        <f>E14-H14-K14</f>
        <v>0</v>
      </c>
      <c r="T14" s="7"/>
      <c r="U14" s="1"/>
      <c r="V14" s="3">
        <f>I14-L14-R14</f>
        <v>0</v>
      </c>
      <c r="W14" s="1">
        <f t="shared" si="5"/>
        <v>0</v>
      </c>
    </row>
    <row r="15" spans="1:23" ht="30.75" customHeight="1" x14ac:dyDescent="0.25">
      <c r="A15" s="27" t="s">
        <v>15</v>
      </c>
      <c r="B15" s="27"/>
      <c r="C15" s="27"/>
      <c r="D15" s="27"/>
      <c r="E15" s="3">
        <f>363833600</f>
        <v>363833600</v>
      </c>
      <c r="F15" s="3"/>
      <c r="G15" s="13"/>
      <c r="H15" s="3">
        <f>(H4+H5+H6)*1/100</f>
        <v>150603320</v>
      </c>
      <c r="I15" s="3"/>
      <c r="J15" s="13"/>
      <c r="K15" s="3">
        <f>(K4+K5+K6)*1/100</f>
        <v>126933800</v>
      </c>
      <c r="L15" s="3"/>
      <c r="M15" s="13"/>
      <c r="N15" s="3">
        <f>(N4+N5+N6)*1/100</f>
        <v>49700</v>
      </c>
      <c r="O15" s="3"/>
      <c r="P15" s="13"/>
      <c r="Q15" s="1"/>
      <c r="R15" s="3">
        <f>(R4+R5+R6)*1/100</f>
        <v>-48436580</v>
      </c>
      <c r="T15" s="7"/>
      <c r="U15" s="1"/>
      <c r="V15" s="3">
        <f>(V4+V5+V6)*1/100</f>
        <v>-5.8889781939797103E-9</v>
      </c>
      <c r="W15" s="1">
        <f t="shared" si="5"/>
        <v>0</v>
      </c>
    </row>
    <row r="16" spans="1:23" ht="30.75" customHeight="1" x14ac:dyDescent="0.25">
      <c r="A16" s="27" t="s">
        <v>18</v>
      </c>
      <c r="B16" s="27"/>
      <c r="C16" s="27"/>
      <c r="D16" s="27"/>
      <c r="E16" s="3">
        <f>(E13+E14+E15)*9/100</f>
        <v>3422447424</v>
      </c>
      <c r="F16" s="3"/>
      <c r="G16" s="13"/>
      <c r="H16" s="3">
        <f>(H13+H14+H15)*9/100</f>
        <v>1424424178.8</v>
      </c>
      <c r="I16" s="3"/>
      <c r="J16" s="13"/>
      <c r="K16" s="3">
        <f>(K13+K14+K15)*9/100</f>
        <v>1153828242</v>
      </c>
      <c r="L16" s="3"/>
      <c r="M16" s="13"/>
      <c r="N16" s="3">
        <f>(N13+N14+N15)*9/100</f>
        <v>451773</v>
      </c>
      <c r="O16" s="3"/>
      <c r="P16" s="13"/>
      <c r="Q16" s="1"/>
      <c r="R16" s="3">
        <f>(R13+R14+R15)*9/100</f>
        <v>-500048512.19999999</v>
      </c>
      <c r="T16" s="7"/>
      <c r="U16" s="1"/>
      <c r="V16" s="3">
        <f>(V13+V14+V15)*9/100</f>
        <v>-5.3530811783275567E-8</v>
      </c>
      <c r="W16" s="1">
        <f t="shared" si="5"/>
        <v>0</v>
      </c>
    </row>
    <row r="17" spans="1:23" s="10" customFormat="1" ht="30.75" customHeight="1" thickBot="1" x14ac:dyDescent="0.3">
      <c r="A17" s="27" t="s">
        <v>16</v>
      </c>
      <c r="B17" s="27"/>
      <c r="C17" s="27"/>
      <c r="D17" s="27"/>
      <c r="E17" s="5">
        <f>SUM(E13:E16)</f>
        <v>41449641024</v>
      </c>
      <c r="F17" s="11"/>
      <c r="G17" s="13"/>
      <c r="H17" s="5">
        <f>SUM(H13:H16)</f>
        <v>17251359498.799999</v>
      </c>
      <c r="I17" s="11"/>
      <c r="J17" s="13"/>
      <c r="K17" s="5">
        <f>SUM(K13:K16)</f>
        <v>13974142042</v>
      </c>
      <c r="L17" s="11"/>
      <c r="M17" s="13"/>
      <c r="N17" s="5">
        <f>SUM(N13:N16)</f>
        <v>5471473</v>
      </c>
      <c r="O17" s="11"/>
      <c r="R17" s="5">
        <f>SUM(R13:R16)</f>
        <v>-6056143092.1999998</v>
      </c>
      <c r="V17" s="5">
        <f>H17+K17+N17</f>
        <v>31230973013.799999</v>
      </c>
      <c r="W17" s="24">
        <f>E17-V17+R17</f>
        <v>4162524918.000001</v>
      </c>
    </row>
    <row r="18" spans="1:23" ht="30.75" customHeight="1" thickTop="1" x14ac:dyDescent="0.25"/>
    <row r="19" spans="1:23" ht="34.5" customHeight="1" x14ac:dyDescent="0.25">
      <c r="B19" s="29" t="s">
        <v>26</v>
      </c>
      <c r="C19" s="29"/>
      <c r="D19" s="21"/>
      <c r="E19" s="2">
        <f>-(E13+E14+E15)*25/100</f>
        <v>-9506798400</v>
      </c>
      <c r="F19" s="3"/>
      <c r="G19" s="13"/>
      <c r="H19" s="3">
        <f>-(H13+H14+H15)*25/100</f>
        <v>-3956733830</v>
      </c>
      <c r="I19" s="3"/>
      <c r="J19" s="13"/>
      <c r="K19" s="3">
        <f>-(K13+K14+K15)*25/100</f>
        <v>-3205078450</v>
      </c>
      <c r="L19" s="3"/>
      <c r="M19" s="13"/>
      <c r="N19" s="3">
        <v>0</v>
      </c>
      <c r="O19" s="3"/>
      <c r="Q19" s="1"/>
      <c r="R19" s="3">
        <v>0</v>
      </c>
      <c r="U19" s="1"/>
      <c r="V19" s="3">
        <f>E19</f>
        <v>-9506798400</v>
      </c>
    </row>
    <row r="20" spans="1:23" ht="34.5" customHeight="1" x14ac:dyDescent="0.25">
      <c r="B20" s="29" t="s">
        <v>27</v>
      </c>
      <c r="C20" s="29"/>
      <c r="D20" s="21"/>
      <c r="E20" s="2">
        <v>0</v>
      </c>
      <c r="F20" s="2"/>
      <c r="G20" s="13"/>
      <c r="H20" s="2">
        <v>-11000000000</v>
      </c>
      <c r="I20" s="2"/>
      <c r="J20" s="13"/>
      <c r="K20" s="2">
        <v>-13136178304</v>
      </c>
      <c r="L20" s="2"/>
      <c r="M20" s="13"/>
      <c r="N20" s="2">
        <v>0</v>
      </c>
      <c r="O20" s="2"/>
      <c r="Q20" s="1"/>
      <c r="R20" s="2">
        <v>0</v>
      </c>
      <c r="U20" s="1"/>
      <c r="V20" s="2">
        <f>H20+K20</f>
        <v>-24136178304</v>
      </c>
    </row>
    <row r="21" spans="1:23" s="10" customFormat="1" ht="30.75" customHeight="1" thickBot="1" x14ac:dyDescent="0.3">
      <c r="A21" s="28" t="s">
        <v>25</v>
      </c>
      <c r="B21" s="28"/>
      <c r="C21" s="28"/>
      <c r="D21" s="28"/>
      <c r="E21" s="12">
        <f>E17+E19+E20</f>
        <v>31942842624</v>
      </c>
      <c r="F21" s="14"/>
      <c r="G21" s="13"/>
      <c r="H21" s="12">
        <f>SUM(H17:H20)</f>
        <v>2294625668.7999992</v>
      </c>
      <c r="I21" s="14"/>
      <c r="J21" s="13"/>
      <c r="K21" s="23">
        <f>SUM(K17:K20)</f>
        <v>-2367114712</v>
      </c>
      <c r="L21" s="14"/>
      <c r="M21" s="13"/>
      <c r="N21" s="12">
        <f>SUM(N17:N20)</f>
        <v>5471473</v>
      </c>
      <c r="O21" s="14"/>
      <c r="R21" s="12">
        <f>SUM(R17:R20)</f>
        <v>-6056143092.1999998</v>
      </c>
      <c r="V21" s="12">
        <f>SUM(V17:V20)</f>
        <v>-2412003690.2000008</v>
      </c>
    </row>
    <row r="22" spans="1:23" ht="30.75" customHeight="1" thickTop="1" x14ac:dyDescent="0.25"/>
    <row r="23" spans="1:23" ht="101.25" customHeight="1" x14ac:dyDescent="0.25">
      <c r="T23" s="25" t="s">
        <v>33</v>
      </c>
      <c r="U23" s="25"/>
      <c r="V23" s="25"/>
    </row>
  </sheetData>
  <mergeCells count="11">
    <mergeCell ref="T23:V23"/>
    <mergeCell ref="A1:V1"/>
    <mergeCell ref="A2:V2"/>
    <mergeCell ref="A13:D13"/>
    <mergeCell ref="A21:D21"/>
    <mergeCell ref="B20:C20"/>
    <mergeCell ref="B19:C19"/>
    <mergeCell ref="A17:D17"/>
    <mergeCell ref="A16:D16"/>
    <mergeCell ref="A15:D15"/>
    <mergeCell ref="A14:D14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AE0-55B0-404D-853A-FA0539714219}">
  <sheetPr>
    <pageSetUpPr fitToPage="1"/>
  </sheetPr>
  <dimension ref="A1:W23"/>
  <sheetViews>
    <sheetView rightToLeft="1" tabSelected="1" view="pageBreakPreview" topLeftCell="A10" zoomScaleNormal="100" zoomScaleSheetLayoutView="100" workbookViewId="0">
      <selection activeCell="G11" activeCellId="4" sqref="M5 J5 G4 G7 G11"/>
    </sheetView>
  </sheetViews>
  <sheetFormatPr defaultRowHeight="15" x14ac:dyDescent="0.25"/>
  <cols>
    <col min="1" max="1" width="6.140625" style="1" customWidth="1"/>
    <col min="2" max="2" width="36.7109375" style="20" customWidth="1"/>
    <col min="3" max="3" width="7.42578125" style="10" customWidth="1"/>
    <col min="4" max="4" width="11.28515625" style="2" customWidth="1"/>
    <col min="5" max="5" width="15.42578125" style="2" customWidth="1"/>
    <col min="6" max="6" width="3.42578125" style="8" customWidth="1"/>
    <col min="7" max="7" width="7.42578125" style="10" customWidth="1"/>
    <col min="8" max="8" width="15.42578125" style="8" customWidth="1"/>
    <col min="9" max="9" width="3.42578125" style="8" customWidth="1"/>
    <col min="10" max="10" width="7.85546875" style="10" bestFit="1" customWidth="1"/>
    <col min="11" max="11" width="15.42578125" style="8" customWidth="1"/>
    <col min="12" max="12" width="3.42578125" style="8" customWidth="1"/>
    <col min="13" max="13" width="6.85546875" style="10" bestFit="1" customWidth="1"/>
    <col min="14" max="14" width="15.42578125" style="8" customWidth="1"/>
    <col min="15" max="15" width="3.42578125" style="8" customWidth="1"/>
    <col min="16" max="16" width="9.140625" style="10" customWidth="1"/>
    <col min="17" max="17" width="11.28515625" style="2" customWidth="1"/>
    <col min="18" max="18" width="15.42578125" style="8" customWidth="1"/>
    <col min="19" max="19" width="2.42578125" style="1" customWidth="1"/>
    <col min="20" max="20" width="9" style="1" customWidth="1"/>
    <col min="21" max="21" width="11.28515625" style="2" customWidth="1"/>
    <col min="22" max="22" width="15.42578125" style="8" customWidth="1"/>
    <col min="23" max="23" width="14.5703125" style="1" bestFit="1" customWidth="1"/>
    <col min="24" max="16384" width="9.140625" style="1"/>
  </cols>
  <sheetData>
    <row r="1" spans="1:23" s="10" customFormat="1" ht="27.75" customHeight="1" x14ac:dyDescent="0.2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s="10" customFormat="1" ht="27.75" customHeight="1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s="15" customFormat="1" ht="39.75" customHeight="1" x14ac:dyDescent="0.25">
      <c r="A3" s="18" t="s">
        <v>0</v>
      </c>
      <c r="B3" s="18" t="s">
        <v>1</v>
      </c>
      <c r="C3" s="18" t="s">
        <v>11</v>
      </c>
      <c r="D3" s="17" t="s">
        <v>12</v>
      </c>
      <c r="E3" s="17" t="s">
        <v>17</v>
      </c>
      <c r="F3" s="16"/>
      <c r="G3" s="18" t="s">
        <v>20</v>
      </c>
      <c r="H3" s="17" t="s">
        <v>22</v>
      </c>
      <c r="I3" s="16"/>
      <c r="J3" s="18" t="s">
        <v>21</v>
      </c>
      <c r="K3" s="17" t="s">
        <v>23</v>
      </c>
      <c r="L3" s="16"/>
      <c r="M3" s="18" t="s">
        <v>31</v>
      </c>
      <c r="N3" s="17" t="s">
        <v>32</v>
      </c>
      <c r="O3" s="16"/>
      <c r="P3" s="18" t="s">
        <v>28</v>
      </c>
      <c r="Q3" s="17" t="s">
        <v>12</v>
      </c>
      <c r="R3" s="17" t="s">
        <v>24</v>
      </c>
      <c r="T3" s="18" t="s">
        <v>19</v>
      </c>
      <c r="U3" s="17" t="s">
        <v>12</v>
      </c>
      <c r="V3" s="17" t="s">
        <v>24</v>
      </c>
    </row>
    <row r="4" spans="1:23" ht="30.75" customHeight="1" x14ac:dyDescent="0.25">
      <c r="A4" s="1">
        <v>1</v>
      </c>
      <c r="B4" s="19" t="s">
        <v>8</v>
      </c>
      <c r="C4" s="10">
        <v>3811</v>
      </c>
      <c r="D4" s="3">
        <v>5180000</v>
      </c>
      <c r="E4" s="3">
        <f>C4*D4</f>
        <v>19740980000</v>
      </c>
      <c r="G4" s="10">
        <v>2907.4</v>
      </c>
      <c r="H4" s="8">
        <f>G4*D4</f>
        <v>15060332000</v>
      </c>
      <c r="J4" s="10">
        <v>0</v>
      </c>
      <c r="K4" s="3">
        <v>0</v>
      </c>
      <c r="M4" s="10">
        <v>0</v>
      </c>
      <c r="N4" s="3">
        <v>0</v>
      </c>
      <c r="P4" s="4">
        <v>-903.6</v>
      </c>
      <c r="Q4" s="3">
        <v>5180000</v>
      </c>
      <c r="R4" s="3">
        <f>P4*Q4</f>
        <v>-4680648000</v>
      </c>
      <c r="T4" s="13">
        <f t="shared" ref="T4:T12" si="0">C4-G4-J4+P4-M4</f>
        <v>-1.1368683772161603E-13</v>
      </c>
      <c r="U4" s="3">
        <v>5180000</v>
      </c>
      <c r="V4" s="8">
        <f>T4*U4</f>
        <v>-5.8889781939797103E-7</v>
      </c>
      <c r="W4" s="1">
        <f>C4-G4-J4-M4</f>
        <v>903.59999999999991</v>
      </c>
    </row>
    <row r="5" spans="1:23" ht="30.75" customHeight="1" x14ac:dyDescent="0.25">
      <c r="A5" s="1">
        <v>2</v>
      </c>
      <c r="B5" s="19" t="s">
        <v>9</v>
      </c>
      <c r="C5" s="10">
        <f>2554</f>
        <v>2554</v>
      </c>
      <c r="D5" s="3">
        <v>4970000</v>
      </c>
      <c r="E5" s="3">
        <f t="shared" ref="E5:E12" si="1">C5*D5</f>
        <v>12693380000</v>
      </c>
      <c r="G5" s="10">
        <v>0</v>
      </c>
      <c r="H5" s="8">
        <f t="shared" ref="H5:H12" si="2">G5*D5</f>
        <v>0</v>
      </c>
      <c r="J5" s="30">
        <v>2554</v>
      </c>
      <c r="K5" s="8">
        <f t="shared" ref="K5:K12" si="3">J5*D5</f>
        <v>12693380000</v>
      </c>
      <c r="M5" s="30">
        <f>99.25+3.3</f>
        <v>102.55</v>
      </c>
      <c r="N5" s="8">
        <f>D5*M5</f>
        <v>509673500</v>
      </c>
      <c r="P5" s="4">
        <v>103</v>
      </c>
      <c r="Q5" s="3">
        <v>4970000</v>
      </c>
      <c r="R5" s="3">
        <f t="shared" ref="R5:R12" si="4">P5*Q5</f>
        <v>511910000</v>
      </c>
      <c r="T5" s="13">
        <f t="shared" si="0"/>
        <v>0.45000000000000284</v>
      </c>
      <c r="U5" s="3">
        <v>4970000</v>
      </c>
      <c r="V5" s="8">
        <v>0</v>
      </c>
      <c r="W5" s="1">
        <f t="shared" ref="W5:W16" si="5">C5-G5-J5-M5</f>
        <v>-102.55</v>
      </c>
    </row>
    <row r="6" spans="1:23" ht="30.75" customHeight="1" x14ac:dyDescent="0.25">
      <c r="A6" s="1">
        <v>3</v>
      </c>
      <c r="B6" s="19" t="s">
        <v>10</v>
      </c>
      <c r="C6" s="10">
        <f>550</f>
        <v>550</v>
      </c>
      <c r="D6" s="3">
        <v>7180000</v>
      </c>
      <c r="E6" s="3">
        <f t="shared" si="1"/>
        <v>3949000000</v>
      </c>
      <c r="G6" s="10">
        <v>0</v>
      </c>
      <c r="H6" s="8">
        <f t="shared" si="2"/>
        <v>0</v>
      </c>
      <c r="J6" s="10">
        <v>0</v>
      </c>
      <c r="K6" s="8">
        <f t="shared" si="3"/>
        <v>0</v>
      </c>
      <c r="M6" s="10">
        <v>0</v>
      </c>
      <c r="N6" s="8">
        <f t="shared" ref="N6:N12" si="6">M6*G6</f>
        <v>0</v>
      </c>
      <c r="P6" s="4">
        <v>-94</v>
      </c>
      <c r="Q6" s="3">
        <v>7180000</v>
      </c>
      <c r="R6" s="3">
        <f t="shared" si="4"/>
        <v>-674920000</v>
      </c>
      <c r="T6" s="13">
        <f t="shared" si="0"/>
        <v>456</v>
      </c>
      <c r="U6" s="3">
        <v>7180000</v>
      </c>
      <c r="V6" s="8">
        <v>0</v>
      </c>
      <c r="W6" s="1">
        <f t="shared" si="5"/>
        <v>550</v>
      </c>
    </row>
    <row r="7" spans="1:23" ht="30.75" customHeight="1" x14ac:dyDescent="0.25">
      <c r="A7" s="1">
        <v>4</v>
      </c>
      <c r="B7" s="19" t="s">
        <v>2</v>
      </c>
      <c r="C7" s="10">
        <f>60</f>
        <v>60</v>
      </c>
      <c r="D7" s="3">
        <v>3900000</v>
      </c>
      <c r="E7" s="3">
        <f t="shared" si="1"/>
        <v>234000000</v>
      </c>
      <c r="G7" s="10">
        <v>150</v>
      </c>
      <c r="H7" s="8">
        <f t="shared" si="2"/>
        <v>585000000</v>
      </c>
      <c r="J7" s="10">
        <v>0</v>
      </c>
      <c r="K7" s="8">
        <f t="shared" si="3"/>
        <v>0</v>
      </c>
      <c r="M7" s="10">
        <v>0</v>
      </c>
      <c r="N7" s="8">
        <f t="shared" si="6"/>
        <v>0</v>
      </c>
      <c r="P7" s="4">
        <v>90</v>
      </c>
      <c r="Q7" s="3">
        <v>4400000</v>
      </c>
      <c r="R7" s="3">
        <f t="shared" si="4"/>
        <v>396000000</v>
      </c>
      <c r="T7" s="13">
        <f t="shared" si="0"/>
        <v>0</v>
      </c>
      <c r="U7" s="3">
        <v>4400000</v>
      </c>
      <c r="V7" s="3">
        <f t="shared" ref="V7:V12" si="7">T7*U7</f>
        <v>0</v>
      </c>
      <c r="W7" s="1">
        <f t="shared" si="5"/>
        <v>-90</v>
      </c>
    </row>
    <row r="8" spans="1:23" ht="30.75" customHeight="1" x14ac:dyDescent="0.25">
      <c r="A8" s="1">
        <v>5</v>
      </c>
      <c r="B8" s="19" t="s">
        <v>3</v>
      </c>
      <c r="C8" s="10">
        <v>120</v>
      </c>
      <c r="D8" s="3">
        <v>4600000</v>
      </c>
      <c r="E8" s="3">
        <f t="shared" si="1"/>
        <v>552000000</v>
      </c>
      <c r="G8" s="10">
        <v>0</v>
      </c>
      <c r="H8" s="8">
        <f t="shared" si="2"/>
        <v>0</v>
      </c>
      <c r="J8" s="10">
        <v>0</v>
      </c>
      <c r="K8" s="8">
        <f t="shared" si="3"/>
        <v>0</v>
      </c>
      <c r="M8" s="10">
        <v>0</v>
      </c>
      <c r="N8" s="8">
        <f t="shared" si="6"/>
        <v>0</v>
      </c>
      <c r="P8" s="4">
        <v>-120</v>
      </c>
      <c r="Q8" s="3">
        <v>4600000</v>
      </c>
      <c r="R8" s="3">
        <f t="shared" si="4"/>
        <v>-552000000</v>
      </c>
      <c r="T8" s="13">
        <f t="shared" si="0"/>
        <v>0</v>
      </c>
      <c r="U8" s="3">
        <v>4600000</v>
      </c>
      <c r="V8" s="8">
        <f t="shared" si="7"/>
        <v>0</v>
      </c>
      <c r="W8" s="1">
        <f t="shared" si="5"/>
        <v>120</v>
      </c>
    </row>
    <row r="9" spans="1:23" ht="30.75" customHeight="1" x14ac:dyDescent="0.25">
      <c r="A9" s="1">
        <v>6</v>
      </c>
      <c r="B9" s="19" t="s">
        <v>4</v>
      </c>
      <c r="C9" s="10">
        <v>120</v>
      </c>
      <c r="D9" s="3">
        <v>1300000</v>
      </c>
      <c r="E9" s="3">
        <f t="shared" si="1"/>
        <v>156000000</v>
      </c>
      <c r="G9" s="10">
        <v>0</v>
      </c>
      <c r="H9" s="8">
        <f t="shared" si="2"/>
        <v>0</v>
      </c>
      <c r="J9" s="10">
        <v>0</v>
      </c>
      <c r="K9" s="8">
        <f t="shared" si="3"/>
        <v>0</v>
      </c>
      <c r="M9" s="10">
        <v>0</v>
      </c>
      <c r="N9" s="8">
        <f t="shared" si="6"/>
        <v>0</v>
      </c>
      <c r="P9" s="4">
        <v>-120</v>
      </c>
      <c r="Q9" s="3">
        <v>1300000</v>
      </c>
      <c r="R9" s="3">
        <f t="shared" si="4"/>
        <v>-156000000</v>
      </c>
      <c r="T9" s="13">
        <f t="shared" si="0"/>
        <v>0</v>
      </c>
      <c r="U9" s="3">
        <v>1300000</v>
      </c>
      <c r="V9" s="8">
        <f t="shared" si="7"/>
        <v>0</v>
      </c>
      <c r="W9" s="1">
        <f t="shared" si="5"/>
        <v>120</v>
      </c>
    </row>
    <row r="10" spans="1:23" ht="30.75" customHeight="1" x14ac:dyDescent="0.25">
      <c r="A10" s="1">
        <v>7</v>
      </c>
      <c r="B10" s="19" t="s">
        <v>5</v>
      </c>
      <c r="C10" s="10">
        <v>80</v>
      </c>
      <c r="D10" s="3">
        <v>680000</v>
      </c>
      <c r="E10" s="3">
        <f t="shared" si="1"/>
        <v>54400000</v>
      </c>
      <c r="G10" s="10">
        <v>0</v>
      </c>
      <c r="H10" s="8">
        <f t="shared" si="2"/>
        <v>0</v>
      </c>
      <c r="J10" s="10">
        <v>0</v>
      </c>
      <c r="K10" s="8">
        <f t="shared" si="3"/>
        <v>0</v>
      </c>
      <c r="M10" s="10">
        <v>0</v>
      </c>
      <c r="N10" s="8">
        <f t="shared" si="6"/>
        <v>0</v>
      </c>
      <c r="P10" s="4">
        <v>-80</v>
      </c>
      <c r="Q10" s="3">
        <v>680000</v>
      </c>
      <c r="R10" s="3">
        <f t="shared" si="4"/>
        <v>-54400000</v>
      </c>
      <c r="T10" s="13">
        <f t="shared" si="0"/>
        <v>0</v>
      </c>
      <c r="U10" s="3">
        <v>680000</v>
      </c>
      <c r="V10" s="8">
        <f t="shared" si="7"/>
        <v>0</v>
      </c>
      <c r="W10" s="1">
        <f t="shared" si="5"/>
        <v>80</v>
      </c>
    </row>
    <row r="11" spans="1:23" ht="30.75" customHeight="1" x14ac:dyDescent="0.25">
      <c r="A11" s="1">
        <v>8</v>
      </c>
      <c r="B11" s="19" t="s">
        <v>6</v>
      </c>
      <c r="C11" s="10">
        <f>7650</f>
        <v>7650</v>
      </c>
      <c r="D11" s="3">
        <v>76000</v>
      </c>
      <c r="E11" s="3">
        <f t="shared" si="1"/>
        <v>581400000</v>
      </c>
      <c r="G11" s="10">
        <v>6000</v>
      </c>
      <c r="H11" s="8">
        <f t="shared" si="2"/>
        <v>456000000</v>
      </c>
      <c r="J11" s="10">
        <v>0</v>
      </c>
      <c r="K11" s="8">
        <f t="shared" si="3"/>
        <v>0</v>
      </c>
      <c r="M11" s="10">
        <v>0</v>
      </c>
      <c r="N11" s="8">
        <f t="shared" si="6"/>
        <v>0</v>
      </c>
      <c r="P11" s="4">
        <v>-1650</v>
      </c>
      <c r="Q11" s="3">
        <v>76000</v>
      </c>
      <c r="R11" s="3">
        <f t="shared" si="4"/>
        <v>-125400000</v>
      </c>
      <c r="T11" s="13">
        <f t="shared" si="0"/>
        <v>0</v>
      </c>
      <c r="U11" s="3">
        <v>76000</v>
      </c>
      <c r="V11" s="8">
        <f t="shared" si="7"/>
        <v>0</v>
      </c>
      <c r="W11" s="1">
        <f t="shared" si="5"/>
        <v>1650</v>
      </c>
    </row>
    <row r="12" spans="1:23" ht="30.75" customHeight="1" x14ac:dyDescent="0.25">
      <c r="A12" s="1">
        <v>9</v>
      </c>
      <c r="B12" s="19" t="s">
        <v>7</v>
      </c>
      <c r="C12" s="10">
        <v>6150</v>
      </c>
      <c r="D12" s="3">
        <v>28000</v>
      </c>
      <c r="E12" s="6">
        <f t="shared" si="1"/>
        <v>172200000</v>
      </c>
      <c r="G12" s="10">
        <v>0</v>
      </c>
      <c r="H12" s="9">
        <f t="shared" si="2"/>
        <v>0</v>
      </c>
      <c r="J12" s="10">
        <v>0</v>
      </c>
      <c r="K12" s="9">
        <f t="shared" si="3"/>
        <v>0</v>
      </c>
      <c r="M12" s="10">
        <v>0</v>
      </c>
      <c r="N12" s="9">
        <f t="shared" si="6"/>
        <v>0</v>
      </c>
      <c r="P12" s="4">
        <v>-6150</v>
      </c>
      <c r="Q12" s="3">
        <v>28000</v>
      </c>
      <c r="R12" s="3">
        <f t="shared" si="4"/>
        <v>-172200000</v>
      </c>
      <c r="T12" s="13">
        <f t="shared" si="0"/>
        <v>0</v>
      </c>
      <c r="U12" s="3">
        <v>28000</v>
      </c>
      <c r="V12" s="9">
        <f t="shared" si="7"/>
        <v>0</v>
      </c>
      <c r="W12" s="1">
        <f t="shared" si="5"/>
        <v>6150</v>
      </c>
    </row>
    <row r="13" spans="1:23" s="10" customFormat="1" ht="30.75" customHeight="1" x14ac:dyDescent="0.25">
      <c r="A13" s="27" t="s">
        <v>13</v>
      </c>
      <c r="B13" s="27"/>
      <c r="C13" s="27"/>
      <c r="D13" s="27"/>
      <c r="E13" s="4">
        <f>SUM(E4:E12)</f>
        <v>38133360000</v>
      </c>
      <c r="F13" s="4"/>
      <c r="G13" s="13"/>
      <c r="H13" s="4">
        <f>SUM(H4:H12)</f>
        <v>16101332000</v>
      </c>
      <c r="I13" s="4"/>
      <c r="J13" s="13"/>
      <c r="K13" s="4">
        <f>SUM(K4:K12)</f>
        <v>12693380000</v>
      </c>
      <c r="L13" s="4"/>
      <c r="M13" s="13"/>
      <c r="N13" s="4">
        <f>SUM(N4:N12)</f>
        <v>509673500</v>
      </c>
      <c r="O13" s="4"/>
      <c r="P13" s="13"/>
      <c r="R13" s="22">
        <f>SUM(R4:R12)</f>
        <v>-5507658000</v>
      </c>
      <c r="T13" s="13"/>
      <c r="V13" s="4">
        <f>SUM(V4:V12)</f>
        <v>-5.8889781939797103E-7</v>
      </c>
      <c r="W13" s="1">
        <f t="shared" si="5"/>
        <v>0</v>
      </c>
    </row>
    <row r="14" spans="1:23" ht="30.75" customHeight="1" x14ac:dyDescent="0.25">
      <c r="A14" s="27" t="s">
        <v>15</v>
      </c>
      <c r="B14" s="27"/>
      <c r="C14" s="27"/>
      <c r="D14" s="27"/>
      <c r="E14" s="3">
        <f>363833600</f>
        <v>363833600</v>
      </c>
      <c r="F14" s="3"/>
      <c r="G14" s="13"/>
      <c r="H14" s="3">
        <f>(H4+H5+H6)*1/100</f>
        <v>150603320</v>
      </c>
      <c r="I14" s="3"/>
      <c r="J14" s="13"/>
      <c r="K14" s="3">
        <f>(K4+K5+K6)*1/100</f>
        <v>126933800</v>
      </c>
      <c r="L14" s="3"/>
      <c r="M14" s="13"/>
      <c r="N14" s="3">
        <f>(N4+N5+N6)*1/100</f>
        <v>5096735</v>
      </c>
      <c r="O14" s="3"/>
      <c r="P14" s="13"/>
      <c r="Q14" s="1"/>
      <c r="R14" s="3">
        <f>(R4+R5+R6)*1/100</f>
        <v>-48436580</v>
      </c>
      <c r="T14" s="7"/>
      <c r="U14" s="1"/>
      <c r="V14" s="3">
        <f>(V4+V5+V6)*1/100</f>
        <v>-5.8889781939797103E-9</v>
      </c>
      <c r="W14" s="1">
        <f>C14-G14-J14-M14</f>
        <v>0</v>
      </c>
    </row>
    <row r="15" spans="1:23" ht="30.75" customHeight="1" x14ac:dyDescent="0.25">
      <c r="A15" s="27" t="s">
        <v>14</v>
      </c>
      <c r="B15" s="27"/>
      <c r="C15" s="27"/>
      <c r="D15" s="27"/>
      <c r="E15" s="3">
        <v>-500000000</v>
      </c>
      <c r="F15" s="3"/>
      <c r="G15" s="13"/>
      <c r="H15" s="3">
        <v>-500000000</v>
      </c>
      <c r="I15" s="3"/>
      <c r="J15" s="13"/>
      <c r="K15" s="3">
        <f>E15-H15</f>
        <v>0</v>
      </c>
      <c r="L15" s="3"/>
      <c r="M15" s="13"/>
      <c r="N15" s="3">
        <v>0</v>
      </c>
      <c r="O15" s="3"/>
      <c r="P15" s="13"/>
      <c r="Q15" s="1"/>
      <c r="R15" s="3">
        <f>E15-H15-K15</f>
        <v>0</v>
      </c>
      <c r="T15" s="7"/>
      <c r="U15" s="1"/>
      <c r="V15" s="3">
        <f>I15-L15-R15</f>
        <v>0</v>
      </c>
      <c r="W15" s="1">
        <f t="shared" si="5"/>
        <v>0</v>
      </c>
    </row>
    <row r="16" spans="1:23" ht="30.75" customHeight="1" x14ac:dyDescent="0.25">
      <c r="A16" s="27" t="s">
        <v>18</v>
      </c>
      <c r="B16" s="27"/>
      <c r="C16" s="27"/>
      <c r="D16" s="27"/>
      <c r="E16" s="3">
        <f>(E13+E15+E14)*9%</f>
        <v>3419747424</v>
      </c>
      <c r="F16" s="3"/>
      <c r="G16" s="13"/>
      <c r="H16" s="3">
        <f>(H13+H14)*9%</f>
        <v>1462674178.8</v>
      </c>
      <c r="I16" s="3"/>
      <c r="J16" s="13"/>
      <c r="K16" s="3">
        <f>(K13+K14)*9%</f>
        <v>1153828242</v>
      </c>
      <c r="L16" s="3"/>
      <c r="M16" s="13"/>
      <c r="N16" s="3">
        <f>(N13+N14)*9%</f>
        <v>46329321.149999999</v>
      </c>
      <c r="O16" s="3"/>
      <c r="P16" s="13"/>
      <c r="Q16" s="1"/>
      <c r="R16" s="3">
        <f>(R13+R15+R14)*9/100</f>
        <v>-500048512.19999999</v>
      </c>
      <c r="T16" s="7"/>
      <c r="U16" s="1"/>
      <c r="V16" s="3">
        <f>(V13+V15+V14)*9/100</f>
        <v>-5.3530811783275567E-8</v>
      </c>
      <c r="W16" s="1">
        <f t="shared" si="5"/>
        <v>0</v>
      </c>
    </row>
    <row r="17" spans="1:23" s="10" customFormat="1" ht="30.75" customHeight="1" thickBot="1" x14ac:dyDescent="0.3">
      <c r="A17" s="27" t="s">
        <v>16</v>
      </c>
      <c r="B17" s="27"/>
      <c r="C17" s="27"/>
      <c r="D17" s="27"/>
      <c r="E17" s="5">
        <f>SUM(E13:E16)</f>
        <v>41416941024</v>
      </c>
      <c r="F17" s="11"/>
      <c r="G17" s="13"/>
      <c r="H17" s="5">
        <f>SUM(H13:H16)</f>
        <v>17214609498.799999</v>
      </c>
      <c r="I17" s="11"/>
      <c r="J17" s="13"/>
      <c r="K17" s="5">
        <f>SUM(K13:K16)</f>
        <v>13974142042</v>
      </c>
      <c r="L17" s="11"/>
      <c r="M17" s="13"/>
      <c r="N17" s="5">
        <f>SUM(N13:N16)</f>
        <v>561099556.14999998</v>
      </c>
      <c r="O17" s="11"/>
      <c r="R17" s="5">
        <f>SUM(R13:R16)</f>
        <v>-6056143092.1999998</v>
      </c>
      <c r="V17" s="5">
        <f>H17+K17+N17</f>
        <v>31749851096.950001</v>
      </c>
      <c r="W17" s="24">
        <f>E17-V17+R17</f>
        <v>3610946834.8499994</v>
      </c>
    </row>
    <row r="18" spans="1:23" ht="30.75" customHeight="1" thickTop="1" x14ac:dyDescent="0.25"/>
    <row r="19" spans="1:23" ht="34.5" customHeight="1" x14ac:dyDescent="0.25">
      <c r="B19" s="29" t="s">
        <v>26</v>
      </c>
      <c r="C19" s="29"/>
      <c r="D19" s="21"/>
      <c r="E19" s="2">
        <f>-(E13+E15+E14)*25/100</f>
        <v>-9499298400</v>
      </c>
      <c r="F19" s="3"/>
      <c r="G19" s="13"/>
      <c r="H19" s="3">
        <f>-(H13+H15+H14)*25/100</f>
        <v>-3937983830</v>
      </c>
      <c r="I19" s="3"/>
      <c r="J19" s="13"/>
      <c r="K19" s="3">
        <f>-(K13+K15+K14)*25/100</f>
        <v>-3205078450</v>
      </c>
      <c r="L19" s="3"/>
      <c r="M19" s="13"/>
      <c r="N19" s="3">
        <v>0</v>
      </c>
      <c r="O19" s="3"/>
      <c r="Q19" s="1"/>
      <c r="R19" s="3">
        <v>0</v>
      </c>
      <c r="U19" s="1"/>
      <c r="V19" s="3">
        <f>E19</f>
        <v>-9499298400</v>
      </c>
    </row>
    <row r="20" spans="1:23" ht="34.5" customHeight="1" x14ac:dyDescent="0.25">
      <c r="B20" s="29" t="s">
        <v>27</v>
      </c>
      <c r="C20" s="29"/>
      <c r="D20" s="21"/>
      <c r="E20" s="2">
        <v>0</v>
      </c>
      <c r="F20" s="2"/>
      <c r="G20" s="13"/>
      <c r="H20" s="2">
        <v>-11000000000</v>
      </c>
      <c r="I20" s="2"/>
      <c r="J20" s="13"/>
      <c r="K20" s="2">
        <v>-13136178304</v>
      </c>
      <c r="L20" s="2"/>
      <c r="M20" s="13"/>
      <c r="N20" s="2">
        <v>0</v>
      </c>
      <c r="O20" s="2"/>
      <c r="Q20" s="1"/>
      <c r="R20" s="2">
        <v>0</v>
      </c>
      <c r="U20" s="1"/>
      <c r="V20" s="2">
        <f>H20+K20</f>
        <v>-24136178304</v>
      </c>
    </row>
    <row r="21" spans="1:23" s="10" customFormat="1" ht="30.75" customHeight="1" thickBot="1" x14ac:dyDescent="0.3">
      <c r="A21" s="28" t="s">
        <v>25</v>
      </c>
      <c r="B21" s="28"/>
      <c r="C21" s="28"/>
      <c r="D21" s="28"/>
      <c r="E21" s="12">
        <f>E17+E19+E20</f>
        <v>31917642624</v>
      </c>
      <c r="F21" s="14"/>
      <c r="G21" s="13"/>
      <c r="H21" s="12">
        <f>SUM(H17:H20)</f>
        <v>2276625668.7999992</v>
      </c>
      <c r="I21" s="14"/>
      <c r="J21" s="13"/>
      <c r="K21" s="23">
        <f>SUM(K17:K20)</f>
        <v>-2367114712</v>
      </c>
      <c r="L21" s="14"/>
      <c r="M21" s="13"/>
      <c r="N21" s="12">
        <f>SUM(N17:N20)</f>
        <v>561099556.14999998</v>
      </c>
      <c r="O21" s="14"/>
      <c r="R21" s="12">
        <f>SUM(R17:R20)</f>
        <v>-6056143092.1999998</v>
      </c>
      <c r="V21" s="12">
        <f>SUM(V17:V20)</f>
        <v>-1885625607.0499992</v>
      </c>
    </row>
    <row r="22" spans="1:23" ht="30.75" customHeight="1" thickTop="1" x14ac:dyDescent="0.25"/>
    <row r="23" spans="1:23" ht="101.25" customHeight="1" x14ac:dyDescent="0.25">
      <c r="T23" s="25" t="s">
        <v>33</v>
      </c>
      <c r="U23" s="25"/>
      <c r="V23" s="25"/>
    </row>
  </sheetData>
  <mergeCells count="11">
    <mergeCell ref="A17:D17"/>
    <mergeCell ref="B19:C19"/>
    <mergeCell ref="B20:C20"/>
    <mergeCell ref="A21:D21"/>
    <mergeCell ref="T23:V23"/>
    <mergeCell ref="A1:V1"/>
    <mergeCell ref="A2:V2"/>
    <mergeCell ref="A13:D13"/>
    <mergeCell ref="A15:D15"/>
    <mergeCell ref="A14:D14"/>
    <mergeCell ref="A16:D16"/>
  </mergeCells>
  <pageMargins left="0.7" right="0.7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سرما سازان</vt:lpstr>
      <vt:lpstr>سرما سازان (2)</vt:lpstr>
      <vt:lpstr>'سرما سازان'!Print_Area</vt:lpstr>
      <vt:lpstr>'سرما سازان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Bakhshi</dc:creator>
  <cp:lastModifiedBy>Imaghian AmirAbbas</cp:lastModifiedBy>
  <cp:lastPrinted>2023-06-28T09:31:39Z</cp:lastPrinted>
  <dcterms:created xsi:type="dcterms:W3CDTF">2023-05-21T15:22:09Z</dcterms:created>
  <dcterms:modified xsi:type="dcterms:W3CDTF">2023-09-04T09:08:36Z</dcterms:modified>
</cp:coreProperties>
</file>