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Bakhshi\سال مالی 1401\mrs\sina kontorol\"/>
    </mc:Choice>
  </mc:AlternateContent>
  <xr:revisionPtr revIDLastSave="0" documentId="13_ncr:1_{15164F88-13E7-4238-8C47-492D6736B0F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کار" sheetId="2" r:id="rId1"/>
    <sheet name="کار اصلی" sheetId="3" r:id="rId2"/>
    <sheet name="کار اصلی (2)" sheetId="8" r:id="rId3"/>
    <sheet name="053-001" sheetId="1" r:id="rId4"/>
    <sheet name="053-003" sheetId="5" r:id="rId5"/>
    <sheet name="053-004" sheetId="6" r:id="rId6"/>
    <sheet name="053-005" sheetId="4" r:id="rId7"/>
    <sheet name="053-006" sheetId="7" r:id="rId8"/>
  </sheets>
  <definedNames>
    <definedName name="_xlnm._FilterDatabase" localSheetId="3" hidden="1">'053-001'!$A$1:$Z$495</definedName>
    <definedName name="_xlnm._FilterDatabase" localSheetId="1" hidden="1">'کار اصلی'!$A$1:$X$553</definedName>
    <definedName name="_xlnm._FilterDatabase" localSheetId="2" hidden="1">'کار اصلی (2)'!$A$1:$AA$556</definedName>
    <definedName name="_xlnm.Print_Titles" localSheetId="2">'کار اصلی (2)'!$1:$44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6" i="8" l="1"/>
  <c r="Q3" i="8" l="1"/>
  <c r="Q4" i="8"/>
  <c r="Q5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44" i="8"/>
  <c r="Q49" i="8"/>
  <c r="Q2" i="8"/>
  <c r="P3" i="8"/>
  <c r="P4" i="8"/>
  <c r="P5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44" i="8"/>
  <c r="P49" i="8"/>
  <c r="P2" i="8"/>
  <c r="M553" i="8"/>
  <c r="O534" i="8"/>
  <c r="O535" i="8"/>
  <c r="O536" i="8"/>
  <c r="O537" i="8"/>
  <c r="O533" i="8"/>
  <c r="N534" i="8"/>
  <c r="P534" i="8" s="1"/>
  <c r="N535" i="8"/>
  <c r="N536" i="8"/>
  <c r="P536" i="8" s="1"/>
  <c r="N537" i="8"/>
  <c r="P537" i="8" s="1"/>
  <c r="N533" i="8"/>
  <c r="P533" i="8" s="1"/>
  <c r="O524" i="8"/>
  <c r="O525" i="8"/>
  <c r="O526" i="8"/>
  <c r="O527" i="8"/>
  <c r="O523" i="8"/>
  <c r="N524" i="8"/>
  <c r="P524" i="8" s="1"/>
  <c r="N525" i="8"/>
  <c r="Q525" i="8" s="1"/>
  <c r="N526" i="8"/>
  <c r="P526" i="8" s="1"/>
  <c r="N527" i="8"/>
  <c r="P527" i="8" s="1"/>
  <c r="N523" i="8"/>
  <c r="O514" i="8"/>
  <c r="O515" i="8"/>
  <c r="O516" i="8"/>
  <c r="O517" i="8"/>
  <c r="O513" i="8"/>
  <c r="N514" i="8"/>
  <c r="P514" i="8" s="1"/>
  <c r="N515" i="8"/>
  <c r="P515" i="8" s="1"/>
  <c r="N516" i="8"/>
  <c r="P516" i="8" s="1"/>
  <c r="N517" i="8"/>
  <c r="Q517" i="8" s="1"/>
  <c r="N513" i="8"/>
  <c r="P513" i="8" s="1"/>
  <c r="O439" i="8"/>
  <c r="O440" i="8"/>
  <c r="O441" i="8"/>
  <c r="O442" i="8"/>
  <c r="O438" i="8"/>
  <c r="N439" i="8"/>
  <c r="N440" i="8"/>
  <c r="P440" i="8" s="1"/>
  <c r="N441" i="8"/>
  <c r="P441" i="8" s="1"/>
  <c r="N442" i="8"/>
  <c r="P442" i="8" s="1"/>
  <c r="N438" i="8"/>
  <c r="P438" i="8" s="1"/>
  <c r="O394" i="8"/>
  <c r="O395" i="8"/>
  <c r="O396" i="8"/>
  <c r="O397" i="8"/>
  <c r="O393" i="8"/>
  <c r="N394" i="8"/>
  <c r="N395" i="8"/>
  <c r="Q395" i="8" s="1"/>
  <c r="N396" i="8"/>
  <c r="N397" i="8"/>
  <c r="N393" i="8"/>
  <c r="O457" i="8"/>
  <c r="N457" i="8"/>
  <c r="Q457" i="8" s="1"/>
  <c r="O456" i="8"/>
  <c r="N456" i="8"/>
  <c r="P456" i="8" s="1"/>
  <c r="O455" i="8"/>
  <c r="N455" i="8"/>
  <c r="P455" i="8" s="1"/>
  <c r="O454" i="8"/>
  <c r="N454" i="8"/>
  <c r="P454" i="8" s="1"/>
  <c r="O453" i="8"/>
  <c r="N453" i="8"/>
  <c r="P453" i="8" s="1"/>
  <c r="O477" i="8"/>
  <c r="N477" i="8"/>
  <c r="P477" i="8" s="1"/>
  <c r="O476" i="8"/>
  <c r="N476" i="8"/>
  <c r="P476" i="8" s="1"/>
  <c r="O475" i="8"/>
  <c r="N475" i="8"/>
  <c r="O474" i="8"/>
  <c r="N474" i="8"/>
  <c r="P474" i="8" s="1"/>
  <c r="O473" i="8"/>
  <c r="N473" i="8"/>
  <c r="P473" i="8" s="1"/>
  <c r="O494" i="8"/>
  <c r="O495" i="8"/>
  <c r="O496" i="8"/>
  <c r="O497" i="8"/>
  <c r="O493" i="8"/>
  <c r="N494" i="8"/>
  <c r="P494" i="8" s="1"/>
  <c r="N495" i="8"/>
  <c r="P495" i="8" s="1"/>
  <c r="N496" i="8"/>
  <c r="P496" i="8" s="1"/>
  <c r="N497" i="8"/>
  <c r="P497" i="8" s="1"/>
  <c r="N493" i="8"/>
  <c r="O379" i="8"/>
  <c r="O380" i="8"/>
  <c r="O381" i="8"/>
  <c r="O382" i="8"/>
  <c r="O378" i="8"/>
  <c r="N379" i="8"/>
  <c r="Q379" i="8" s="1"/>
  <c r="N380" i="8"/>
  <c r="P380" i="8" s="1"/>
  <c r="N381" i="8"/>
  <c r="N382" i="8"/>
  <c r="N378" i="8"/>
  <c r="O462" i="8"/>
  <c r="N462" i="8"/>
  <c r="P462" i="8" s="1"/>
  <c r="O461" i="8"/>
  <c r="N461" i="8"/>
  <c r="P461" i="8" s="1"/>
  <c r="O460" i="8"/>
  <c r="N460" i="8"/>
  <c r="P460" i="8" s="1"/>
  <c r="O459" i="8"/>
  <c r="N459" i="8"/>
  <c r="P459" i="8" s="1"/>
  <c r="O458" i="8"/>
  <c r="N458" i="8"/>
  <c r="P458" i="8" s="1"/>
  <c r="O467" i="8"/>
  <c r="N467" i="8"/>
  <c r="P467" i="8" s="1"/>
  <c r="O466" i="8"/>
  <c r="N466" i="8"/>
  <c r="P466" i="8" s="1"/>
  <c r="O465" i="8"/>
  <c r="N465" i="8"/>
  <c r="P465" i="8" s="1"/>
  <c r="O464" i="8"/>
  <c r="N464" i="8"/>
  <c r="P464" i="8" s="1"/>
  <c r="O463" i="8"/>
  <c r="N463" i="8"/>
  <c r="O482" i="8"/>
  <c r="N482" i="8"/>
  <c r="P482" i="8" s="1"/>
  <c r="O481" i="8"/>
  <c r="N481" i="8"/>
  <c r="O480" i="8"/>
  <c r="N480" i="8"/>
  <c r="P480" i="8" s="1"/>
  <c r="O479" i="8"/>
  <c r="N479" i="8"/>
  <c r="P479" i="8" s="1"/>
  <c r="O478" i="8"/>
  <c r="N478" i="8"/>
  <c r="P478" i="8" s="1"/>
  <c r="O487" i="8"/>
  <c r="N487" i="8"/>
  <c r="O486" i="8"/>
  <c r="N486" i="8"/>
  <c r="P486" i="8" s="1"/>
  <c r="O485" i="8"/>
  <c r="N485" i="8"/>
  <c r="P485" i="8" s="1"/>
  <c r="O484" i="8"/>
  <c r="N484" i="8"/>
  <c r="P484" i="8" s="1"/>
  <c r="O483" i="8"/>
  <c r="N483" i="8"/>
  <c r="P483" i="8" s="1"/>
  <c r="O532" i="8"/>
  <c r="N532" i="8"/>
  <c r="P532" i="8" s="1"/>
  <c r="O531" i="8"/>
  <c r="N531" i="8"/>
  <c r="P531" i="8" s="1"/>
  <c r="O530" i="8"/>
  <c r="N530" i="8"/>
  <c r="P530" i="8" s="1"/>
  <c r="O529" i="8"/>
  <c r="N529" i="8"/>
  <c r="O528" i="8"/>
  <c r="N528" i="8"/>
  <c r="P528" i="8" s="1"/>
  <c r="O544" i="8"/>
  <c r="O545" i="8"/>
  <c r="O546" i="8"/>
  <c r="O547" i="8"/>
  <c r="O543" i="8"/>
  <c r="N544" i="8"/>
  <c r="P544" i="8" s="1"/>
  <c r="N545" i="8"/>
  <c r="P545" i="8" s="1"/>
  <c r="N546" i="8"/>
  <c r="P546" i="8" s="1"/>
  <c r="N547" i="8"/>
  <c r="Q547" i="8" s="1"/>
  <c r="N543" i="8"/>
  <c r="P543" i="8" s="1"/>
  <c r="O472" i="8"/>
  <c r="N472" i="8"/>
  <c r="P472" i="8" s="1"/>
  <c r="O471" i="8"/>
  <c r="N471" i="8"/>
  <c r="P471" i="8" s="1"/>
  <c r="O470" i="8"/>
  <c r="N470" i="8"/>
  <c r="P470" i="8" s="1"/>
  <c r="O469" i="8"/>
  <c r="N469" i="8"/>
  <c r="Q469" i="8" s="1"/>
  <c r="O468" i="8"/>
  <c r="N468" i="8"/>
  <c r="P468" i="8" s="1"/>
  <c r="O447" i="8"/>
  <c r="N447" i="8"/>
  <c r="P447" i="8" s="1"/>
  <c r="O446" i="8"/>
  <c r="N446" i="8"/>
  <c r="P446" i="8" s="1"/>
  <c r="O445" i="8"/>
  <c r="N445" i="8"/>
  <c r="O444" i="8"/>
  <c r="N444" i="8"/>
  <c r="P444" i="8" s="1"/>
  <c r="O443" i="8"/>
  <c r="N443" i="8"/>
  <c r="P443" i="8" s="1"/>
  <c r="O432" i="8"/>
  <c r="N432" i="8"/>
  <c r="P432" i="8" s="1"/>
  <c r="O431" i="8"/>
  <c r="N431" i="8"/>
  <c r="P431" i="8" s="1"/>
  <c r="O430" i="8"/>
  <c r="N430" i="8"/>
  <c r="P430" i="8" s="1"/>
  <c r="O429" i="8"/>
  <c r="N429" i="8"/>
  <c r="P429" i="8" s="1"/>
  <c r="O428" i="8"/>
  <c r="N428" i="8"/>
  <c r="P428" i="8" s="1"/>
  <c r="O374" i="8"/>
  <c r="O375" i="8"/>
  <c r="O376" i="8"/>
  <c r="O377" i="8"/>
  <c r="O373" i="8"/>
  <c r="N373" i="8"/>
  <c r="N374" i="8"/>
  <c r="P374" i="8" s="1"/>
  <c r="N375" i="8"/>
  <c r="N376" i="8"/>
  <c r="N377" i="8"/>
  <c r="O369" i="8"/>
  <c r="O370" i="8"/>
  <c r="O371" i="8"/>
  <c r="O372" i="8"/>
  <c r="O368" i="8"/>
  <c r="N369" i="8"/>
  <c r="N370" i="8"/>
  <c r="Q370" i="8" s="1"/>
  <c r="N371" i="8"/>
  <c r="N372" i="8"/>
  <c r="N368" i="8"/>
  <c r="P368" i="8" s="1"/>
  <c r="O289" i="8"/>
  <c r="O290" i="8"/>
  <c r="O291" i="8"/>
  <c r="O292" i="8"/>
  <c r="O288" i="8"/>
  <c r="N289" i="8"/>
  <c r="N290" i="8"/>
  <c r="P290" i="8" s="1"/>
  <c r="N291" i="8"/>
  <c r="N292" i="8"/>
  <c r="N288" i="8"/>
  <c r="O222" i="8"/>
  <c r="N222" i="8"/>
  <c r="O221" i="8"/>
  <c r="N221" i="8"/>
  <c r="O220" i="8"/>
  <c r="N220" i="8"/>
  <c r="O219" i="8"/>
  <c r="N219" i="8"/>
  <c r="O218" i="8"/>
  <c r="N218" i="8"/>
  <c r="P218" i="8" s="1"/>
  <c r="O214" i="8"/>
  <c r="O215" i="8"/>
  <c r="O216" i="8"/>
  <c r="O217" i="8"/>
  <c r="O213" i="8"/>
  <c r="N214" i="8"/>
  <c r="N215" i="8"/>
  <c r="N216" i="8"/>
  <c r="N217" i="8"/>
  <c r="N213" i="8"/>
  <c r="O197" i="8"/>
  <c r="N197" i="8"/>
  <c r="O196" i="8"/>
  <c r="N196" i="8"/>
  <c r="O195" i="8"/>
  <c r="N195" i="8"/>
  <c r="O194" i="8"/>
  <c r="N194" i="8"/>
  <c r="P194" i="8" s="1"/>
  <c r="O193" i="8"/>
  <c r="N193" i="8"/>
  <c r="O297" i="8"/>
  <c r="N297" i="8"/>
  <c r="O296" i="8"/>
  <c r="N296" i="8"/>
  <c r="P296" i="8" s="1"/>
  <c r="O295" i="8"/>
  <c r="N295" i="8"/>
  <c r="O294" i="8"/>
  <c r="N294" i="8"/>
  <c r="O293" i="8"/>
  <c r="N293" i="8"/>
  <c r="O277" i="8"/>
  <c r="N277" i="8"/>
  <c r="O276" i="8"/>
  <c r="N276" i="8"/>
  <c r="O275" i="8"/>
  <c r="N275" i="8"/>
  <c r="O274" i="8"/>
  <c r="N274" i="8"/>
  <c r="O273" i="8"/>
  <c r="N273" i="8"/>
  <c r="O272" i="8"/>
  <c r="N272" i="8"/>
  <c r="P272" i="8" s="1"/>
  <c r="O271" i="8"/>
  <c r="N271" i="8"/>
  <c r="O270" i="8"/>
  <c r="N270" i="8"/>
  <c r="O269" i="8"/>
  <c r="N269" i="8"/>
  <c r="O268" i="8"/>
  <c r="N268" i="8"/>
  <c r="O267" i="8"/>
  <c r="N267" i="8"/>
  <c r="O266" i="8"/>
  <c r="N266" i="8"/>
  <c r="P266" i="8" s="1"/>
  <c r="O265" i="8"/>
  <c r="N265" i="8"/>
  <c r="O264" i="8"/>
  <c r="N264" i="8"/>
  <c r="O263" i="8"/>
  <c r="N263" i="8"/>
  <c r="O262" i="8"/>
  <c r="N262" i="8"/>
  <c r="O261" i="8"/>
  <c r="N261" i="8"/>
  <c r="O260" i="8"/>
  <c r="N260" i="8"/>
  <c r="P260" i="8" s="1"/>
  <c r="O259" i="8"/>
  <c r="N259" i="8"/>
  <c r="O258" i="8"/>
  <c r="N258" i="8"/>
  <c r="O257" i="8"/>
  <c r="N257" i="8"/>
  <c r="O256" i="8"/>
  <c r="N256" i="8"/>
  <c r="O255" i="8"/>
  <c r="N255" i="8"/>
  <c r="O254" i="8"/>
  <c r="N254" i="8"/>
  <c r="P254" i="8" s="1"/>
  <c r="O253" i="8"/>
  <c r="N253" i="8"/>
  <c r="O242" i="8"/>
  <c r="N242" i="8"/>
  <c r="P242" i="8" s="1"/>
  <c r="O241" i="8"/>
  <c r="N241" i="8"/>
  <c r="O240" i="8"/>
  <c r="N240" i="8"/>
  <c r="O239" i="8"/>
  <c r="N239" i="8"/>
  <c r="O238" i="8"/>
  <c r="N238" i="8"/>
  <c r="O237" i="8"/>
  <c r="N237" i="8"/>
  <c r="O236" i="8"/>
  <c r="N236" i="8"/>
  <c r="P236" i="8" s="1"/>
  <c r="O235" i="8"/>
  <c r="N235" i="8"/>
  <c r="O234" i="8"/>
  <c r="N234" i="8"/>
  <c r="O233" i="8"/>
  <c r="N233" i="8"/>
  <c r="O232" i="8"/>
  <c r="N232" i="8"/>
  <c r="O231" i="8"/>
  <c r="N231" i="8"/>
  <c r="O230" i="8"/>
  <c r="N230" i="8"/>
  <c r="P230" i="8" s="1"/>
  <c r="O229" i="8"/>
  <c r="N229" i="8"/>
  <c r="O228" i="8"/>
  <c r="N228" i="8"/>
  <c r="O209" i="8"/>
  <c r="O210" i="8"/>
  <c r="O211" i="8"/>
  <c r="O212" i="8"/>
  <c r="O208" i="8"/>
  <c r="N209" i="8"/>
  <c r="N210" i="8"/>
  <c r="N211" i="8"/>
  <c r="N212" i="8"/>
  <c r="P212" i="8" s="1"/>
  <c r="N208" i="8"/>
  <c r="O189" i="8"/>
  <c r="O190" i="8"/>
  <c r="O191" i="8"/>
  <c r="O192" i="8"/>
  <c r="O188" i="8"/>
  <c r="N189" i="8"/>
  <c r="N190" i="8"/>
  <c r="N191" i="8"/>
  <c r="N192" i="8"/>
  <c r="N188" i="8"/>
  <c r="P188" i="8" s="1"/>
  <c r="O179" i="8"/>
  <c r="O180" i="8"/>
  <c r="O181" i="8"/>
  <c r="O182" i="8"/>
  <c r="O178" i="8"/>
  <c r="N179" i="8"/>
  <c r="N180" i="8"/>
  <c r="N181" i="8"/>
  <c r="N182" i="8"/>
  <c r="P182" i="8" s="1"/>
  <c r="N178" i="8"/>
  <c r="O204" i="8"/>
  <c r="O205" i="8"/>
  <c r="O206" i="8"/>
  <c r="O207" i="8"/>
  <c r="O203" i="8"/>
  <c r="N204" i="8"/>
  <c r="N205" i="8"/>
  <c r="N206" i="8"/>
  <c r="P206" i="8" s="1"/>
  <c r="N207" i="8"/>
  <c r="N203" i="8"/>
  <c r="O392" i="8"/>
  <c r="N392" i="8"/>
  <c r="P392" i="8" s="1"/>
  <c r="O391" i="8"/>
  <c r="N391" i="8"/>
  <c r="O390" i="8"/>
  <c r="N390" i="8"/>
  <c r="O389" i="8"/>
  <c r="N389" i="8"/>
  <c r="O388" i="8"/>
  <c r="N388" i="8"/>
  <c r="O362" i="8"/>
  <c r="N362" i="8"/>
  <c r="P362" i="8" s="1"/>
  <c r="O361" i="8"/>
  <c r="N361" i="8"/>
  <c r="O360" i="8"/>
  <c r="N360" i="8"/>
  <c r="O359" i="8"/>
  <c r="N359" i="8"/>
  <c r="O358" i="8"/>
  <c r="N358" i="8"/>
  <c r="O357" i="8"/>
  <c r="N357" i="8"/>
  <c r="O356" i="8"/>
  <c r="N356" i="8"/>
  <c r="P356" i="8" s="1"/>
  <c r="O355" i="8"/>
  <c r="N355" i="8"/>
  <c r="O354" i="8"/>
  <c r="N354" i="8"/>
  <c r="Q354" i="8" s="1"/>
  <c r="O353" i="8"/>
  <c r="N353" i="8"/>
  <c r="O352" i="8"/>
  <c r="N352" i="8"/>
  <c r="O351" i="8"/>
  <c r="N351" i="8"/>
  <c r="O350" i="8"/>
  <c r="N350" i="8"/>
  <c r="P350" i="8" s="1"/>
  <c r="O349" i="8"/>
  <c r="N349" i="8"/>
  <c r="O348" i="8"/>
  <c r="N348" i="8"/>
  <c r="O342" i="8"/>
  <c r="N342" i="8"/>
  <c r="O341" i="8"/>
  <c r="N341" i="8"/>
  <c r="O340" i="8"/>
  <c r="N340" i="8"/>
  <c r="O339" i="8"/>
  <c r="N339" i="8"/>
  <c r="O338" i="8"/>
  <c r="N338" i="8"/>
  <c r="P338" i="8" s="1"/>
  <c r="O337" i="8"/>
  <c r="N337" i="8"/>
  <c r="Q337" i="8" s="1"/>
  <c r="O336" i="8"/>
  <c r="N336" i="8"/>
  <c r="O335" i="8"/>
  <c r="N335" i="8"/>
  <c r="O334" i="8"/>
  <c r="N334" i="8"/>
  <c r="O333" i="8"/>
  <c r="N333" i="8"/>
  <c r="O317" i="8"/>
  <c r="N317" i="8"/>
  <c r="O316" i="8"/>
  <c r="N316" i="8"/>
  <c r="O315" i="8"/>
  <c r="N315" i="8"/>
  <c r="O314" i="8"/>
  <c r="N314" i="8"/>
  <c r="P314" i="8" s="1"/>
  <c r="O313" i="8"/>
  <c r="N313" i="8"/>
  <c r="O302" i="8"/>
  <c r="N302" i="8"/>
  <c r="P302" i="8" s="1"/>
  <c r="O301" i="8"/>
  <c r="N301" i="8"/>
  <c r="O300" i="8"/>
  <c r="N300" i="8"/>
  <c r="O299" i="8"/>
  <c r="N299" i="8"/>
  <c r="O298" i="8"/>
  <c r="N298" i="8"/>
  <c r="O287" i="8"/>
  <c r="N287" i="8"/>
  <c r="Q287" i="8" s="1"/>
  <c r="O286" i="8"/>
  <c r="N286" i="8"/>
  <c r="O285" i="8"/>
  <c r="N285" i="8"/>
  <c r="O284" i="8"/>
  <c r="N284" i="8"/>
  <c r="P284" i="8" s="1"/>
  <c r="O283" i="8"/>
  <c r="N283" i="8"/>
  <c r="O202" i="8"/>
  <c r="N202" i="8"/>
  <c r="O201" i="8"/>
  <c r="N201" i="8"/>
  <c r="O200" i="8"/>
  <c r="N200" i="8"/>
  <c r="P200" i="8" s="1"/>
  <c r="O199" i="8"/>
  <c r="N199" i="8"/>
  <c r="O198" i="8"/>
  <c r="N198" i="8"/>
  <c r="O177" i="8"/>
  <c r="N177" i="8"/>
  <c r="O176" i="8"/>
  <c r="N176" i="8"/>
  <c r="P176" i="8" s="1"/>
  <c r="O175" i="8"/>
  <c r="N175" i="8"/>
  <c r="O174" i="8"/>
  <c r="N174" i="8"/>
  <c r="O173" i="8"/>
  <c r="N173" i="8"/>
  <c r="O167" i="8"/>
  <c r="N167" i="8"/>
  <c r="O166" i="8"/>
  <c r="N166" i="8"/>
  <c r="O165" i="8"/>
  <c r="N165" i="8"/>
  <c r="O164" i="8"/>
  <c r="N164" i="8"/>
  <c r="P164" i="8" s="1"/>
  <c r="O163" i="8"/>
  <c r="N163" i="8"/>
  <c r="O147" i="8"/>
  <c r="N147" i="8"/>
  <c r="O146" i="8"/>
  <c r="N146" i="8"/>
  <c r="P146" i="8" s="1"/>
  <c r="O145" i="8"/>
  <c r="N145" i="8"/>
  <c r="O144" i="8"/>
  <c r="N144" i="8"/>
  <c r="O143" i="8"/>
  <c r="N143" i="8"/>
  <c r="O142" i="8"/>
  <c r="N142" i="8"/>
  <c r="O141" i="8"/>
  <c r="N141" i="8"/>
  <c r="O140" i="8"/>
  <c r="N140" i="8"/>
  <c r="P140" i="8" s="1"/>
  <c r="O139" i="8"/>
  <c r="N139" i="8"/>
  <c r="O138" i="8"/>
  <c r="N138" i="8"/>
  <c r="O387" i="8"/>
  <c r="N387" i="8"/>
  <c r="O386" i="8"/>
  <c r="N386" i="8"/>
  <c r="P386" i="8" s="1"/>
  <c r="O385" i="8"/>
  <c r="N385" i="8"/>
  <c r="O384" i="8"/>
  <c r="N384" i="8"/>
  <c r="O383" i="8"/>
  <c r="N383" i="8"/>
  <c r="O332" i="8"/>
  <c r="N332" i="8"/>
  <c r="P332" i="8" s="1"/>
  <c r="O331" i="8"/>
  <c r="N331" i="8"/>
  <c r="O330" i="8"/>
  <c r="N330" i="8"/>
  <c r="O329" i="8"/>
  <c r="N329" i="8"/>
  <c r="O328" i="8"/>
  <c r="N328" i="8"/>
  <c r="O327" i="8"/>
  <c r="N327" i="8"/>
  <c r="O326" i="8"/>
  <c r="N326" i="8"/>
  <c r="P326" i="8" s="1"/>
  <c r="O325" i="8"/>
  <c r="N325" i="8"/>
  <c r="O324" i="8"/>
  <c r="N324" i="8"/>
  <c r="O323" i="8"/>
  <c r="N323" i="8"/>
  <c r="O282" i="8"/>
  <c r="N282" i="8"/>
  <c r="O281" i="8"/>
  <c r="N281" i="8"/>
  <c r="O280" i="8"/>
  <c r="N280" i="8"/>
  <c r="O279" i="8"/>
  <c r="N279" i="8"/>
  <c r="O278" i="8"/>
  <c r="N278" i="8"/>
  <c r="P278" i="8" s="1"/>
  <c r="O187" i="8"/>
  <c r="N187" i="8"/>
  <c r="O186" i="8"/>
  <c r="N186" i="8"/>
  <c r="Q186" i="8" s="1"/>
  <c r="O185" i="8"/>
  <c r="N185" i="8"/>
  <c r="O184" i="8"/>
  <c r="N184" i="8"/>
  <c r="O183" i="8"/>
  <c r="N183" i="8"/>
  <c r="O162" i="8"/>
  <c r="N162" i="8"/>
  <c r="O161" i="8"/>
  <c r="N161" i="8"/>
  <c r="O160" i="8"/>
  <c r="N160" i="8"/>
  <c r="O159" i="8"/>
  <c r="N159" i="8"/>
  <c r="O158" i="8"/>
  <c r="N158" i="8"/>
  <c r="P158" i="8" s="1"/>
  <c r="O122" i="8"/>
  <c r="N122" i="8"/>
  <c r="P122" i="8" s="1"/>
  <c r="O121" i="8"/>
  <c r="N121" i="8"/>
  <c r="O120" i="8"/>
  <c r="N120" i="8"/>
  <c r="O119" i="8"/>
  <c r="N119" i="8"/>
  <c r="O118" i="8"/>
  <c r="N118" i="8"/>
  <c r="O117" i="8"/>
  <c r="N117" i="8"/>
  <c r="O116" i="8"/>
  <c r="N116" i="8"/>
  <c r="P116" i="8" s="1"/>
  <c r="O115" i="8"/>
  <c r="N115" i="8"/>
  <c r="O114" i="8"/>
  <c r="N114" i="8"/>
  <c r="O113" i="8"/>
  <c r="N113" i="8"/>
  <c r="O112" i="8"/>
  <c r="N112" i="8"/>
  <c r="O111" i="8"/>
  <c r="N111" i="8"/>
  <c r="O110" i="8"/>
  <c r="N110" i="8"/>
  <c r="P110" i="8" s="1"/>
  <c r="O109" i="8"/>
  <c r="N109" i="8"/>
  <c r="O108" i="8"/>
  <c r="N108" i="8"/>
  <c r="O102" i="8"/>
  <c r="N102" i="8"/>
  <c r="Q102" i="8" s="1"/>
  <c r="O101" i="8"/>
  <c r="N101" i="8"/>
  <c r="O100" i="8"/>
  <c r="N100" i="8"/>
  <c r="O99" i="8"/>
  <c r="N99" i="8"/>
  <c r="O98" i="8"/>
  <c r="N98" i="8"/>
  <c r="P98" i="8" s="1"/>
  <c r="O94" i="8"/>
  <c r="O95" i="8"/>
  <c r="O96" i="8"/>
  <c r="O97" i="8"/>
  <c r="O93" i="8"/>
  <c r="N94" i="8"/>
  <c r="N95" i="8"/>
  <c r="N96" i="8"/>
  <c r="N97" i="8"/>
  <c r="N93" i="8"/>
  <c r="O552" i="8"/>
  <c r="N552" i="8"/>
  <c r="P552" i="8" s="1"/>
  <c r="O551" i="8"/>
  <c r="N551" i="8"/>
  <c r="P551" i="8" s="1"/>
  <c r="O550" i="8"/>
  <c r="N550" i="8"/>
  <c r="P550" i="8" s="1"/>
  <c r="O549" i="8"/>
  <c r="N549" i="8"/>
  <c r="P549" i="8" s="1"/>
  <c r="O548" i="8"/>
  <c r="N548" i="8"/>
  <c r="P548" i="8" s="1"/>
  <c r="O427" i="8"/>
  <c r="N427" i="8"/>
  <c r="O426" i="8"/>
  <c r="N426" i="8"/>
  <c r="P426" i="8" s="1"/>
  <c r="O425" i="8"/>
  <c r="N425" i="8"/>
  <c r="P425" i="8" s="1"/>
  <c r="O424" i="8"/>
  <c r="N424" i="8"/>
  <c r="P424" i="8" s="1"/>
  <c r="O423" i="8"/>
  <c r="N423" i="8"/>
  <c r="P423" i="8" s="1"/>
  <c r="O422" i="8"/>
  <c r="N422" i="8"/>
  <c r="P422" i="8" s="1"/>
  <c r="O421" i="8"/>
  <c r="N421" i="8"/>
  <c r="O420" i="8"/>
  <c r="N420" i="8"/>
  <c r="Q420" i="8" s="1"/>
  <c r="O419" i="8"/>
  <c r="N419" i="8"/>
  <c r="P419" i="8" s="1"/>
  <c r="O418" i="8"/>
  <c r="N418" i="8"/>
  <c r="P418" i="8" s="1"/>
  <c r="O402" i="8"/>
  <c r="N402" i="8"/>
  <c r="P402" i="8" s="1"/>
  <c r="O401" i="8"/>
  <c r="N401" i="8"/>
  <c r="P401" i="8" s="1"/>
  <c r="O400" i="8"/>
  <c r="N400" i="8"/>
  <c r="P400" i="8" s="1"/>
  <c r="O399" i="8"/>
  <c r="N399" i="8"/>
  <c r="P399" i="8" s="1"/>
  <c r="O398" i="8"/>
  <c r="N398" i="8"/>
  <c r="P398" i="8" s="1"/>
  <c r="O312" i="8"/>
  <c r="N312" i="8"/>
  <c r="O311" i="8"/>
  <c r="N311" i="8"/>
  <c r="O310" i="8"/>
  <c r="N310" i="8"/>
  <c r="O309" i="8"/>
  <c r="N309" i="8"/>
  <c r="O308" i="8"/>
  <c r="N308" i="8"/>
  <c r="P308" i="8" s="1"/>
  <c r="O307" i="8"/>
  <c r="N307" i="8"/>
  <c r="O306" i="8"/>
  <c r="N306" i="8"/>
  <c r="O305" i="8"/>
  <c r="N305" i="8"/>
  <c r="O304" i="8"/>
  <c r="N304" i="8"/>
  <c r="O303" i="8"/>
  <c r="N303" i="8"/>
  <c r="O252" i="8"/>
  <c r="N252" i="8"/>
  <c r="O251" i="8"/>
  <c r="N251" i="8"/>
  <c r="O250" i="8"/>
  <c r="N250" i="8"/>
  <c r="O249" i="8"/>
  <c r="N249" i="8"/>
  <c r="O248" i="8"/>
  <c r="N248" i="8"/>
  <c r="P248" i="8" s="1"/>
  <c r="O137" i="8"/>
  <c r="N137" i="8"/>
  <c r="O136" i="8"/>
  <c r="N136" i="8"/>
  <c r="O135" i="8"/>
  <c r="N135" i="8"/>
  <c r="O134" i="8"/>
  <c r="N134" i="8"/>
  <c r="P134" i="8" s="1"/>
  <c r="O133" i="8"/>
  <c r="N133" i="8"/>
  <c r="O89" i="8"/>
  <c r="O90" i="8"/>
  <c r="O91" i="8"/>
  <c r="O92" i="8"/>
  <c r="O88" i="8"/>
  <c r="N89" i="8"/>
  <c r="N90" i="8"/>
  <c r="N91" i="8"/>
  <c r="N92" i="8"/>
  <c r="P92" i="8" s="1"/>
  <c r="N88" i="8"/>
  <c r="O65" i="8"/>
  <c r="O66" i="8"/>
  <c r="O67" i="8"/>
  <c r="O68" i="8"/>
  <c r="O64" i="8"/>
  <c r="O507" i="8"/>
  <c r="N507" i="8"/>
  <c r="P507" i="8" s="1"/>
  <c r="O506" i="8"/>
  <c r="N506" i="8"/>
  <c r="P506" i="8" s="1"/>
  <c r="O505" i="8"/>
  <c r="N505" i="8"/>
  <c r="O504" i="8"/>
  <c r="N504" i="8"/>
  <c r="P504" i="8" s="1"/>
  <c r="O503" i="8"/>
  <c r="N503" i="8"/>
  <c r="P503" i="8" s="1"/>
  <c r="O60" i="8"/>
  <c r="O61" i="8"/>
  <c r="O62" i="8"/>
  <c r="O63" i="8"/>
  <c r="O59" i="8"/>
  <c r="O542" i="8"/>
  <c r="N542" i="8"/>
  <c r="P542" i="8" s="1"/>
  <c r="O541" i="8"/>
  <c r="N541" i="8"/>
  <c r="P541" i="8" s="1"/>
  <c r="O540" i="8"/>
  <c r="N540" i="8"/>
  <c r="P540" i="8" s="1"/>
  <c r="O539" i="8"/>
  <c r="N539" i="8"/>
  <c r="P539" i="8" s="1"/>
  <c r="O538" i="8"/>
  <c r="N538" i="8"/>
  <c r="P538" i="8" s="1"/>
  <c r="O512" i="8"/>
  <c r="N512" i="8"/>
  <c r="P512" i="8" s="1"/>
  <c r="O511" i="8"/>
  <c r="N511" i="8"/>
  <c r="O510" i="8"/>
  <c r="N510" i="8"/>
  <c r="P510" i="8" s="1"/>
  <c r="O509" i="8"/>
  <c r="N509" i="8"/>
  <c r="P509" i="8" s="1"/>
  <c r="O508" i="8"/>
  <c r="N508" i="8"/>
  <c r="P508" i="8" s="1"/>
  <c r="O502" i="8"/>
  <c r="N502" i="8"/>
  <c r="P502" i="8" s="1"/>
  <c r="O501" i="8"/>
  <c r="N501" i="8"/>
  <c r="P501" i="8" s="1"/>
  <c r="O500" i="8"/>
  <c r="N500" i="8"/>
  <c r="P500" i="8" s="1"/>
  <c r="O499" i="8"/>
  <c r="N499" i="8"/>
  <c r="O498" i="8"/>
  <c r="N498" i="8"/>
  <c r="P498" i="8" s="1"/>
  <c r="O492" i="8"/>
  <c r="N492" i="8"/>
  <c r="P492" i="8" s="1"/>
  <c r="O491" i="8"/>
  <c r="N491" i="8"/>
  <c r="P491" i="8" s="1"/>
  <c r="O490" i="8"/>
  <c r="N490" i="8"/>
  <c r="P490" i="8" s="1"/>
  <c r="O489" i="8"/>
  <c r="N489" i="8"/>
  <c r="P489" i="8" s="1"/>
  <c r="O488" i="8"/>
  <c r="N488" i="8"/>
  <c r="P488" i="8" s="1"/>
  <c r="O407" i="8"/>
  <c r="N407" i="8"/>
  <c r="P407" i="8" s="1"/>
  <c r="O406" i="8"/>
  <c r="N406" i="8"/>
  <c r="P406" i="8" s="1"/>
  <c r="O405" i="8"/>
  <c r="N405" i="8"/>
  <c r="P405" i="8" s="1"/>
  <c r="O404" i="8"/>
  <c r="N404" i="8"/>
  <c r="P404" i="8" s="1"/>
  <c r="O403" i="8"/>
  <c r="N403" i="8"/>
  <c r="O367" i="8"/>
  <c r="N367" i="8"/>
  <c r="O366" i="8"/>
  <c r="N366" i="8"/>
  <c r="O365" i="8"/>
  <c r="N365" i="8"/>
  <c r="O364" i="8"/>
  <c r="N364" i="8"/>
  <c r="O363" i="8"/>
  <c r="N363" i="8"/>
  <c r="O322" i="8"/>
  <c r="N322" i="8"/>
  <c r="O321" i="8"/>
  <c r="N321" i="8"/>
  <c r="O320" i="8"/>
  <c r="N320" i="8"/>
  <c r="P320" i="8" s="1"/>
  <c r="O319" i="8"/>
  <c r="N319" i="8"/>
  <c r="O318" i="8"/>
  <c r="N318" i="8"/>
  <c r="O152" i="8"/>
  <c r="N152" i="8"/>
  <c r="P152" i="8" s="1"/>
  <c r="O151" i="8"/>
  <c r="N151" i="8"/>
  <c r="O150" i="8"/>
  <c r="N150" i="8"/>
  <c r="Q150" i="8" s="1"/>
  <c r="O149" i="8"/>
  <c r="N149" i="8"/>
  <c r="O148" i="8"/>
  <c r="N148" i="8"/>
  <c r="O127" i="8"/>
  <c r="N127" i="8"/>
  <c r="O126" i="8"/>
  <c r="N126" i="8"/>
  <c r="O125" i="8"/>
  <c r="N125" i="8"/>
  <c r="O124" i="8"/>
  <c r="N124" i="8"/>
  <c r="O123" i="8"/>
  <c r="N123" i="8"/>
  <c r="O107" i="8"/>
  <c r="N107" i="8"/>
  <c r="O106" i="8"/>
  <c r="N106" i="8"/>
  <c r="O105" i="8"/>
  <c r="N105" i="8"/>
  <c r="O104" i="8"/>
  <c r="N104" i="8"/>
  <c r="P104" i="8" s="1"/>
  <c r="O103" i="8"/>
  <c r="N103" i="8"/>
  <c r="O55" i="8"/>
  <c r="O56" i="8"/>
  <c r="O57" i="8"/>
  <c r="O58" i="8"/>
  <c r="O54" i="8"/>
  <c r="O51" i="8"/>
  <c r="O52" i="8"/>
  <c r="O53" i="8"/>
  <c r="O50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43" i="8"/>
  <c r="N43" i="8"/>
  <c r="O42" i="8"/>
  <c r="N42" i="8"/>
  <c r="O41" i="8"/>
  <c r="N41" i="8"/>
  <c r="O40" i="8"/>
  <c r="N40" i="8"/>
  <c r="O11" i="8"/>
  <c r="O12" i="8"/>
  <c r="O13" i="8"/>
  <c r="O10" i="8"/>
  <c r="O5" i="8"/>
  <c r="O4" i="8"/>
  <c r="O3" i="8"/>
  <c r="O2" i="8"/>
  <c r="O9" i="8"/>
  <c r="N9" i="8"/>
  <c r="O8" i="8"/>
  <c r="N8" i="8"/>
  <c r="P8" i="8" s="1"/>
  <c r="O7" i="8"/>
  <c r="N7" i="8"/>
  <c r="O6" i="8"/>
  <c r="N6" i="8"/>
  <c r="O48" i="8"/>
  <c r="N48" i="8"/>
  <c r="O47" i="8"/>
  <c r="N47" i="8"/>
  <c r="O46" i="8"/>
  <c r="N46" i="8"/>
  <c r="O45" i="8"/>
  <c r="N45" i="8"/>
  <c r="O37" i="8"/>
  <c r="O38" i="8"/>
  <c r="O39" i="8"/>
  <c r="O36" i="8"/>
  <c r="O522" i="8"/>
  <c r="N522" i="8"/>
  <c r="P522" i="8" s="1"/>
  <c r="O521" i="8"/>
  <c r="N521" i="8"/>
  <c r="P521" i="8" s="1"/>
  <c r="O520" i="8"/>
  <c r="N520" i="8"/>
  <c r="P520" i="8" s="1"/>
  <c r="O519" i="8"/>
  <c r="N519" i="8"/>
  <c r="P519" i="8" s="1"/>
  <c r="O518" i="8"/>
  <c r="N518" i="8"/>
  <c r="P518" i="8" s="1"/>
  <c r="O452" i="8"/>
  <c r="N452" i="8"/>
  <c r="P452" i="8" s="1"/>
  <c r="O451" i="8"/>
  <c r="N451" i="8"/>
  <c r="O450" i="8"/>
  <c r="N450" i="8"/>
  <c r="P450" i="8" s="1"/>
  <c r="O449" i="8"/>
  <c r="N449" i="8"/>
  <c r="P449" i="8" s="1"/>
  <c r="O448" i="8"/>
  <c r="N448" i="8"/>
  <c r="P448" i="8" s="1"/>
  <c r="O437" i="8"/>
  <c r="N437" i="8"/>
  <c r="P437" i="8" s="1"/>
  <c r="O436" i="8"/>
  <c r="N436" i="8"/>
  <c r="P436" i="8" s="1"/>
  <c r="O435" i="8"/>
  <c r="N435" i="8"/>
  <c r="P435" i="8" s="1"/>
  <c r="O434" i="8"/>
  <c r="N434" i="8"/>
  <c r="P434" i="8" s="1"/>
  <c r="O433" i="8"/>
  <c r="N433" i="8"/>
  <c r="Q433" i="8" s="1"/>
  <c r="O417" i="8"/>
  <c r="N417" i="8"/>
  <c r="P417" i="8" s="1"/>
  <c r="O416" i="8"/>
  <c r="N416" i="8"/>
  <c r="P416" i="8" s="1"/>
  <c r="O415" i="8"/>
  <c r="N415" i="8"/>
  <c r="O414" i="8"/>
  <c r="N414" i="8"/>
  <c r="P414" i="8" s="1"/>
  <c r="O413" i="8"/>
  <c r="N413" i="8"/>
  <c r="P413" i="8" s="1"/>
  <c r="O412" i="8"/>
  <c r="N412" i="8"/>
  <c r="P412" i="8" s="1"/>
  <c r="O411" i="8"/>
  <c r="N411" i="8"/>
  <c r="P411" i="8" s="1"/>
  <c r="O410" i="8"/>
  <c r="N410" i="8"/>
  <c r="P410" i="8" s="1"/>
  <c r="O409" i="8"/>
  <c r="N409" i="8"/>
  <c r="O408" i="8"/>
  <c r="N408" i="8"/>
  <c r="P408" i="8" s="1"/>
  <c r="O347" i="8"/>
  <c r="N347" i="8"/>
  <c r="O346" i="8"/>
  <c r="N346" i="8"/>
  <c r="O345" i="8"/>
  <c r="N345" i="8"/>
  <c r="O344" i="8"/>
  <c r="N344" i="8"/>
  <c r="P344" i="8" s="1"/>
  <c r="O343" i="8"/>
  <c r="N343" i="8"/>
  <c r="O247" i="8"/>
  <c r="N247" i="8"/>
  <c r="O246" i="8"/>
  <c r="N246" i="8"/>
  <c r="O245" i="8"/>
  <c r="N245" i="8"/>
  <c r="O244" i="8"/>
  <c r="N244" i="8"/>
  <c r="O243" i="8"/>
  <c r="N243" i="8"/>
  <c r="O227" i="8"/>
  <c r="N227" i="8"/>
  <c r="O226" i="8"/>
  <c r="N226" i="8"/>
  <c r="Q226" i="8" s="1"/>
  <c r="O225" i="8"/>
  <c r="N225" i="8"/>
  <c r="O224" i="8"/>
  <c r="N224" i="8"/>
  <c r="P224" i="8" s="1"/>
  <c r="O223" i="8"/>
  <c r="N223" i="8"/>
  <c r="O172" i="8"/>
  <c r="N172" i="8"/>
  <c r="O171" i="8"/>
  <c r="N171" i="8"/>
  <c r="O170" i="8"/>
  <c r="N170" i="8"/>
  <c r="P170" i="8" s="1"/>
  <c r="O169" i="8"/>
  <c r="N169" i="8"/>
  <c r="O168" i="8"/>
  <c r="N168" i="8"/>
  <c r="O157" i="8"/>
  <c r="N157" i="8"/>
  <c r="O156" i="8"/>
  <c r="N156" i="8"/>
  <c r="O155" i="8"/>
  <c r="N155" i="8"/>
  <c r="O154" i="8"/>
  <c r="N154" i="8"/>
  <c r="O153" i="8"/>
  <c r="N153" i="8"/>
  <c r="O87" i="8"/>
  <c r="N87" i="8"/>
  <c r="O86" i="8"/>
  <c r="N86" i="8"/>
  <c r="P86" i="8" s="1"/>
  <c r="O85" i="8"/>
  <c r="N85" i="8"/>
  <c r="O84" i="8"/>
  <c r="N84" i="8"/>
  <c r="O83" i="8"/>
  <c r="N83" i="8"/>
  <c r="O79" i="8"/>
  <c r="O80" i="8"/>
  <c r="O81" i="8"/>
  <c r="O82" i="8"/>
  <c r="O78" i="8"/>
  <c r="N79" i="8"/>
  <c r="N80" i="8"/>
  <c r="P80" i="8" s="1"/>
  <c r="N81" i="8"/>
  <c r="N82" i="8"/>
  <c r="N78" i="8"/>
  <c r="N75" i="8"/>
  <c r="N76" i="8"/>
  <c r="N77" i="8"/>
  <c r="N74" i="8"/>
  <c r="P74" i="8" s="1"/>
  <c r="O75" i="8"/>
  <c r="O76" i="8"/>
  <c r="O77" i="8"/>
  <c r="O74" i="8"/>
  <c r="O132" i="8"/>
  <c r="O131" i="8"/>
  <c r="O130" i="8"/>
  <c r="O129" i="8"/>
  <c r="O128" i="8"/>
  <c r="O70" i="8"/>
  <c r="O71" i="8"/>
  <c r="O72" i="8"/>
  <c r="O73" i="8"/>
  <c r="O69" i="8"/>
  <c r="N132" i="8"/>
  <c r="N131" i="8"/>
  <c r="N130" i="8"/>
  <c r="N129" i="8"/>
  <c r="N128" i="8"/>
  <c r="P128" i="8" s="1"/>
  <c r="N70" i="8"/>
  <c r="N71" i="8"/>
  <c r="N72" i="8"/>
  <c r="N73" i="8"/>
  <c r="N69" i="8"/>
  <c r="N65" i="8"/>
  <c r="N66" i="8"/>
  <c r="N67" i="8"/>
  <c r="N68" i="8"/>
  <c r="P68" i="8" s="1"/>
  <c r="N64" i="8"/>
  <c r="N60" i="8"/>
  <c r="N61" i="8"/>
  <c r="N62" i="8"/>
  <c r="P62" i="8" s="1"/>
  <c r="N63" i="8"/>
  <c r="N59" i="8"/>
  <c r="N55" i="8"/>
  <c r="N56" i="8"/>
  <c r="P56" i="8" s="1"/>
  <c r="N57" i="8"/>
  <c r="N58" i="8"/>
  <c r="N54" i="8"/>
  <c r="N51" i="8"/>
  <c r="N52" i="8"/>
  <c r="N53" i="8"/>
  <c r="N50" i="8"/>
  <c r="P50" i="8" s="1"/>
  <c r="N11" i="8"/>
  <c r="N12" i="8"/>
  <c r="N13" i="8"/>
  <c r="N10" i="8"/>
  <c r="N39" i="8"/>
  <c r="N38" i="8"/>
  <c r="P38" i="8" s="1"/>
  <c r="N37" i="8"/>
  <c r="N36" i="8"/>
  <c r="T2" i="8" l="1"/>
  <c r="T17" i="8"/>
  <c r="T49" i="8"/>
  <c r="T5" i="8"/>
  <c r="T35" i="8"/>
  <c r="Q549" i="8"/>
  <c r="T549" i="8" s="1"/>
  <c r="U549" i="8" s="1"/>
  <c r="V549" i="8" s="1"/>
  <c r="H181" i="1" s="1"/>
  <c r="Q266" i="8"/>
  <c r="T266" i="8" s="1"/>
  <c r="U266" i="8" s="1"/>
  <c r="V266" i="8" s="1"/>
  <c r="H353" i="1" s="1"/>
  <c r="Q530" i="8"/>
  <c r="T530" i="8" s="1"/>
  <c r="U530" i="8" s="1"/>
  <c r="V530" i="8" s="1"/>
  <c r="H281" i="1" s="1"/>
  <c r="P337" i="8"/>
  <c r="T337" i="8" s="1"/>
  <c r="U337" i="8" s="1"/>
  <c r="V337" i="8" s="1"/>
  <c r="H459" i="1" s="1"/>
  <c r="P102" i="8"/>
  <c r="T102" i="8" s="1"/>
  <c r="U102" i="8" s="1"/>
  <c r="V102" i="8" s="1"/>
  <c r="H448" i="1" s="1"/>
  <c r="Q495" i="8"/>
  <c r="T495" i="8" s="1"/>
  <c r="U495" i="8" s="1"/>
  <c r="V495" i="8" s="1"/>
  <c r="H15" i="7" s="1"/>
  <c r="T4" i="8"/>
  <c r="Q494" i="8"/>
  <c r="T494" i="8" s="1"/>
  <c r="U494" i="8" s="1"/>
  <c r="V494" i="8" s="1"/>
  <c r="H14" i="7" s="1"/>
  <c r="T29" i="8"/>
  <c r="T23" i="8"/>
  <c r="P547" i="8"/>
  <c r="T547" i="8" s="1"/>
  <c r="U547" i="8" s="1"/>
  <c r="V547" i="8" s="1"/>
  <c r="H427" i="1" s="1"/>
  <c r="Q486" i="8"/>
  <c r="T486" i="8" s="1"/>
  <c r="U486" i="8" s="1"/>
  <c r="V486" i="8" s="1"/>
  <c r="H384" i="1" s="1"/>
  <c r="T34" i="8"/>
  <c r="T28" i="8"/>
  <c r="T22" i="8"/>
  <c r="T16" i="8"/>
  <c r="P525" i="8"/>
  <c r="T525" i="8" s="1"/>
  <c r="U525" i="8" s="1"/>
  <c r="V525" i="8" s="1"/>
  <c r="H11" i="7" s="1"/>
  <c r="Q407" i="8"/>
  <c r="T407" i="8" s="1"/>
  <c r="T15" i="8"/>
  <c r="Q472" i="8"/>
  <c r="T472" i="8" s="1"/>
  <c r="U472" i="8" s="1"/>
  <c r="V472" i="8" s="1"/>
  <c r="H481" i="1" s="1"/>
  <c r="Q128" i="8"/>
  <c r="T128" i="8" s="1"/>
  <c r="T32" i="8"/>
  <c r="T26" i="8"/>
  <c r="T20" i="8"/>
  <c r="T14" i="8"/>
  <c r="Q516" i="8"/>
  <c r="T516" i="8" s="1"/>
  <c r="U516" i="8" s="1"/>
  <c r="V516" i="8" s="1"/>
  <c r="H379" i="1" s="1"/>
  <c r="Q465" i="8"/>
  <c r="T465" i="8" s="1"/>
  <c r="T31" i="8"/>
  <c r="T25" i="8"/>
  <c r="T19" i="8"/>
  <c r="T33" i="8"/>
  <c r="T21" i="8"/>
  <c r="U21" i="8" s="1"/>
  <c r="V21" i="8" s="1"/>
  <c r="H120" i="1" s="1"/>
  <c r="Q509" i="8"/>
  <c r="T509" i="8" s="1"/>
  <c r="Q444" i="8"/>
  <c r="T444" i="8" s="1"/>
  <c r="T44" i="8"/>
  <c r="T30" i="8"/>
  <c r="T24" i="8"/>
  <c r="T18" i="8"/>
  <c r="U18" i="8" s="1"/>
  <c r="V18" i="8" s="1"/>
  <c r="H124" i="1" s="1"/>
  <c r="T27" i="8"/>
  <c r="P433" i="8"/>
  <c r="T433" i="8" s="1"/>
  <c r="Q436" i="8"/>
  <c r="T436" i="8" s="1"/>
  <c r="T3" i="8"/>
  <c r="P395" i="8"/>
  <c r="T395" i="8" s="1"/>
  <c r="Q502" i="8"/>
  <c r="T502" i="8" s="1"/>
  <c r="U502" i="8" s="1"/>
  <c r="V502" i="8" s="1"/>
  <c r="H479" i="1" s="1"/>
  <c r="Q480" i="8"/>
  <c r="T480" i="8" s="1"/>
  <c r="Q459" i="8"/>
  <c r="T459" i="8" s="1"/>
  <c r="Q430" i="8"/>
  <c r="T430" i="8" s="1"/>
  <c r="Q400" i="8"/>
  <c r="T400" i="8" s="1"/>
  <c r="Q236" i="8"/>
  <c r="T236" i="8" s="1"/>
  <c r="Q122" i="8"/>
  <c r="T122" i="8" s="1"/>
  <c r="U122" i="8" s="1"/>
  <c r="V122" i="8" s="1"/>
  <c r="H449" i="1" s="1"/>
  <c r="P370" i="8"/>
  <c r="T370" i="8" s="1"/>
  <c r="Q544" i="8"/>
  <c r="T544" i="8" s="1"/>
  <c r="U544" i="8" s="1"/>
  <c r="V544" i="8" s="1"/>
  <c r="H180" i="1" s="1"/>
  <c r="Q524" i="8"/>
  <c r="T524" i="8" s="1"/>
  <c r="U524" i="8" s="1"/>
  <c r="V524" i="8" s="1"/>
  <c r="H9" i="7" s="1"/>
  <c r="Q501" i="8"/>
  <c r="T501" i="8" s="1"/>
  <c r="U501" i="8" s="1"/>
  <c r="V501" i="8" s="1"/>
  <c r="H387" i="1" s="1"/>
  <c r="Q479" i="8"/>
  <c r="T479" i="8" s="1"/>
  <c r="U479" i="8" s="1"/>
  <c r="V479" i="8" s="1"/>
  <c r="H186" i="1" s="1"/>
  <c r="Q458" i="8"/>
  <c r="T458" i="8" s="1"/>
  <c r="U458" i="8" s="1"/>
  <c r="V458" i="8" s="1"/>
  <c r="H64" i="1" s="1"/>
  <c r="Q429" i="8"/>
  <c r="T429" i="8" s="1"/>
  <c r="Q380" i="8"/>
  <c r="T380" i="8" s="1"/>
  <c r="Q230" i="8"/>
  <c r="T230" i="8" s="1"/>
  <c r="Q86" i="8"/>
  <c r="T86" i="8" s="1"/>
  <c r="P354" i="8"/>
  <c r="T354" i="8" s="1"/>
  <c r="Q538" i="8"/>
  <c r="T538" i="8" s="1"/>
  <c r="U538" i="8" s="1"/>
  <c r="V538" i="8" s="1"/>
  <c r="H52" i="1" s="1"/>
  <c r="Q522" i="8"/>
  <c r="T522" i="8" s="1"/>
  <c r="Q473" i="8"/>
  <c r="T473" i="8" s="1"/>
  <c r="Q452" i="8"/>
  <c r="T452" i="8" s="1"/>
  <c r="Q423" i="8"/>
  <c r="T423" i="8" s="1"/>
  <c r="Q308" i="8"/>
  <c r="T308" i="8" s="1"/>
  <c r="Q200" i="8"/>
  <c r="T200" i="8" s="1"/>
  <c r="U200" i="8" s="1"/>
  <c r="V200" i="8" s="1"/>
  <c r="H271" i="1" s="1"/>
  <c r="Q537" i="8"/>
  <c r="T537" i="8" s="1"/>
  <c r="Q414" i="8"/>
  <c r="T414" i="8" s="1"/>
  <c r="Q302" i="8"/>
  <c r="T302" i="8" s="1"/>
  <c r="Q194" i="8"/>
  <c r="T194" i="8" s="1"/>
  <c r="P457" i="8"/>
  <c r="T457" i="8" s="1"/>
  <c r="U457" i="8" s="1"/>
  <c r="V457" i="8" s="1"/>
  <c r="H17" i="7" s="1"/>
  <c r="P150" i="8"/>
  <c r="T150" i="8" s="1"/>
  <c r="U150" i="8" s="1"/>
  <c r="V150" i="8" s="1"/>
  <c r="H254" i="1" s="1"/>
  <c r="Q550" i="8"/>
  <c r="T550" i="8" s="1"/>
  <c r="Q531" i="8"/>
  <c r="T531" i="8" s="1"/>
  <c r="U531" i="8" s="1"/>
  <c r="V531" i="8" s="1"/>
  <c r="H375" i="1" s="1"/>
  <c r="Q515" i="8"/>
  <c r="T515" i="8" s="1"/>
  <c r="U515" i="8" s="1"/>
  <c r="V515" i="8" s="1"/>
  <c r="H285" i="1" s="1"/>
  <c r="Q488" i="8"/>
  <c r="T488" i="8" s="1"/>
  <c r="U488" i="8" s="1"/>
  <c r="V488" i="8" s="1"/>
  <c r="H61" i="1" s="1"/>
  <c r="Q466" i="8"/>
  <c r="T466" i="8" s="1"/>
  <c r="Q443" i="8"/>
  <c r="T443" i="8" s="1"/>
  <c r="Q408" i="8"/>
  <c r="T408" i="8" s="1"/>
  <c r="Q272" i="8"/>
  <c r="T272" i="8" s="1"/>
  <c r="Q164" i="8"/>
  <c r="T164" i="8" s="1"/>
  <c r="P39" i="8"/>
  <c r="Q39" i="8"/>
  <c r="P243" i="8"/>
  <c r="Q243" i="8"/>
  <c r="P210" i="8"/>
  <c r="Q210" i="8"/>
  <c r="P52" i="8"/>
  <c r="Q52" i="8"/>
  <c r="P130" i="8"/>
  <c r="Q130" i="8"/>
  <c r="P125" i="8"/>
  <c r="Q125" i="8"/>
  <c r="P151" i="8"/>
  <c r="Q151" i="8"/>
  <c r="P365" i="8"/>
  <c r="Q365" i="8"/>
  <c r="P307" i="8"/>
  <c r="Q307" i="8"/>
  <c r="P114" i="8"/>
  <c r="Q114" i="8"/>
  <c r="P187" i="8"/>
  <c r="Q187" i="8"/>
  <c r="P329" i="8"/>
  <c r="Q329" i="8"/>
  <c r="P138" i="8"/>
  <c r="Q138" i="8"/>
  <c r="P147" i="8"/>
  <c r="Q147" i="8"/>
  <c r="P285" i="8"/>
  <c r="Q285" i="8"/>
  <c r="P335" i="8"/>
  <c r="Q335" i="8"/>
  <c r="P349" i="8"/>
  <c r="Q349" i="8"/>
  <c r="P358" i="8"/>
  <c r="Q358" i="8"/>
  <c r="P228" i="8"/>
  <c r="Q228" i="8"/>
  <c r="P237" i="8"/>
  <c r="Q237" i="8"/>
  <c r="P253" i="8"/>
  <c r="Q253" i="8"/>
  <c r="P259" i="8"/>
  <c r="Q259" i="8"/>
  <c r="P265" i="8"/>
  <c r="Q265" i="8"/>
  <c r="P271" i="8"/>
  <c r="Q271" i="8"/>
  <c r="P277" i="8"/>
  <c r="Q277" i="8"/>
  <c r="P193" i="8"/>
  <c r="Q193" i="8"/>
  <c r="P373" i="8"/>
  <c r="Q373" i="8"/>
  <c r="P529" i="8"/>
  <c r="Q529" i="8"/>
  <c r="P481" i="8"/>
  <c r="Q481" i="8"/>
  <c r="P475" i="8"/>
  <c r="Q475" i="8"/>
  <c r="P396" i="8"/>
  <c r="Q396" i="8"/>
  <c r="Q543" i="8"/>
  <c r="T543" i="8" s="1"/>
  <c r="U543" i="8" s="1"/>
  <c r="V543" i="8" s="1"/>
  <c r="H53" i="1" s="1"/>
  <c r="Q508" i="8"/>
  <c r="T508" i="8" s="1"/>
  <c r="Q450" i="8"/>
  <c r="T450" i="8" s="1"/>
  <c r="Q422" i="8"/>
  <c r="T422" i="8" s="1"/>
  <c r="Q374" i="8"/>
  <c r="T374" i="8" s="1"/>
  <c r="Q338" i="8"/>
  <c r="T338" i="8" s="1"/>
  <c r="Q158" i="8"/>
  <c r="T158" i="8" s="1"/>
  <c r="Q50" i="8"/>
  <c r="T50" i="8" s="1"/>
  <c r="P13" i="8"/>
  <c r="Q13" i="8"/>
  <c r="P51" i="8"/>
  <c r="Q51" i="8"/>
  <c r="P59" i="8"/>
  <c r="Q59" i="8"/>
  <c r="P72" i="8"/>
  <c r="Q72" i="8"/>
  <c r="P131" i="8"/>
  <c r="Q131" i="8"/>
  <c r="P76" i="8"/>
  <c r="Q76" i="8"/>
  <c r="P79" i="8"/>
  <c r="Q79" i="8"/>
  <c r="P83" i="8"/>
  <c r="Q83" i="8"/>
  <c r="P154" i="8"/>
  <c r="Q154" i="8"/>
  <c r="P157" i="8"/>
  <c r="Q157" i="8"/>
  <c r="P223" i="8"/>
  <c r="Q223" i="8"/>
  <c r="P244" i="8"/>
  <c r="Q244" i="8"/>
  <c r="P247" i="8"/>
  <c r="Q247" i="8"/>
  <c r="P345" i="8"/>
  <c r="Q345" i="8"/>
  <c r="P451" i="8"/>
  <c r="Q451" i="8"/>
  <c r="P45" i="8"/>
  <c r="Q45" i="8"/>
  <c r="P48" i="8"/>
  <c r="Q48" i="8"/>
  <c r="P40" i="8"/>
  <c r="Q40" i="8"/>
  <c r="P43" i="8"/>
  <c r="Q43" i="8"/>
  <c r="P90" i="8"/>
  <c r="Q90" i="8"/>
  <c r="P95" i="8"/>
  <c r="Q95" i="8"/>
  <c r="P190" i="8"/>
  <c r="Q190" i="8"/>
  <c r="P215" i="8"/>
  <c r="Q215" i="8"/>
  <c r="P292" i="8"/>
  <c r="Q292" i="8"/>
  <c r="P382" i="8"/>
  <c r="Q382" i="8"/>
  <c r="P517" i="8"/>
  <c r="T517" i="8" s="1"/>
  <c r="U517" i="8" s="1"/>
  <c r="V517" i="8" s="1"/>
  <c r="H5" i="6" s="1"/>
  <c r="P420" i="8"/>
  <c r="T420" i="8" s="1"/>
  <c r="U420" i="8" s="1"/>
  <c r="V420" i="8" s="1"/>
  <c r="H304" i="1" s="1"/>
  <c r="Q548" i="8"/>
  <c r="T548" i="8" s="1"/>
  <c r="U548" i="8" s="1"/>
  <c r="V548" i="8" s="1"/>
  <c r="H54" i="1" s="1"/>
  <c r="Q542" i="8"/>
  <c r="T542" i="8" s="1"/>
  <c r="Q536" i="8"/>
  <c r="T536" i="8" s="1"/>
  <c r="U536" i="8" s="1"/>
  <c r="V536" i="8" s="1"/>
  <c r="H6" i="7" s="1"/>
  <c r="Q528" i="8"/>
  <c r="T528" i="8" s="1"/>
  <c r="U528" i="8" s="1"/>
  <c r="V528" i="8" s="1"/>
  <c r="H51" i="1" s="1"/>
  <c r="Q521" i="8"/>
  <c r="T521" i="8" s="1"/>
  <c r="U521" i="8" s="1"/>
  <c r="V521" i="8" s="1"/>
  <c r="H380" i="1" s="1"/>
  <c r="Q514" i="8"/>
  <c r="T514" i="8" s="1"/>
  <c r="U514" i="8" s="1"/>
  <c r="V514" i="8" s="1"/>
  <c r="H182" i="1" s="1"/>
  <c r="Q507" i="8"/>
  <c r="T507" i="8" s="1"/>
  <c r="U507" i="8" s="1"/>
  <c r="V507" i="8" s="1"/>
  <c r="H4" i="6" s="1"/>
  <c r="Q500" i="8"/>
  <c r="T500" i="8" s="1"/>
  <c r="Q492" i="8"/>
  <c r="T492" i="8" s="1"/>
  <c r="Q485" i="8"/>
  <c r="T485" i="8" s="1"/>
  <c r="U485" i="8" s="1"/>
  <c r="V485" i="8" s="1"/>
  <c r="H290" i="1" s="1"/>
  <c r="Q478" i="8"/>
  <c r="T478" i="8" s="1"/>
  <c r="U478" i="8" s="1"/>
  <c r="V478" i="8" s="1"/>
  <c r="H59" i="1" s="1"/>
  <c r="Q471" i="8"/>
  <c r="T471" i="8" s="1"/>
  <c r="Q464" i="8"/>
  <c r="T464" i="8" s="1"/>
  <c r="U464" i="8" s="1"/>
  <c r="V464" i="8" s="1"/>
  <c r="H192" i="1" s="1"/>
  <c r="Q456" i="8"/>
  <c r="T456" i="8" s="1"/>
  <c r="Q449" i="8"/>
  <c r="T449" i="8" s="1"/>
  <c r="Q442" i="8"/>
  <c r="T442" i="8" s="1"/>
  <c r="Q435" i="8"/>
  <c r="T435" i="8" s="1"/>
  <c r="Q428" i="8"/>
  <c r="T428" i="8" s="1"/>
  <c r="Q413" i="8"/>
  <c r="T413" i="8" s="1"/>
  <c r="U413" i="8" s="1"/>
  <c r="V413" i="8" s="1"/>
  <c r="H73" i="1" s="1"/>
  <c r="Q406" i="8"/>
  <c r="T406" i="8" s="1"/>
  <c r="Q399" i="8"/>
  <c r="T399" i="8" s="1"/>
  <c r="Q368" i="8"/>
  <c r="T368" i="8" s="1"/>
  <c r="Q332" i="8"/>
  <c r="T332" i="8" s="1"/>
  <c r="Q296" i="8"/>
  <c r="T296" i="8" s="1"/>
  <c r="Q260" i="8"/>
  <c r="T260" i="8" s="1"/>
  <c r="U260" i="8" s="1"/>
  <c r="V260" i="8" s="1"/>
  <c r="H258" i="1" s="1"/>
  <c r="Q224" i="8"/>
  <c r="T224" i="8" s="1"/>
  <c r="Q188" i="8"/>
  <c r="T188" i="8" s="1"/>
  <c r="Q152" i="8"/>
  <c r="T152" i="8" s="1"/>
  <c r="Q116" i="8"/>
  <c r="T116" i="8" s="1"/>
  <c r="Q80" i="8"/>
  <c r="T80" i="8" s="1"/>
  <c r="P53" i="8"/>
  <c r="Q53" i="8"/>
  <c r="P60" i="8"/>
  <c r="Q60" i="8"/>
  <c r="P81" i="8"/>
  <c r="Q81" i="8"/>
  <c r="P153" i="8"/>
  <c r="Q153" i="8"/>
  <c r="P172" i="8"/>
  <c r="Q172" i="8"/>
  <c r="P225" i="8"/>
  <c r="Q225" i="8"/>
  <c r="P42" i="8"/>
  <c r="Q42" i="8"/>
  <c r="P505" i="8"/>
  <c r="Q505" i="8"/>
  <c r="P192" i="8"/>
  <c r="Q192" i="8"/>
  <c r="P64" i="8"/>
  <c r="Q64" i="8"/>
  <c r="P77" i="8"/>
  <c r="Q77" i="8"/>
  <c r="P107" i="8"/>
  <c r="Q107" i="8"/>
  <c r="P319" i="8"/>
  <c r="Q319" i="8"/>
  <c r="P403" i="8"/>
  <c r="Q403" i="8"/>
  <c r="P511" i="8"/>
  <c r="Q511" i="8"/>
  <c r="P251" i="8"/>
  <c r="Q251" i="8"/>
  <c r="P96" i="8"/>
  <c r="Q96" i="8"/>
  <c r="P100" i="8"/>
  <c r="Q100" i="8"/>
  <c r="P117" i="8"/>
  <c r="Q117" i="8"/>
  <c r="P161" i="8"/>
  <c r="Q161" i="8"/>
  <c r="P280" i="8"/>
  <c r="Q280" i="8"/>
  <c r="P385" i="8"/>
  <c r="Q385" i="8"/>
  <c r="P165" i="8"/>
  <c r="Q165" i="8"/>
  <c r="P298" i="8"/>
  <c r="Q298" i="8"/>
  <c r="P352" i="8"/>
  <c r="Q352" i="8"/>
  <c r="P361" i="8"/>
  <c r="Q361" i="8"/>
  <c r="P178" i="8"/>
  <c r="Q178" i="8"/>
  <c r="P234" i="8"/>
  <c r="Q234" i="8"/>
  <c r="P256" i="8"/>
  <c r="Q256" i="8"/>
  <c r="P268" i="8"/>
  <c r="Q268" i="8"/>
  <c r="P295" i="8"/>
  <c r="Q295" i="8"/>
  <c r="P196" i="8"/>
  <c r="Q196" i="8"/>
  <c r="P220" i="8"/>
  <c r="Q220" i="8"/>
  <c r="P378" i="8"/>
  <c r="Q378" i="8"/>
  <c r="P439" i="8"/>
  <c r="Q439" i="8"/>
  <c r="P36" i="8"/>
  <c r="Q36" i="8"/>
  <c r="P12" i="8"/>
  <c r="Q12" i="8"/>
  <c r="P54" i="8"/>
  <c r="Q54" i="8"/>
  <c r="P63" i="8"/>
  <c r="Q63" i="8"/>
  <c r="P67" i="8"/>
  <c r="Q67" i="8"/>
  <c r="P71" i="8"/>
  <c r="Q71" i="8"/>
  <c r="P132" i="8"/>
  <c r="Q132" i="8"/>
  <c r="P75" i="8"/>
  <c r="Q75" i="8"/>
  <c r="P105" i="8"/>
  <c r="Q105" i="8"/>
  <c r="P123" i="8"/>
  <c r="Q123" i="8"/>
  <c r="P126" i="8"/>
  <c r="Q126" i="8"/>
  <c r="P149" i="8"/>
  <c r="Q149" i="8"/>
  <c r="P363" i="8"/>
  <c r="Q363" i="8"/>
  <c r="P366" i="8"/>
  <c r="Q366" i="8"/>
  <c r="P89" i="8"/>
  <c r="Q89" i="8"/>
  <c r="P133" i="8"/>
  <c r="Q133" i="8"/>
  <c r="P136" i="8"/>
  <c r="Q136" i="8"/>
  <c r="P249" i="8"/>
  <c r="Q249" i="8"/>
  <c r="P252" i="8"/>
  <c r="Q252" i="8"/>
  <c r="P305" i="8"/>
  <c r="Q305" i="8"/>
  <c r="P311" i="8"/>
  <c r="Q311" i="8"/>
  <c r="P94" i="8"/>
  <c r="Q94" i="8"/>
  <c r="P101" i="8"/>
  <c r="Q101" i="8"/>
  <c r="P109" i="8"/>
  <c r="Q109" i="8"/>
  <c r="P112" i="8"/>
  <c r="Q112" i="8"/>
  <c r="P115" i="8"/>
  <c r="Q115" i="8"/>
  <c r="P118" i="8"/>
  <c r="Q118" i="8"/>
  <c r="P121" i="8"/>
  <c r="Q121" i="8"/>
  <c r="P159" i="8"/>
  <c r="Q159" i="8"/>
  <c r="P162" i="8"/>
  <c r="Q162" i="8"/>
  <c r="P185" i="8"/>
  <c r="Q185" i="8"/>
  <c r="P281" i="8"/>
  <c r="Q281" i="8"/>
  <c r="P324" i="8"/>
  <c r="Q324" i="8"/>
  <c r="P327" i="8"/>
  <c r="Q327" i="8"/>
  <c r="P330" i="8"/>
  <c r="Q330" i="8"/>
  <c r="P383" i="8"/>
  <c r="Q383" i="8"/>
  <c r="P139" i="8"/>
  <c r="Q139" i="8"/>
  <c r="P142" i="8"/>
  <c r="Q142" i="8"/>
  <c r="P145" i="8"/>
  <c r="Q145" i="8"/>
  <c r="P163" i="8"/>
  <c r="Q163" i="8"/>
  <c r="P166" i="8"/>
  <c r="Q166" i="8"/>
  <c r="P174" i="8"/>
  <c r="Q174" i="8"/>
  <c r="P177" i="8"/>
  <c r="Q177" i="8"/>
  <c r="P283" i="8"/>
  <c r="Q283" i="8"/>
  <c r="P286" i="8"/>
  <c r="Q286" i="8"/>
  <c r="P299" i="8"/>
  <c r="Q299" i="8"/>
  <c r="P315" i="8"/>
  <c r="Q315" i="8"/>
  <c r="P333" i="8"/>
  <c r="Q333" i="8"/>
  <c r="P336" i="8"/>
  <c r="Q336" i="8"/>
  <c r="P339" i="8"/>
  <c r="Q339" i="8"/>
  <c r="P342" i="8"/>
  <c r="Q342" i="8"/>
  <c r="P353" i="8"/>
  <c r="Q353" i="8"/>
  <c r="P359" i="8"/>
  <c r="Q359" i="8"/>
  <c r="P390" i="8"/>
  <c r="Q390" i="8"/>
  <c r="P203" i="8"/>
  <c r="Q203" i="8"/>
  <c r="P181" i="8"/>
  <c r="Q181" i="8"/>
  <c r="P189" i="8"/>
  <c r="Q189" i="8"/>
  <c r="P208" i="8"/>
  <c r="Q208" i="8"/>
  <c r="P229" i="8"/>
  <c r="Q229" i="8"/>
  <c r="P232" i="8"/>
  <c r="Q232" i="8"/>
  <c r="P235" i="8"/>
  <c r="Q235" i="8"/>
  <c r="P238" i="8"/>
  <c r="Q238" i="8"/>
  <c r="P241" i="8"/>
  <c r="Q241" i="8"/>
  <c r="P257" i="8"/>
  <c r="Q257" i="8"/>
  <c r="P263" i="8"/>
  <c r="Q263" i="8"/>
  <c r="P269" i="8"/>
  <c r="Q269" i="8"/>
  <c r="P275" i="8"/>
  <c r="Q275" i="8"/>
  <c r="P293" i="8"/>
  <c r="Q293" i="8"/>
  <c r="P197" i="8"/>
  <c r="Q197" i="8"/>
  <c r="P214" i="8"/>
  <c r="Q214" i="8"/>
  <c r="P221" i="8"/>
  <c r="Q221" i="8"/>
  <c r="P291" i="8"/>
  <c r="Q291" i="8"/>
  <c r="P369" i="8"/>
  <c r="Q369" i="8"/>
  <c r="P377" i="8"/>
  <c r="Q377" i="8"/>
  <c r="P445" i="8"/>
  <c r="Q445" i="8"/>
  <c r="P381" i="8"/>
  <c r="Q381" i="8"/>
  <c r="P394" i="8"/>
  <c r="Q394" i="8"/>
  <c r="P287" i="8"/>
  <c r="T287" i="8" s="1"/>
  <c r="Q541" i="8"/>
  <c r="T541" i="8" s="1"/>
  <c r="U541" i="8" s="1"/>
  <c r="V541" i="8" s="1"/>
  <c r="H376" i="1" s="1"/>
  <c r="Q534" i="8"/>
  <c r="T534" i="8" s="1"/>
  <c r="U534" i="8" s="1"/>
  <c r="V534" i="8" s="1"/>
  <c r="H4" i="7" s="1"/>
  <c r="Q527" i="8"/>
  <c r="T527" i="8" s="1"/>
  <c r="U527" i="8" s="1"/>
  <c r="V527" i="8" s="1"/>
  <c r="H10" i="7" s="1"/>
  <c r="Q520" i="8"/>
  <c r="T520" i="8" s="1"/>
  <c r="U520" i="8" s="1"/>
  <c r="V520" i="8" s="1"/>
  <c r="H286" i="1" s="1"/>
  <c r="Q513" i="8"/>
  <c r="T513" i="8" s="1"/>
  <c r="Q506" i="8"/>
  <c r="T506" i="8" s="1"/>
  <c r="Q498" i="8"/>
  <c r="T498" i="8" s="1"/>
  <c r="U498" i="8" s="1"/>
  <c r="V498" i="8" s="1"/>
  <c r="H63" i="1" s="1"/>
  <c r="Q491" i="8"/>
  <c r="T491" i="8" s="1"/>
  <c r="U491" i="8" s="1"/>
  <c r="V491" i="8" s="1"/>
  <c r="H385" i="1" s="1"/>
  <c r="Q484" i="8"/>
  <c r="T484" i="8" s="1"/>
  <c r="U484" i="8" s="1"/>
  <c r="V484" i="8" s="1"/>
  <c r="H187" i="1" s="1"/>
  <c r="Q477" i="8"/>
  <c r="T477" i="8" s="1"/>
  <c r="U477" i="8" s="1"/>
  <c r="V477" i="8" s="1"/>
  <c r="H22" i="7" s="1"/>
  <c r="Q470" i="8"/>
  <c r="T470" i="8" s="1"/>
  <c r="Q462" i="8"/>
  <c r="T462" i="8" s="1"/>
  <c r="Q455" i="8"/>
  <c r="T455" i="8" s="1"/>
  <c r="Q448" i="8"/>
  <c r="T448" i="8" s="1"/>
  <c r="Q441" i="8"/>
  <c r="T441" i="8" s="1"/>
  <c r="Q434" i="8"/>
  <c r="T434" i="8" s="1"/>
  <c r="U434" i="8" s="1"/>
  <c r="V434" i="8" s="1"/>
  <c r="H194" i="1" s="1"/>
  <c r="Q426" i="8"/>
  <c r="T426" i="8" s="1"/>
  <c r="Q419" i="8"/>
  <c r="T419" i="8" s="1"/>
  <c r="Q412" i="8"/>
  <c r="T412" i="8" s="1"/>
  <c r="Q405" i="8"/>
  <c r="T405" i="8" s="1"/>
  <c r="Q398" i="8"/>
  <c r="T398" i="8" s="1"/>
  <c r="Q362" i="8"/>
  <c r="T362" i="8" s="1"/>
  <c r="Q326" i="8"/>
  <c r="T326" i="8" s="1"/>
  <c r="Q290" i="8"/>
  <c r="T290" i="8" s="1"/>
  <c r="Q254" i="8"/>
  <c r="T254" i="8" s="1"/>
  <c r="Q218" i="8"/>
  <c r="T218" i="8" s="1"/>
  <c r="Q182" i="8"/>
  <c r="T182" i="8" s="1"/>
  <c r="Q146" i="8"/>
  <c r="T146" i="8" s="1"/>
  <c r="Q110" i="8"/>
  <c r="T110" i="8" s="1"/>
  <c r="Q74" i="8"/>
  <c r="T74" i="8" s="1"/>
  <c r="Q8" i="8"/>
  <c r="T8" i="8" s="1"/>
  <c r="P69" i="8"/>
  <c r="Q69" i="8"/>
  <c r="P85" i="8"/>
  <c r="Q85" i="8"/>
  <c r="P37" i="8"/>
  <c r="Q37" i="8"/>
  <c r="P11" i="8"/>
  <c r="Q11" i="8"/>
  <c r="P58" i="8"/>
  <c r="Q58" i="8"/>
  <c r="P66" i="8"/>
  <c r="Q66" i="8"/>
  <c r="P70" i="8"/>
  <c r="Q70" i="8"/>
  <c r="P78" i="8"/>
  <c r="Q78" i="8"/>
  <c r="P84" i="8"/>
  <c r="Q84" i="8"/>
  <c r="P87" i="8"/>
  <c r="Q87" i="8"/>
  <c r="P155" i="8"/>
  <c r="Q155" i="8"/>
  <c r="P168" i="8"/>
  <c r="Q168" i="8"/>
  <c r="P171" i="8"/>
  <c r="Q171" i="8"/>
  <c r="P227" i="8"/>
  <c r="Q227" i="8"/>
  <c r="P245" i="8"/>
  <c r="Q245" i="8"/>
  <c r="P343" i="8"/>
  <c r="Q343" i="8"/>
  <c r="P346" i="8"/>
  <c r="Q346" i="8"/>
  <c r="P409" i="8"/>
  <c r="Q409" i="8"/>
  <c r="P415" i="8"/>
  <c r="Q415" i="8"/>
  <c r="P46" i="8"/>
  <c r="Q46" i="8"/>
  <c r="P6" i="8"/>
  <c r="Q6" i="8"/>
  <c r="P9" i="8"/>
  <c r="Q9" i="8"/>
  <c r="P41" i="8"/>
  <c r="Q41" i="8"/>
  <c r="P207" i="8"/>
  <c r="Q207" i="8"/>
  <c r="P180" i="8"/>
  <c r="Q180" i="8"/>
  <c r="P376" i="8"/>
  <c r="Q376" i="8"/>
  <c r="P379" i="8"/>
  <c r="T379" i="8" s="1"/>
  <c r="U379" i="8" s="1"/>
  <c r="V379" i="8" s="1"/>
  <c r="H203" i="1" s="1"/>
  <c r="P226" i="8"/>
  <c r="T226" i="8" s="1"/>
  <c r="Q552" i="8"/>
  <c r="T552" i="8" s="1"/>
  <c r="U552" i="8" s="1"/>
  <c r="V552" i="8" s="1"/>
  <c r="H476" i="1" s="1"/>
  <c r="Q546" i="8"/>
  <c r="T546" i="8" s="1"/>
  <c r="U546" i="8" s="1"/>
  <c r="V546" i="8" s="1"/>
  <c r="H377" i="1" s="1"/>
  <c r="Q540" i="8"/>
  <c r="T540" i="8" s="1"/>
  <c r="U540" i="8" s="1"/>
  <c r="V540" i="8" s="1"/>
  <c r="H282" i="1" s="1"/>
  <c r="Q533" i="8"/>
  <c r="T533" i="8" s="1"/>
  <c r="Q526" i="8"/>
  <c r="T526" i="8" s="1"/>
  <c r="U526" i="8" s="1"/>
  <c r="V526" i="8" s="1"/>
  <c r="H7" i="7" s="1"/>
  <c r="Q519" i="8"/>
  <c r="T519" i="8" s="1"/>
  <c r="U519" i="8" s="1"/>
  <c r="V519" i="8" s="1"/>
  <c r="H183" i="1" s="1"/>
  <c r="Q512" i="8"/>
  <c r="T512" i="8" s="1"/>
  <c r="U512" i="8" s="1"/>
  <c r="V512" i="8" s="1"/>
  <c r="H477" i="1" s="1"/>
  <c r="Q504" i="8"/>
  <c r="T504" i="8" s="1"/>
  <c r="U504" i="8" s="1"/>
  <c r="V504" i="8" s="1"/>
  <c r="H184" i="1" s="1"/>
  <c r="Q497" i="8"/>
  <c r="T497" i="8" s="1"/>
  <c r="U497" i="8" s="1"/>
  <c r="V497" i="8" s="1"/>
  <c r="H12" i="7" s="1"/>
  <c r="Q490" i="8"/>
  <c r="T490" i="8" s="1"/>
  <c r="Q483" i="8"/>
  <c r="T483" i="8" s="1"/>
  <c r="Q476" i="8"/>
  <c r="T476" i="8" s="1"/>
  <c r="Q468" i="8"/>
  <c r="T468" i="8" s="1"/>
  <c r="Q461" i="8"/>
  <c r="T461" i="8" s="1"/>
  <c r="Q454" i="8"/>
  <c r="T454" i="8" s="1"/>
  <c r="Q447" i="8"/>
  <c r="T447" i="8" s="1"/>
  <c r="Q440" i="8"/>
  <c r="T440" i="8" s="1"/>
  <c r="Q432" i="8"/>
  <c r="T432" i="8" s="1"/>
  <c r="Q425" i="8"/>
  <c r="T425" i="8" s="1"/>
  <c r="Q418" i="8"/>
  <c r="T418" i="8" s="1"/>
  <c r="Q411" i="8"/>
  <c r="T411" i="8" s="1"/>
  <c r="U411" i="8" s="1"/>
  <c r="V411" i="8" s="1"/>
  <c r="H395" i="1" s="1"/>
  <c r="Q404" i="8"/>
  <c r="T404" i="8" s="1"/>
  <c r="Q392" i="8"/>
  <c r="T392" i="8" s="1"/>
  <c r="Q356" i="8"/>
  <c r="T356" i="8" s="1"/>
  <c r="Q320" i="8"/>
  <c r="T320" i="8" s="1"/>
  <c r="Q284" i="8"/>
  <c r="T284" i="8" s="1"/>
  <c r="Q248" i="8"/>
  <c r="T248" i="8" s="1"/>
  <c r="U248" i="8" s="1"/>
  <c r="V248" i="8" s="1"/>
  <c r="H8" i="1" s="1"/>
  <c r="Q212" i="8"/>
  <c r="T212" i="8" s="1"/>
  <c r="Q176" i="8"/>
  <c r="T176" i="8" s="1"/>
  <c r="Q140" i="8"/>
  <c r="T140" i="8" s="1"/>
  <c r="Q104" i="8"/>
  <c r="T104" i="8" s="1"/>
  <c r="Q68" i="8"/>
  <c r="T68" i="8" s="1"/>
  <c r="Q38" i="8"/>
  <c r="T38" i="8" s="1"/>
  <c r="U38" i="8" s="1"/>
  <c r="V38" i="8" s="1"/>
  <c r="H418" i="1" s="1"/>
  <c r="P156" i="8"/>
  <c r="Q156" i="8"/>
  <c r="P246" i="8"/>
  <c r="Q246" i="8"/>
  <c r="P7" i="8"/>
  <c r="Q7" i="8"/>
  <c r="P97" i="8"/>
  <c r="Q97" i="8"/>
  <c r="P10" i="8"/>
  <c r="Q10" i="8"/>
  <c r="P55" i="8"/>
  <c r="Q55" i="8"/>
  <c r="P73" i="8"/>
  <c r="Q73" i="8"/>
  <c r="P148" i="8"/>
  <c r="Q148" i="8"/>
  <c r="P322" i="8"/>
  <c r="Q322" i="8"/>
  <c r="P91" i="8"/>
  <c r="Q91" i="8"/>
  <c r="P135" i="8"/>
  <c r="Q135" i="8"/>
  <c r="P304" i="8"/>
  <c r="Q304" i="8"/>
  <c r="P310" i="8"/>
  <c r="Q310" i="8"/>
  <c r="P108" i="8"/>
  <c r="Q108" i="8"/>
  <c r="P111" i="8"/>
  <c r="Q111" i="8"/>
  <c r="P120" i="8"/>
  <c r="Q120" i="8"/>
  <c r="P184" i="8"/>
  <c r="Q184" i="8"/>
  <c r="P323" i="8"/>
  <c r="Q323" i="8"/>
  <c r="P141" i="8"/>
  <c r="Q141" i="8"/>
  <c r="P144" i="8"/>
  <c r="Q144" i="8"/>
  <c r="P173" i="8"/>
  <c r="Q173" i="8"/>
  <c r="P199" i="8"/>
  <c r="Q199" i="8"/>
  <c r="P202" i="8"/>
  <c r="Q202" i="8"/>
  <c r="P301" i="8"/>
  <c r="Q301" i="8"/>
  <c r="P317" i="8"/>
  <c r="Q317" i="8"/>
  <c r="P341" i="8"/>
  <c r="Q341" i="8"/>
  <c r="P355" i="8"/>
  <c r="Q355" i="8"/>
  <c r="P389" i="8"/>
  <c r="Q389" i="8"/>
  <c r="P204" i="8"/>
  <c r="Q204" i="8"/>
  <c r="P191" i="8"/>
  <c r="Q191" i="8"/>
  <c r="P209" i="8"/>
  <c r="Q209" i="8"/>
  <c r="P231" i="8"/>
  <c r="Q231" i="8"/>
  <c r="P240" i="8"/>
  <c r="Q240" i="8"/>
  <c r="P262" i="8"/>
  <c r="Q262" i="8"/>
  <c r="P274" i="8"/>
  <c r="Q274" i="8"/>
  <c r="P216" i="8"/>
  <c r="Q216" i="8"/>
  <c r="P288" i="8"/>
  <c r="Q288" i="8"/>
  <c r="P371" i="8"/>
  <c r="Q371" i="8"/>
  <c r="P57" i="8"/>
  <c r="Q57" i="8"/>
  <c r="P61" i="8"/>
  <c r="Q61" i="8"/>
  <c r="P65" i="8"/>
  <c r="Q65" i="8"/>
  <c r="P82" i="8"/>
  <c r="Q82" i="8"/>
  <c r="P103" i="8"/>
  <c r="Q103" i="8"/>
  <c r="P106" i="8"/>
  <c r="Q106" i="8"/>
  <c r="P124" i="8"/>
  <c r="Q124" i="8"/>
  <c r="P127" i="8"/>
  <c r="Q127" i="8"/>
  <c r="P318" i="8"/>
  <c r="Q318" i="8"/>
  <c r="P321" i="8"/>
  <c r="Q321" i="8"/>
  <c r="P364" i="8"/>
  <c r="Q364" i="8"/>
  <c r="P367" i="8"/>
  <c r="Q367" i="8"/>
  <c r="P499" i="8"/>
  <c r="Q499" i="8"/>
  <c r="P88" i="8"/>
  <c r="Q88" i="8"/>
  <c r="P137" i="8"/>
  <c r="Q137" i="8"/>
  <c r="P250" i="8"/>
  <c r="Q250" i="8"/>
  <c r="P303" i="8"/>
  <c r="Q303" i="8"/>
  <c r="P306" i="8"/>
  <c r="Q306" i="8"/>
  <c r="P309" i="8"/>
  <c r="Q309" i="8"/>
  <c r="P312" i="8"/>
  <c r="Q312" i="8"/>
  <c r="P421" i="8"/>
  <c r="Q421" i="8"/>
  <c r="P427" i="8"/>
  <c r="Q427" i="8"/>
  <c r="P93" i="8"/>
  <c r="Q93" i="8"/>
  <c r="P99" i="8"/>
  <c r="Q99" i="8"/>
  <c r="P113" i="8"/>
  <c r="Q113" i="8"/>
  <c r="P119" i="8"/>
  <c r="Q119" i="8"/>
  <c r="P160" i="8"/>
  <c r="Q160" i="8"/>
  <c r="P183" i="8"/>
  <c r="Q183" i="8"/>
  <c r="P279" i="8"/>
  <c r="Q279" i="8"/>
  <c r="P282" i="8"/>
  <c r="Q282" i="8"/>
  <c r="P325" i="8"/>
  <c r="Q325" i="8"/>
  <c r="P328" i="8"/>
  <c r="Q328" i="8"/>
  <c r="P331" i="8"/>
  <c r="Q331" i="8"/>
  <c r="P384" i="8"/>
  <c r="Q384" i="8"/>
  <c r="P387" i="8"/>
  <c r="Q387" i="8"/>
  <c r="P143" i="8"/>
  <c r="Q143" i="8"/>
  <c r="P167" i="8"/>
  <c r="Q167" i="8"/>
  <c r="P175" i="8"/>
  <c r="Q175" i="8"/>
  <c r="P198" i="8"/>
  <c r="Q198" i="8"/>
  <c r="P201" i="8"/>
  <c r="Q201" i="8"/>
  <c r="P300" i="8"/>
  <c r="Q300" i="8"/>
  <c r="P313" i="8"/>
  <c r="Q313" i="8"/>
  <c r="P316" i="8"/>
  <c r="Q316" i="8"/>
  <c r="P334" i="8"/>
  <c r="Q334" i="8"/>
  <c r="P340" i="8"/>
  <c r="Q340" i="8"/>
  <c r="P348" i="8"/>
  <c r="Q348" i="8"/>
  <c r="P351" i="8"/>
  <c r="Q351" i="8"/>
  <c r="P357" i="8"/>
  <c r="Q357" i="8"/>
  <c r="P360" i="8"/>
  <c r="Q360" i="8"/>
  <c r="P388" i="8"/>
  <c r="Q388" i="8"/>
  <c r="P391" i="8"/>
  <c r="Q391" i="8"/>
  <c r="P179" i="8"/>
  <c r="Q179" i="8"/>
  <c r="P211" i="8"/>
  <c r="Q211" i="8"/>
  <c r="P233" i="8"/>
  <c r="Q233" i="8"/>
  <c r="P239" i="8"/>
  <c r="Q239" i="8"/>
  <c r="P255" i="8"/>
  <c r="Q255" i="8"/>
  <c r="P258" i="8"/>
  <c r="Q258" i="8"/>
  <c r="P261" i="8"/>
  <c r="Q261" i="8"/>
  <c r="P264" i="8"/>
  <c r="Q264" i="8"/>
  <c r="P267" i="8"/>
  <c r="Q267" i="8"/>
  <c r="P270" i="8"/>
  <c r="Q270" i="8"/>
  <c r="P273" i="8"/>
  <c r="Q273" i="8"/>
  <c r="P276" i="8"/>
  <c r="Q276" i="8"/>
  <c r="P294" i="8"/>
  <c r="Q294" i="8"/>
  <c r="P297" i="8"/>
  <c r="Q297" i="8"/>
  <c r="P195" i="8"/>
  <c r="Q195" i="8"/>
  <c r="P213" i="8"/>
  <c r="Q213" i="8"/>
  <c r="P219" i="8"/>
  <c r="Q219" i="8"/>
  <c r="P222" i="8"/>
  <c r="Q222" i="8"/>
  <c r="P289" i="8"/>
  <c r="Q289" i="8"/>
  <c r="P375" i="8"/>
  <c r="Q375" i="8"/>
  <c r="P487" i="8"/>
  <c r="Q487" i="8"/>
  <c r="P463" i="8"/>
  <c r="Q463" i="8"/>
  <c r="P493" i="8"/>
  <c r="Q493" i="8"/>
  <c r="P393" i="8"/>
  <c r="Q393" i="8"/>
  <c r="P523" i="8"/>
  <c r="Q523" i="8"/>
  <c r="P469" i="8"/>
  <c r="T469" i="8" s="1"/>
  <c r="U469" i="8" s="1"/>
  <c r="V469" i="8" s="1"/>
  <c r="H193" i="1" s="1"/>
  <c r="P186" i="8"/>
  <c r="T186" i="8" s="1"/>
  <c r="Q551" i="8"/>
  <c r="T551" i="8" s="1"/>
  <c r="U551" i="8" s="1"/>
  <c r="V551" i="8" s="1"/>
  <c r="H378" i="1" s="1"/>
  <c r="Q545" i="8"/>
  <c r="T545" i="8" s="1"/>
  <c r="U545" i="8" s="1"/>
  <c r="V545" i="8" s="1"/>
  <c r="H283" i="1" s="1"/>
  <c r="Q539" i="8"/>
  <c r="T539" i="8" s="1"/>
  <c r="U539" i="8" s="1"/>
  <c r="V539" i="8" s="1"/>
  <c r="H179" i="1" s="1"/>
  <c r="Q532" i="8"/>
  <c r="T532" i="8" s="1"/>
  <c r="U532" i="8" s="1"/>
  <c r="V532" i="8" s="1"/>
  <c r="H426" i="1" s="1"/>
  <c r="Q518" i="8"/>
  <c r="T518" i="8" s="1"/>
  <c r="Q510" i="8"/>
  <c r="T510" i="8" s="1"/>
  <c r="Q503" i="8"/>
  <c r="T503" i="8" s="1"/>
  <c r="U503" i="8" s="1"/>
  <c r="V503" i="8" s="1"/>
  <c r="H57" i="1" s="1"/>
  <c r="Q496" i="8"/>
  <c r="T496" i="8" s="1"/>
  <c r="U496" i="8" s="1"/>
  <c r="V496" i="8" s="1"/>
  <c r="H16" i="7" s="1"/>
  <c r="Q489" i="8"/>
  <c r="T489" i="8" s="1"/>
  <c r="U489" i="8" s="1"/>
  <c r="V489" i="8" s="1"/>
  <c r="H188" i="1" s="1"/>
  <c r="Q482" i="8"/>
  <c r="T482" i="8" s="1"/>
  <c r="U482" i="8" s="1"/>
  <c r="V482" i="8" s="1"/>
  <c r="H428" i="1" s="1"/>
  <c r="Q474" i="8"/>
  <c r="T474" i="8" s="1"/>
  <c r="Q467" i="8"/>
  <c r="T467" i="8" s="1"/>
  <c r="Q460" i="8"/>
  <c r="T460" i="8" s="1"/>
  <c r="Q453" i="8"/>
  <c r="T453" i="8" s="1"/>
  <c r="U453" i="8" s="1"/>
  <c r="V453" i="8" s="1"/>
  <c r="H18" i="7" s="1"/>
  <c r="Q446" i="8"/>
  <c r="T446" i="8" s="1"/>
  <c r="Q438" i="8"/>
  <c r="T438" i="8" s="1"/>
  <c r="Q431" i="8"/>
  <c r="T431" i="8" s="1"/>
  <c r="Q424" i="8"/>
  <c r="T424" i="8" s="1"/>
  <c r="Q417" i="8"/>
  <c r="T417" i="8" s="1"/>
  <c r="Q410" i="8"/>
  <c r="T410" i="8" s="1"/>
  <c r="Q402" i="8"/>
  <c r="T402" i="8" s="1"/>
  <c r="Q386" i="8"/>
  <c r="T386" i="8" s="1"/>
  <c r="U386" i="8" s="1"/>
  <c r="V386" i="8" s="1"/>
  <c r="H403" i="1" s="1"/>
  <c r="Q350" i="8"/>
  <c r="T350" i="8" s="1"/>
  <c r="Q314" i="8"/>
  <c r="T314" i="8" s="1"/>
  <c r="Q278" i="8"/>
  <c r="T278" i="8" s="1"/>
  <c r="Q242" i="8"/>
  <c r="T242" i="8" s="1"/>
  <c r="Q206" i="8"/>
  <c r="T206" i="8" s="1"/>
  <c r="Q170" i="8"/>
  <c r="T170" i="8" s="1"/>
  <c r="U170" i="8" s="1"/>
  <c r="V170" i="8" s="1"/>
  <c r="H249" i="1" s="1"/>
  <c r="Q134" i="8"/>
  <c r="T134" i="8" s="1"/>
  <c r="Q98" i="8"/>
  <c r="T98" i="8" s="1"/>
  <c r="Q62" i="8"/>
  <c r="T62" i="8" s="1"/>
  <c r="P129" i="8"/>
  <c r="Q129" i="8"/>
  <c r="P169" i="8"/>
  <c r="Q169" i="8"/>
  <c r="P347" i="8"/>
  <c r="Q347" i="8"/>
  <c r="P47" i="8"/>
  <c r="Q47" i="8"/>
  <c r="P205" i="8"/>
  <c r="Q205" i="8"/>
  <c r="P217" i="8"/>
  <c r="Q217" i="8"/>
  <c r="P372" i="8"/>
  <c r="Q372" i="8"/>
  <c r="P397" i="8"/>
  <c r="Q397" i="8"/>
  <c r="P535" i="8"/>
  <c r="Q535" i="8"/>
  <c r="Q437" i="8"/>
  <c r="T437" i="8" s="1"/>
  <c r="Q416" i="8"/>
  <c r="T416" i="8" s="1"/>
  <c r="Q401" i="8"/>
  <c r="T401" i="8" s="1"/>
  <c r="U401" i="8" s="1"/>
  <c r="V401" i="8" s="1"/>
  <c r="H405" i="1" s="1"/>
  <c r="Q344" i="8"/>
  <c r="T344" i="8" s="1"/>
  <c r="Q92" i="8"/>
  <c r="T92" i="8" s="1"/>
  <c r="Q56" i="8"/>
  <c r="T56" i="8" s="1"/>
  <c r="O553" i="8"/>
  <c r="N553" i="8"/>
  <c r="AA552" i="8"/>
  <c r="Z552" i="8"/>
  <c r="Y552" i="8"/>
  <c r="X552" i="8"/>
  <c r="W552" i="8"/>
  <c r="AA551" i="8"/>
  <c r="Z551" i="8"/>
  <c r="Y551" i="8"/>
  <c r="X551" i="8"/>
  <c r="W551" i="8"/>
  <c r="AA550" i="8"/>
  <c r="Z550" i="8"/>
  <c r="Y550" i="8"/>
  <c r="X550" i="8"/>
  <c r="W550" i="8"/>
  <c r="U550" i="8"/>
  <c r="V550" i="8" s="1"/>
  <c r="H284" i="1" s="1"/>
  <c r="AA549" i="8"/>
  <c r="Z549" i="8"/>
  <c r="Y549" i="8"/>
  <c r="X549" i="8"/>
  <c r="W549" i="8"/>
  <c r="AA548" i="8"/>
  <c r="Z548" i="8"/>
  <c r="Y548" i="8"/>
  <c r="X548" i="8"/>
  <c r="W548" i="8"/>
  <c r="H548" i="8"/>
  <c r="J548" i="8" s="1"/>
  <c r="AA547" i="8"/>
  <c r="Z547" i="8"/>
  <c r="Y547" i="8"/>
  <c r="X547" i="8"/>
  <c r="W547" i="8"/>
  <c r="AA546" i="8"/>
  <c r="Z546" i="8"/>
  <c r="Y546" i="8"/>
  <c r="X546" i="8"/>
  <c r="W546" i="8"/>
  <c r="AA545" i="8"/>
  <c r="Z545" i="8"/>
  <c r="Y545" i="8"/>
  <c r="X545" i="8"/>
  <c r="W545" i="8"/>
  <c r="AA544" i="8"/>
  <c r="Z544" i="8"/>
  <c r="Y544" i="8"/>
  <c r="X544" i="8"/>
  <c r="W544" i="8"/>
  <c r="AA543" i="8"/>
  <c r="Z543" i="8"/>
  <c r="Y543" i="8"/>
  <c r="X543" i="8"/>
  <c r="W543" i="8"/>
  <c r="H543" i="8"/>
  <c r="J543" i="8" s="1"/>
  <c r="AA542" i="8"/>
  <c r="Z542" i="8"/>
  <c r="Y542" i="8"/>
  <c r="X542" i="8"/>
  <c r="W542" i="8"/>
  <c r="U542" i="8"/>
  <c r="V542" i="8" s="1"/>
  <c r="H475" i="1" s="1"/>
  <c r="AA541" i="8"/>
  <c r="Z541" i="8"/>
  <c r="Y541" i="8"/>
  <c r="X541" i="8"/>
  <c r="W541" i="8"/>
  <c r="AA540" i="8"/>
  <c r="Z540" i="8"/>
  <c r="Y540" i="8"/>
  <c r="X540" i="8"/>
  <c r="W540" i="8"/>
  <c r="AA539" i="8"/>
  <c r="Z539" i="8"/>
  <c r="Y539" i="8"/>
  <c r="X539" i="8"/>
  <c r="W539" i="8"/>
  <c r="AA538" i="8"/>
  <c r="Z538" i="8"/>
  <c r="Y538" i="8"/>
  <c r="X538" i="8"/>
  <c r="W538" i="8"/>
  <c r="H538" i="8"/>
  <c r="J538" i="8" s="1"/>
  <c r="AA537" i="8"/>
  <c r="Z537" i="8"/>
  <c r="Y537" i="8"/>
  <c r="X537" i="8"/>
  <c r="W537" i="8"/>
  <c r="U537" i="8"/>
  <c r="V537" i="8" s="1"/>
  <c r="H2" i="7" s="1"/>
  <c r="AA536" i="8"/>
  <c r="Z536" i="8"/>
  <c r="Y536" i="8"/>
  <c r="X536" i="8"/>
  <c r="W536" i="8"/>
  <c r="AA535" i="8"/>
  <c r="Z535" i="8"/>
  <c r="Y535" i="8"/>
  <c r="X535" i="8"/>
  <c r="W535" i="8"/>
  <c r="AA534" i="8"/>
  <c r="Z534" i="8"/>
  <c r="Y534" i="8"/>
  <c r="X534" i="8"/>
  <c r="W534" i="8"/>
  <c r="AA533" i="8"/>
  <c r="Z533" i="8"/>
  <c r="Y533" i="8"/>
  <c r="X533" i="8"/>
  <c r="W533" i="8"/>
  <c r="U533" i="8"/>
  <c r="V533" i="8" s="1"/>
  <c r="H3" i="7" s="1"/>
  <c r="H533" i="8"/>
  <c r="J533" i="8" s="1"/>
  <c r="AA532" i="8"/>
  <c r="Z532" i="8"/>
  <c r="Y532" i="8"/>
  <c r="X532" i="8"/>
  <c r="W532" i="8"/>
  <c r="AA531" i="8"/>
  <c r="Z531" i="8"/>
  <c r="Y531" i="8"/>
  <c r="X531" i="8"/>
  <c r="W531" i="8"/>
  <c r="AA530" i="8"/>
  <c r="Z530" i="8"/>
  <c r="Y530" i="8"/>
  <c r="X530" i="8"/>
  <c r="W530" i="8"/>
  <c r="AA529" i="8"/>
  <c r="Z529" i="8"/>
  <c r="Y529" i="8"/>
  <c r="X529" i="8"/>
  <c r="W529" i="8"/>
  <c r="AA528" i="8"/>
  <c r="Z528" i="8"/>
  <c r="Y528" i="8"/>
  <c r="X528" i="8"/>
  <c r="W528" i="8"/>
  <c r="H528" i="8"/>
  <c r="J528" i="8" s="1"/>
  <c r="AA527" i="8"/>
  <c r="Z527" i="8"/>
  <c r="Y527" i="8"/>
  <c r="X527" i="8"/>
  <c r="W527" i="8"/>
  <c r="AA526" i="8"/>
  <c r="Z526" i="8"/>
  <c r="Y526" i="8"/>
  <c r="X526" i="8"/>
  <c r="W526" i="8"/>
  <c r="AA525" i="8"/>
  <c r="Z525" i="8"/>
  <c r="Y525" i="8"/>
  <c r="X525" i="8"/>
  <c r="W525" i="8"/>
  <c r="AA524" i="8"/>
  <c r="Z524" i="8"/>
  <c r="Y524" i="8"/>
  <c r="X524" i="8"/>
  <c r="W524" i="8"/>
  <c r="AA523" i="8"/>
  <c r="Z523" i="8"/>
  <c r="Y523" i="8"/>
  <c r="X523" i="8"/>
  <c r="W523" i="8"/>
  <c r="H523" i="8"/>
  <c r="J523" i="8" s="1"/>
  <c r="AA522" i="8"/>
  <c r="Z522" i="8"/>
  <c r="Y522" i="8"/>
  <c r="X522" i="8"/>
  <c r="W522" i="8"/>
  <c r="U522" i="8"/>
  <c r="V522" i="8" s="1"/>
  <c r="H6" i="6" s="1"/>
  <c r="AA521" i="8"/>
  <c r="Z521" i="8"/>
  <c r="Y521" i="8"/>
  <c r="X521" i="8"/>
  <c r="W521" i="8"/>
  <c r="AA520" i="8"/>
  <c r="Z520" i="8"/>
  <c r="Y520" i="8"/>
  <c r="X520" i="8"/>
  <c r="W520" i="8"/>
  <c r="AA519" i="8"/>
  <c r="Z519" i="8"/>
  <c r="Y519" i="8"/>
  <c r="X519" i="8"/>
  <c r="W519" i="8"/>
  <c r="AA518" i="8"/>
  <c r="Z518" i="8"/>
  <c r="Y518" i="8"/>
  <c r="X518" i="8"/>
  <c r="W518" i="8"/>
  <c r="U518" i="8"/>
  <c r="V518" i="8" s="1"/>
  <c r="H56" i="1" s="1"/>
  <c r="H518" i="8"/>
  <c r="J518" i="8" s="1"/>
  <c r="AA517" i="8"/>
  <c r="Z517" i="8"/>
  <c r="Y517" i="8"/>
  <c r="X517" i="8"/>
  <c r="W517" i="8"/>
  <c r="AA516" i="8"/>
  <c r="Z516" i="8"/>
  <c r="Y516" i="8"/>
  <c r="X516" i="8"/>
  <c r="W516" i="8"/>
  <c r="AA515" i="8"/>
  <c r="Z515" i="8"/>
  <c r="Y515" i="8"/>
  <c r="X515" i="8"/>
  <c r="W515" i="8"/>
  <c r="AA514" i="8"/>
  <c r="Z514" i="8"/>
  <c r="Y514" i="8"/>
  <c r="X514" i="8"/>
  <c r="W514" i="8"/>
  <c r="AA513" i="8"/>
  <c r="Z513" i="8"/>
  <c r="Y513" i="8"/>
  <c r="X513" i="8"/>
  <c r="W513" i="8"/>
  <c r="U513" i="8"/>
  <c r="V513" i="8" s="1"/>
  <c r="H55" i="1" s="1"/>
  <c r="H513" i="8"/>
  <c r="J513" i="8" s="1"/>
  <c r="AA512" i="8"/>
  <c r="Z512" i="8"/>
  <c r="Y512" i="8"/>
  <c r="X512" i="8"/>
  <c r="W512" i="8"/>
  <c r="AA511" i="8"/>
  <c r="Z511" i="8"/>
  <c r="Y511" i="8"/>
  <c r="X511" i="8"/>
  <c r="W511" i="8"/>
  <c r="AA510" i="8"/>
  <c r="Z510" i="8"/>
  <c r="Y510" i="8"/>
  <c r="X510" i="8"/>
  <c r="W510" i="8"/>
  <c r="U510" i="8"/>
  <c r="V510" i="8" s="1"/>
  <c r="H288" i="1" s="1"/>
  <c r="AA509" i="8"/>
  <c r="Z509" i="8"/>
  <c r="Y509" i="8"/>
  <c r="X509" i="8"/>
  <c r="W509" i="8"/>
  <c r="U509" i="8"/>
  <c r="V509" i="8" s="1"/>
  <c r="H185" i="1" s="1"/>
  <c r="AA508" i="8"/>
  <c r="Z508" i="8"/>
  <c r="Y508" i="8"/>
  <c r="X508" i="8"/>
  <c r="W508" i="8"/>
  <c r="U508" i="8"/>
  <c r="V508" i="8" s="1"/>
  <c r="H58" i="1" s="1"/>
  <c r="H508" i="8"/>
  <c r="J508" i="8" s="1"/>
  <c r="AA507" i="8"/>
  <c r="Z507" i="8"/>
  <c r="Y507" i="8"/>
  <c r="X507" i="8"/>
  <c r="W507" i="8"/>
  <c r="AA506" i="8"/>
  <c r="Z506" i="8"/>
  <c r="Y506" i="8"/>
  <c r="X506" i="8"/>
  <c r="W506" i="8"/>
  <c r="U506" i="8"/>
  <c r="V506" i="8" s="1"/>
  <c r="H381" i="1" s="1"/>
  <c r="AA505" i="8"/>
  <c r="Z505" i="8"/>
  <c r="Y505" i="8"/>
  <c r="X505" i="8"/>
  <c r="W505" i="8"/>
  <c r="AA504" i="8"/>
  <c r="Z504" i="8"/>
  <c r="Y504" i="8"/>
  <c r="X504" i="8"/>
  <c r="W504" i="8"/>
  <c r="AA503" i="8"/>
  <c r="Z503" i="8"/>
  <c r="Y503" i="8"/>
  <c r="X503" i="8"/>
  <c r="W503" i="8"/>
  <c r="H503" i="8"/>
  <c r="J503" i="8" s="1"/>
  <c r="AA502" i="8"/>
  <c r="Z502" i="8"/>
  <c r="Y502" i="8"/>
  <c r="X502" i="8"/>
  <c r="W502" i="8"/>
  <c r="AA501" i="8"/>
  <c r="Z501" i="8"/>
  <c r="Y501" i="8"/>
  <c r="X501" i="8"/>
  <c r="W501" i="8"/>
  <c r="AA500" i="8"/>
  <c r="Z500" i="8"/>
  <c r="Y500" i="8"/>
  <c r="X500" i="8"/>
  <c r="W500" i="8"/>
  <c r="U500" i="8"/>
  <c r="V500" i="8" s="1"/>
  <c r="H293" i="1" s="1"/>
  <c r="AA499" i="8"/>
  <c r="Z499" i="8"/>
  <c r="Y499" i="8"/>
  <c r="X499" i="8"/>
  <c r="W499" i="8"/>
  <c r="AA498" i="8"/>
  <c r="Z498" i="8"/>
  <c r="Y498" i="8"/>
  <c r="X498" i="8"/>
  <c r="W498" i="8"/>
  <c r="H498" i="8"/>
  <c r="J498" i="8" s="1"/>
  <c r="AA497" i="8"/>
  <c r="Z497" i="8"/>
  <c r="Y497" i="8"/>
  <c r="X497" i="8"/>
  <c r="W497" i="8"/>
  <c r="AA496" i="8"/>
  <c r="Z496" i="8"/>
  <c r="Y496" i="8"/>
  <c r="X496" i="8"/>
  <c r="W496" i="8"/>
  <c r="AA495" i="8"/>
  <c r="Z495" i="8"/>
  <c r="Y495" i="8"/>
  <c r="X495" i="8"/>
  <c r="W495" i="8"/>
  <c r="AA494" i="8"/>
  <c r="Z494" i="8"/>
  <c r="Y494" i="8"/>
  <c r="X494" i="8"/>
  <c r="W494" i="8"/>
  <c r="AA493" i="8"/>
  <c r="Z493" i="8"/>
  <c r="Y493" i="8"/>
  <c r="X493" i="8"/>
  <c r="W493" i="8"/>
  <c r="H493" i="8"/>
  <c r="J493" i="8" s="1"/>
  <c r="AA492" i="8"/>
  <c r="Z492" i="8"/>
  <c r="Y492" i="8"/>
  <c r="X492" i="8"/>
  <c r="W492" i="8"/>
  <c r="U492" i="8"/>
  <c r="V492" i="8" s="1"/>
  <c r="H478" i="1" s="1"/>
  <c r="AA491" i="8"/>
  <c r="Z491" i="8"/>
  <c r="Y491" i="8"/>
  <c r="X491" i="8"/>
  <c r="W491" i="8"/>
  <c r="AA490" i="8"/>
  <c r="Z490" i="8"/>
  <c r="Y490" i="8"/>
  <c r="X490" i="8"/>
  <c r="W490" i="8"/>
  <c r="U490" i="8"/>
  <c r="V490" i="8" s="1"/>
  <c r="H291" i="1" s="1"/>
  <c r="AA489" i="8"/>
  <c r="Z489" i="8"/>
  <c r="Y489" i="8"/>
  <c r="X489" i="8"/>
  <c r="W489" i="8"/>
  <c r="AA488" i="8"/>
  <c r="Z488" i="8"/>
  <c r="Y488" i="8"/>
  <c r="X488" i="8"/>
  <c r="W488" i="8"/>
  <c r="H488" i="8"/>
  <c r="J488" i="8" s="1"/>
  <c r="AA487" i="8"/>
  <c r="Z487" i="8"/>
  <c r="Y487" i="8"/>
  <c r="X487" i="8"/>
  <c r="W487" i="8"/>
  <c r="AA486" i="8"/>
  <c r="Z486" i="8"/>
  <c r="Y486" i="8"/>
  <c r="X486" i="8"/>
  <c r="W486" i="8"/>
  <c r="AA485" i="8"/>
  <c r="Z485" i="8"/>
  <c r="Y485" i="8"/>
  <c r="X485" i="8"/>
  <c r="W485" i="8"/>
  <c r="AA484" i="8"/>
  <c r="Z484" i="8"/>
  <c r="Y484" i="8"/>
  <c r="X484" i="8"/>
  <c r="W484" i="8"/>
  <c r="AA483" i="8"/>
  <c r="Z483" i="8"/>
  <c r="Y483" i="8"/>
  <c r="X483" i="8"/>
  <c r="W483" i="8"/>
  <c r="U483" i="8"/>
  <c r="V483" i="8" s="1"/>
  <c r="H60" i="1" s="1"/>
  <c r="H483" i="8"/>
  <c r="J483" i="8" s="1"/>
  <c r="AA482" i="8"/>
  <c r="Z482" i="8"/>
  <c r="Y482" i="8"/>
  <c r="X482" i="8"/>
  <c r="W482" i="8"/>
  <c r="AA481" i="8"/>
  <c r="Z481" i="8"/>
  <c r="Y481" i="8"/>
  <c r="X481" i="8"/>
  <c r="W481" i="8"/>
  <c r="AA480" i="8"/>
  <c r="Z480" i="8"/>
  <c r="Y480" i="8"/>
  <c r="X480" i="8"/>
  <c r="W480" i="8"/>
  <c r="U480" i="8"/>
  <c r="V480" i="8" s="1"/>
  <c r="H289" i="1" s="1"/>
  <c r="AA479" i="8"/>
  <c r="Z479" i="8"/>
  <c r="Y479" i="8"/>
  <c r="X479" i="8"/>
  <c r="W479" i="8"/>
  <c r="AA478" i="8"/>
  <c r="Z478" i="8"/>
  <c r="Y478" i="8"/>
  <c r="X478" i="8"/>
  <c r="W478" i="8"/>
  <c r="H478" i="8"/>
  <c r="J478" i="8" s="1"/>
  <c r="AA477" i="8"/>
  <c r="Z477" i="8"/>
  <c r="Y477" i="8"/>
  <c r="X477" i="8"/>
  <c r="W477" i="8"/>
  <c r="AA476" i="8"/>
  <c r="Z476" i="8"/>
  <c r="Y476" i="8"/>
  <c r="X476" i="8"/>
  <c r="W476" i="8"/>
  <c r="U476" i="8"/>
  <c r="V476" i="8" s="1"/>
  <c r="H26" i="7" s="1"/>
  <c r="AA475" i="8"/>
  <c r="Z475" i="8"/>
  <c r="Y475" i="8"/>
  <c r="X475" i="8"/>
  <c r="W475" i="8"/>
  <c r="AA474" i="8"/>
  <c r="Z474" i="8"/>
  <c r="Y474" i="8"/>
  <c r="X474" i="8"/>
  <c r="W474" i="8"/>
  <c r="U474" i="8"/>
  <c r="V474" i="8" s="1"/>
  <c r="H24" i="7" s="1"/>
  <c r="AA473" i="8"/>
  <c r="Z473" i="8"/>
  <c r="Y473" i="8"/>
  <c r="X473" i="8"/>
  <c r="W473" i="8"/>
  <c r="U473" i="8"/>
  <c r="V473" i="8" s="1"/>
  <c r="H23" i="7" s="1"/>
  <c r="H473" i="8"/>
  <c r="J473" i="8" s="1"/>
  <c r="AA472" i="8"/>
  <c r="Z472" i="8"/>
  <c r="Y472" i="8"/>
  <c r="X472" i="8"/>
  <c r="W472" i="8"/>
  <c r="AA471" i="8"/>
  <c r="Z471" i="8"/>
  <c r="Y471" i="8"/>
  <c r="X471" i="8"/>
  <c r="W471" i="8"/>
  <c r="U471" i="8"/>
  <c r="V471" i="8" s="1"/>
  <c r="H390" i="1" s="1"/>
  <c r="AA470" i="8"/>
  <c r="Z470" i="8"/>
  <c r="Y470" i="8"/>
  <c r="X470" i="8"/>
  <c r="W470" i="8"/>
  <c r="U470" i="8"/>
  <c r="V470" i="8" s="1"/>
  <c r="H296" i="1" s="1"/>
  <c r="AA469" i="8"/>
  <c r="Z469" i="8"/>
  <c r="Y469" i="8"/>
  <c r="X469" i="8"/>
  <c r="W469" i="8"/>
  <c r="AA468" i="8"/>
  <c r="Z468" i="8"/>
  <c r="Y468" i="8"/>
  <c r="X468" i="8"/>
  <c r="W468" i="8"/>
  <c r="U468" i="8"/>
  <c r="V468" i="8" s="1"/>
  <c r="H66" i="1" s="1"/>
  <c r="H468" i="8"/>
  <c r="J468" i="8" s="1"/>
  <c r="AA467" i="8"/>
  <c r="Z467" i="8"/>
  <c r="Y467" i="8"/>
  <c r="X467" i="8"/>
  <c r="W467" i="8"/>
  <c r="U467" i="8"/>
  <c r="V467" i="8" s="1"/>
  <c r="H480" i="1" s="1"/>
  <c r="AA466" i="8"/>
  <c r="Z466" i="8"/>
  <c r="Y466" i="8"/>
  <c r="X466" i="8"/>
  <c r="W466" i="8"/>
  <c r="U466" i="8"/>
  <c r="V466" i="8" s="1"/>
  <c r="H389" i="1" s="1"/>
  <c r="AA465" i="8"/>
  <c r="Z465" i="8"/>
  <c r="Y465" i="8"/>
  <c r="X465" i="8"/>
  <c r="W465" i="8"/>
  <c r="U465" i="8"/>
  <c r="V465" i="8" s="1"/>
  <c r="H295" i="1" s="1"/>
  <c r="AA464" i="8"/>
  <c r="Z464" i="8"/>
  <c r="Y464" i="8"/>
  <c r="X464" i="8"/>
  <c r="W464" i="8"/>
  <c r="AA463" i="8"/>
  <c r="Z463" i="8"/>
  <c r="Y463" i="8"/>
  <c r="X463" i="8"/>
  <c r="W463" i="8"/>
  <c r="H463" i="8"/>
  <c r="J463" i="8" s="1"/>
  <c r="AA462" i="8"/>
  <c r="Z462" i="8"/>
  <c r="Y462" i="8"/>
  <c r="X462" i="8"/>
  <c r="W462" i="8"/>
  <c r="U462" i="8"/>
  <c r="V462" i="8" s="1"/>
  <c r="H450" i="1" s="1"/>
  <c r="AA461" i="8"/>
  <c r="Z461" i="8"/>
  <c r="Y461" i="8"/>
  <c r="X461" i="8"/>
  <c r="W461" i="8"/>
  <c r="U461" i="8"/>
  <c r="V461" i="8" s="1"/>
  <c r="H388" i="1" s="1"/>
  <c r="AA460" i="8"/>
  <c r="Z460" i="8"/>
  <c r="Y460" i="8"/>
  <c r="X460" i="8"/>
  <c r="W460" i="8"/>
  <c r="U460" i="8"/>
  <c r="V460" i="8" s="1"/>
  <c r="H294" i="1" s="1"/>
  <c r="AA459" i="8"/>
  <c r="Z459" i="8"/>
  <c r="Y459" i="8"/>
  <c r="X459" i="8"/>
  <c r="W459" i="8"/>
  <c r="U459" i="8"/>
  <c r="V459" i="8" s="1"/>
  <c r="H191" i="1" s="1"/>
  <c r="AA458" i="8"/>
  <c r="Z458" i="8"/>
  <c r="Y458" i="8"/>
  <c r="X458" i="8"/>
  <c r="W458" i="8"/>
  <c r="H458" i="8"/>
  <c r="J458" i="8" s="1"/>
  <c r="AA457" i="8"/>
  <c r="Z457" i="8"/>
  <c r="Y457" i="8"/>
  <c r="X457" i="8"/>
  <c r="W457" i="8"/>
  <c r="AA456" i="8"/>
  <c r="Z456" i="8"/>
  <c r="Y456" i="8"/>
  <c r="X456" i="8"/>
  <c r="W456" i="8"/>
  <c r="U456" i="8"/>
  <c r="V456" i="8" s="1"/>
  <c r="H21" i="7" s="1"/>
  <c r="AA455" i="8"/>
  <c r="Z455" i="8"/>
  <c r="Y455" i="8"/>
  <c r="X455" i="8"/>
  <c r="W455" i="8"/>
  <c r="U455" i="8"/>
  <c r="V455" i="8" s="1"/>
  <c r="H20" i="7" s="1"/>
  <c r="AA454" i="8"/>
  <c r="Z454" i="8"/>
  <c r="Y454" i="8"/>
  <c r="X454" i="8"/>
  <c r="W454" i="8"/>
  <c r="U454" i="8"/>
  <c r="V454" i="8" s="1"/>
  <c r="H19" i="7" s="1"/>
  <c r="AA453" i="8"/>
  <c r="Z453" i="8"/>
  <c r="Y453" i="8"/>
  <c r="X453" i="8"/>
  <c r="W453" i="8"/>
  <c r="H453" i="8"/>
  <c r="J453" i="8" s="1"/>
  <c r="AA452" i="8"/>
  <c r="Z452" i="8"/>
  <c r="Y452" i="8"/>
  <c r="X452" i="8"/>
  <c r="W452" i="8"/>
  <c r="U452" i="8"/>
  <c r="V452" i="8" s="1"/>
  <c r="H454" i="1" s="1"/>
  <c r="AA451" i="8"/>
  <c r="Z451" i="8"/>
  <c r="Y451" i="8"/>
  <c r="X451" i="8"/>
  <c r="W451" i="8"/>
  <c r="AA450" i="8"/>
  <c r="Z450" i="8"/>
  <c r="Y450" i="8"/>
  <c r="X450" i="8"/>
  <c r="W450" i="8"/>
  <c r="U450" i="8"/>
  <c r="V450" i="8" s="1"/>
  <c r="H302" i="1" s="1"/>
  <c r="AA449" i="8"/>
  <c r="Z449" i="8"/>
  <c r="Y449" i="8"/>
  <c r="X449" i="8"/>
  <c r="W449" i="8"/>
  <c r="U449" i="8"/>
  <c r="V449" i="8" s="1"/>
  <c r="H199" i="1" s="1"/>
  <c r="AA448" i="8"/>
  <c r="Z448" i="8"/>
  <c r="Y448" i="8"/>
  <c r="X448" i="8"/>
  <c r="W448" i="8"/>
  <c r="U448" i="8"/>
  <c r="V448" i="8" s="1"/>
  <c r="H72" i="1" s="1"/>
  <c r="H448" i="8"/>
  <c r="J448" i="8" s="1"/>
  <c r="AA447" i="8"/>
  <c r="Z447" i="8"/>
  <c r="Y447" i="8"/>
  <c r="X447" i="8"/>
  <c r="W447" i="8"/>
  <c r="U447" i="8"/>
  <c r="V447" i="8" s="1"/>
  <c r="H452" i="1" s="1"/>
  <c r="AA446" i="8"/>
  <c r="Z446" i="8"/>
  <c r="Y446" i="8"/>
  <c r="X446" i="8"/>
  <c r="W446" i="8"/>
  <c r="U446" i="8"/>
  <c r="V446" i="8" s="1"/>
  <c r="H393" i="1" s="1"/>
  <c r="AA445" i="8"/>
  <c r="Z445" i="8"/>
  <c r="Y445" i="8"/>
  <c r="X445" i="8"/>
  <c r="W445" i="8"/>
  <c r="AA444" i="8"/>
  <c r="Z444" i="8"/>
  <c r="Y444" i="8"/>
  <c r="X444" i="8"/>
  <c r="W444" i="8"/>
  <c r="U444" i="8"/>
  <c r="V444" i="8" s="1"/>
  <c r="H196" i="1" s="1"/>
  <c r="AA443" i="8"/>
  <c r="Z443" i="8"/>
  <c r="Y443" i="8"/>
  <c r="X443" i="8"/>
  <c r="W443" i="8"/>
  <c r="U443" i="8"/>
  <c r="V443" i="8" s="1"/>
  <c r="H69" i="1" s="1"/>
  <c r="H443" i="8"/>
  <c r="J443" i="8" s="1"/>
  <c r="AA442" i="8"/>
  <c r="Z442" i="8"/>
  <c r="Y442" i="8"/>
  <c r="X442" i="8"/>
  <c r="W442" i="8"/>
  <c r="U442" i="8"/>
  <c r="V442" i="8" s="1"/>
  <c r="H451" i="1" s="1"/>
  <c r="AA441" i="8"/>
  <c r="Z441" i="8"/>
  <c r="Y441" i="8"/>
  <c r="X441" i="8"/>
  <c r="W441" i="8"/>
  <c r="U441" i="8"/>
  <c r="V441" i="8" s="1"/>
  <c r="H392" i="1" s="1"/>
  <c r="AA440" i="8"/>
  <c r="Z440" i="8"/>
  <c r="Y440" i="8"/>
  <c r="X440" i="8"/>
  <c r="W440" i="8"/>
  <c r="U440" i="8"/>
  <c r="V440" i="8" s="1"/>
  <c r="H298" i="1" s="1"/>
  <c r="AA439" i="8"/>
  <c r="Z439" i="8"/>
  <c r="Y439" i="8"/>
  <c r="X439" i="8"/>
  <c r="W439" i="8"/>
  <c r="AA438" i="8"/>
  <c r="Z438" i="8"/>
  <c r="Y438" i="8"/>
  <c r="X438" i="8"/>
  <c r="W438" i="8"/>
  <c r="U438" i="8"/>
  <c r="V438" i="8" s="1"/>
  <c r="H68" i="1" s="1"/>
  <c r="H438" i="8"/>
  <c r="J438" i="8" s="1"/>
  <c r="AA437" i="8"/>
  <c r="Z437" i="8"/>
  <c r="Y437" i="8"/>
  <c r="X437" i="8"/>
  <c r="W437" i="8"/>
  <c r="U437" i="8"/>
  <c r="V437" i="8" s="1"/>
  <c r="H7" i="6" s="1"/>
  <c r="AA436" i="8"/>
  <c r="Z436" i="8"/>
  <c r="Y436" i="8"/>
  <c r="X436" i="8"/>
  <c r="W436" i="8"/>
  <c r="U436" i="8"/>
  <c r="V436" i="8" s="1"/>
  <c r="H391" i="1" s="1"/>
  <c r="AA435" i="8"/>
  <c r="Z435" i="8"/>
  <c r="Y435" i="8"/>
  <c r="X435" i="8"/>
  <c r="W435" i="8"/>
  <c r="U435" i="8"/>
  <c r="V435" i="8" s="1"/>
  <c r="H297" i="1" s="1"/>
  <c r="AA434" i="8"/>
  <c r="Z434" i="8"/>
  <c r="Y434" i="8"/>
  <c r="X434" i="8"/>
  <c r="W434" i="8"/>
  <c r="AA433" i="8"/>
  <c r="Z433" i="8"/>
  <c r="Y433" i="8"/>
  <c r="X433" i="8"/>
  <c r="W433" i="8"/>
  <c r="U433" i="8"/>
  <c r="V433" i="8" s="1"/>
  <c r="H67" i="1" s="1"/>
  <c r="H433" i="8"/>
  <c r="J433" i="8" s="1"/>
  <c r="AA432" i="8"/>
  <c r="Z432" i="8"/>
  <c r="Y432" i="8"/>
  <c r="X432" i="8"/>
  <c r="W432" i="8"/>
  <c r="U432" i="8"/>
  <c r="V432" i="8" s="1"/>
  <c r="H430" i="1" s="1"/>
  <c r="AA431" i="8"/>
  <c r="Z431" i="8"/>
  <c r="Y431" i="8"/>
  <c r="X431" i="8"/>
  <c r="W431" i="8"/>
  <c r="U431" i="8"/>
  <c r="V431" i="8" s="1"/>
  <c r="H386" i="1" s="1"/>
  <c r="AA430" i="8"/>
  <c r="Z430" i="8"/>
  <c r="Y430" i="8"/>
  <c r="X430" i="8"/>
  <c r="W430" i="8"/>
  <c r="U430" i="8"/>
  <c r="V430" i="8" s="1"/>
  <c r="H292" i="1" s="1"/>
  <c r="AA429" i="8"/>
  <c r="Z429" i="8"/>
  <c r="Y429" i="8"/>
  <c r="X429" i="8"/>
  <c r="W429" i="8"/>
  <c r="U429" i="8"/>
  <c r="V429" i="8" s="1"/>
  <c r="H189" i="1" s="1"/>
  <c r="AA428" i="8"/>
  <c r="Z428" i="8"/>
  <c r="Y428" i="8"/>
  <c r="X428" i="8"/>
  <c r="W428" i="8"/>
  <c r="U428" i="8"/>
  <c r="V428" i="8" s="1"/>
  <c r="H62" i="1" s="1"/>
  <c r="H428" i="8"/>
  <c r="J428" i="8" s="1"/>
  <c r="AA427" i="8"/>
  <c r="Z427" i="8"/>
  <c r="Y427" i="8"/>
  <c r="X427" i="8"/>
  <c r="W427" i="8"/>
  <c r="AA426" i="8"/>
  <c r="Z426" i="8"/>
  <c r="Y426" i="8"/>
  <c r="X426" i="8"/>
  <c r="W426" i="8"/>
  <c r="U426" i="8"/>
  <c r="V426" i="8" s="1"/>
  <c r="H402" i="1" s="1"/>
  <c r="AA425" i="8"/>
  <c r="Z425" i="8"/>
  <c r="Y425" i="8"/>
  <c r="X425" i="8"/>
  <c r="W425" i="8"/>
  <c r="U425" i="8"/>
  <c r="V425" i="8" s="1"/>
  <c r="H310" i="1" s="1"/>
  <c r="AA424" i="8"/>
  <c r="Z424" i="8"/>
  <c r="Y424" i="8"/>
  <c r="X424" i="8"/>
  <c r="W424" i="8"/>
  <c r="U424" i="8"/>
  <c r="V424" i="8" s="1"/>
  <c r="H207" i="1" s="1"/>
  <c r="AA423" i="8"/>
  <c r="Z423" i="8"/>
  <c r="Y423" i="8"/>
  <c r="X423" i="8"/>
  <c r="W423" i="8"/>
  <c r="U423" i="8"/>
  <c r="V423" i="8" s="1"/>
  <c r="H80" i="1" s="1"/>
  <c r="H423" i="8"/>
  <c r="J423" i="8" s="1"/>
  <c r="AA422" i="8"/>
  <c r="Z422" i="8"/>
  <c r="Y422" i="8"/>
  <c r="X422" i="8"/>
  <c r="W422" i="8"/>
  <c r="U422" i="8"/>
  <c r="V422" i="8" s="1"/>
  <c r="H482" i="1" s="1"/>
  <c r="AA421" i="8"/>
  <c r="Z421" i="8"/>
  <c r="Y421" i="8"/>
  <c r="X421" i="8"/>
  <c r="W421" i="8"/>
  <c r="AA420" i="8"/>
  <c r="Z420" i="8"/>
  <c r="Y420" i="8"/>
  <c r="X420" i="8"/>
  <c r="W420" i="8"/>
  <c r="AA419" i="8"/>
  <c r="Z419" i="8"/>
  <c r="Y419" i="8"/>
  <c r="X419" i="8"/>
  <c r="W419" i="8"/>
  <c r="U419" i="8"/>
  <c r="V419" i="8" s="1"/>
  <c r="H201" i="1" s="1"/>
  <c r="AA418" i="8"/>
  <c r="Z418" i="8"/>
  <c r="Y418" i="8"/>
  <c r="X418" i="8"/>
  <c r="W418" i="8"/>
  <c r="U418" i="8"/>
  <c r="V418" i="8" s="1"/>
  <c r="H74" i="1" s="1"/>
  <c r="H418" i="8"/>
  <c r="J418" i="8" s="1"/>
  <c r="AA417" i="8"/>
  <c r="Z417" i="8"/>
  <c r="Y417" i="8"/>
  <c r="X417" i="8"/>
  <c r="W417" i="8"/>
  <c r="U417" i="8"/>
  <c r="V417" i="8" s="1"/>
  <c r="H432" i="1" s="1"/>
  <c r="AA416" i="8"/>
  <c r="Z416" i="8"/>
  <c r="Y416" i="8"/>
  <c r="X416" i="8"/>
  <c r="W416" i="8"/>
  <c r="U416" i="8"/>
  <c r="V416" i="8" s="1"/>
  <c r="H397" i="1" s="1"/>
  <c r="AA415" i="8"/>
  <c r="Z415" i="8"/>
  <c r="Y415" i="8"/>
  <c r="X415" i="8"/>
  <c r="W415" i="8"/>
  <c r="AA414" i="8"/>
  <c r="Z414" i="8"/>
  <c r="Y414" i="8"/>
  <c r="X414" i="8"/>
  <c r="W414" i="8"/>
  <c r="U414" i="8"/>
  <c r="V414" i="8" s="1"/>
  <c r="H200" i="1" s="1"/>
  <c r="AA413" i="8"/>
  <c r="Z413" i="8"/>
  <c r="Y413" i="8"/>
  <c r="X413" i="8"/>
  <c r="W413" i="8"/>
  <c r="H413" i="8"/>
  <c r="J413" i="8" s="1"/>
  <c r="AA412" i="8"/>
  <c r="Z412" i="8"/>
  <c r="Y412" i="8"/>
  <c r="X412" i="8"/>
  <c r="W412" i="8"/>
  <c r="U412" i="8"/>
  <c r="V412" i="8" s="1"/>
  <c r="H431" i="1" s="1"/>
  <c r="AA411" i="8"/>
  <c r="Z411" i="8"/>
  <c r="Y411" i="8"/>
  <c r="X411" i="8"/>
  <c r="W411" i="8"/>
  <c r="AA410" i="8"/>
  <c r="Z410" i="8"/>
  <c r="Y410" i="8"/>
  <c r="X410" i="8"/>
  <c r="W410" i="8"/>
  <c r="U410" i="8"/>
  <c r="V410" i="8" s="1"/>
  <c r="H301" i="1" s="1"/>
  <c r="AA409" i="8"/>
  <c r="Z409" i="8"/>
  <c r="Y409" i="8"/>
  <c r="X409" i="8"/>
  <c r="W409" i="8"/>
  <c r="AA408" i="8"/>
  <c r="Z408" i="8"/>
  <c r="Y408" i="8"/>
  <c r="X408" i="8"/>
  <c r="W408" i="8"/>
  <c r="U408" i="8"/>
  <c r="V408" i="8" s="1"/>
  <c r="H71" i="1" s="1"/>
  <c r="H408" i="8"/>
  <c r="J408" i="8" s="1"/>
  <c r="AA407" i="8"/>
  <c r="Z407" i="8"/>
  <c r="Y407" i="8"/>
  <c r="X407" i="8"/>
  <c r="W407" i="8"/>
  <c r="U407" i="8"/>
  <c r="V407" i="8" s="1"/>
  <c r="H453" i="1" s="1"/>
  <c r="AA406" i="8"/>
  <c r="Z406" i="8"/>
  <c r="Y406" i="8"/>
  <c r="X406" i="8"/>
  <c r="W406" i="8"/>
  <c r="U406" i="8"/>
  <c r="V406" i="8" s="1"/>
  <c r="H394" i="1" s="1"/>
  <c r="AA405" i="8"/>
  <c r="Z405" i="8"/>
  <c r="Y405" i="8"/>
  <c r="X405" i="8"/>
  <c r="W405" i="8"/>
  <c r="U405" i="8"/>
  <c r="V405" i="8" s="1"/>
  <c r="H300" i="1" s="1"/>
  <c r="AA404" i="8"/>
  <c r="Z404" i="8"/>
  <c r="Y404" i="8"/>
  <c r="X404" i="8"/>
  <c r="W404" i="8"/>
  <c r="U404" i="8"/>
  <c r="V404" i="8" s="1"/>
  <c r="H197" i="1" s="1"/>
  <c r="AA403" i="8"/>
  <c r="Z403" i="8"/>
  <c r="Y403" i="8"/>
  <c r="X403" i="8"/>
  <c r="W403" i="8"/>
  <c r="H403" i="8"/>
  <c r="J403" i="8" s="1"/>
  <c r="AA402" i="8"/>
  <c r="Z402" i="8"/>
  <c r="Y402" i="8"/>
  <c r="X402" i="8"/>
  <c r="W402" i="8"/>
  <c r="U402" i="8"/>
  <c r="V402" i="8" s="1"/>
  <c r="H487" i="1" s="1"/>
  <c r="AA401" i="8"/>
  <c r="Z401" i="8"/>
  <c r="Y401" i="8"/>
  <c r="X401" i="8"/>
  <c r="W401" i="8"/>
  <c r="AA400" i="8"/>
  <c r="Z400" i="8"/>
  <c r="Y400" i="8"/>
  <c r="X400" i="8"/>
  <c r="W400" i="8"/>
  <c r="U400" i="8"/>
  <c r="V400" i="8" s="1"/>
  <c r="H313" i="1" s="1"/>
  <c r="AA399" i="8"/>
  <c r="Z399" i="8"/>
  <c r="Y399" i="8"/>
  <c r="X399" i="8"/>
  <c r="W399" i="8"/>
  <c r="U399" i="8"/>
  <c r="V399" i="8" s="1"/>
  <c r="H210" i="1" s="1"/>
  <c r="AA398" i="8"/>
  <c r="Z398" i="8"/>
  <c r="Y398" i="8"/>
  <c r="X398" i="8"/>
  <c r="W398" i="8"/>
  <c r="U398" i="8"/>
  <c r="V398" i="8" s="1"/>
  <c r="H83" i="1" s="1"/>
  <c r="H398" i="8"/>
  <c r="J398" i="8" s="1"/>
  <c r="AA397" i="8"/>
  <c r="Z397" i="8"/>
  <c r="Y397" i="8"/>
  <c r="X397" i="8"/>
  <c r="W397" i="8"/>
  <c r="AA396" i="8"/>
  <c r="Z396" i="8"/>
  <c r="Y396" i="8"/>
  <c r="X396" i="8"/>
  <c r="W396" i="8"/>
  <c r="AA395" i="8"/>
  <c r="Z395" i="8"/>
  <c r="Y395" i="8"/>
  <c r="X395" i="8"/>
  <c r="W395" i="8"/>
  <c r="U395" i="8"/>
  <c r="V395" i="8" s="1"/>
  <c r="H230" i="1" s="1"/>
  <c r="AA394" i="8"/>
  <c r="Z394" i="8"/>
  <c r="Y394" i="8"/>
  <c r="X394" i="8"/>
  <c r="W394" i="8"/>
  <c r="AA393" i="8"/>
  <c r="Z393" i="8"/>
  <c r="Y393" i="8"/>
  <c r="X393" i="8"/>
  <c r="W393" i="8"/>
  <c r="H393" i="8"/>
  <c r="J393" i="8" s="1"/>
  <c r="AA392" i="8"/>
  <c r="Z392" i="8"/>
  <c r="Y392" i="8"/>
  <c r="X392" i="8"/>
  <c r="W392" i="8"/>
  <c r="U392" i="8"/>
  <c r="V392" i="8" s="1"/>
  <c r="H486" i="1" s="1"/>
  <c r="AA391" i="8"/>
  <c r="Z391" i="8"/>
  <c r="Y391" i="8"/>
  <c r="X391" i="8"/>
  <c r="W391" i="8"/>
  <c r="AA390" i="8"/>
  <c r="Z390" i="8"/>
  <c r="Y390" i="8"/>
  <c r="X390" i="8"/>
  <c r="W390" i="8"/>
  <c r="AA389" i="8"/>
  <c r="Z389" i="8"/>
  <c r="Y389" i="8"/>
  <c r="X389" i="8"/>
  <c r="W389" i="8"/>
  <c r="AA388" i="8"/>
  <c r="Z388" i="8"/>
  <c r="Y388" i="8"/>
  <c r="X388" i="8"/>
  <c r="W388" i="8"/>
  <c r="H388" i="8"/>
  <c r="J388" i="8" s="1"/>
  <c r="AA387" i="8"/>
  <c r="Z387" i="8"/>
  <c r="Y387" i="8"/>
  <c r="X387" i="8"/>
  <c r="W387" i="8"/>
  <c r="AA386" i="8"/>
  <c r="Z386" i="8"/>
  <c r="Y386" i="8"/>
  <c r="X386" i="8"/>
  <c r="W386" i="8"/>
  <c r="AA385" i="8"/>
  <c r="Z385" i="8"/>
  <c r="Y385" i="8"/>
  <c r="X385" i="8"/>
  <c r="W385" i="8"/>
  <c r="AA384" i="8"/>
  <c r="Z384" i="8"/>
  <c r="Y384" i="8"/>
  <c r="X384" i="8"/>
  <c r="W384" i="8"/>
  <c r="AA383" i="8"/>
  <c r="Z383" i="8"/>
  <c r="Y383" i="8"/>
  <c r="X383" i="8"/>
  <c r="W383" i="8"/>
  <c r="H383" i="8"/>
  <c r="J383" i="8" s="1"/>
  <c r="AA382" i="8"/>
  <c r="Z382" i="8"/>
  <c r="Y382" i="8"/>
  <c r="X382" i="8"/>
  <c r="W382" i="8"/>
  <c r="AA381" i="8"/>
  <c r="Z381" i="8"/>
  <c r="Y381" i="8"/>
  <c r="X381" i="8"/>
  <c r="W381" i="8"/>
  <c r="AA380" i="8"/>
  <c r="Z380" i="8"/>
  <c r="Y380" i="8"/>
  <c r="X380" i="8"/>
  <c r="W380" i="8"/>
  <c r="U380" i="8"/>
  <c r="V380" i="8" s="1"/>
  <c r="H229" i="1" s="1"/>
  <c r="AA379" i="8"/>
  <c r="Z379" i="8"/>
  <c r="Y379" i="8"/>
  <c r="X379" i="8"/>
  <c r="W379" i="8"/>
  <c r="AA378" i="8"/>
  <c r="Z378" i="8"/>
  <c r="Y378" i="8"/>
  <c r="X378" i="8"/>
  <c r="W378" i="8"/>
  <c r="H378" i="8"/>
  <c r="J378" i="8" s="1"/>
  <c r="AA377" i="8"/>
  <c r="Z377" i="8"/>
  <c r="Y377" i="8"/>
  <c r="X377" i="8"/>
  <c r="W377" i="8"/>
  <c r="AA376" i="8"/>
  <c r="Z376" i="8"/>
  <c r="Y376" i="8"/>
  <c r="X376" i="8"/>
  <c r="W376" i="8"/>
  <c r="AA375" i="8"/>
  <c r="Z375" i="8"/>
  <c r="Y375" i="8"/>
  <c r="X375" i="8"/>
  <c r="W375" i="8"/>
  <c r="AA374" i="8"/>
  <c r="Z374" i="8"/>
  <c r="Y374" i="8"/>
  <c r="X374" i="8"/>
  <c r="W374" i="8"/>
  <c r="U374" i="8"/>
  <c r="V374" i="8" s="1"/>
  <c r="H221" i="1" s="1"/>
  <c r="AA373" i="8"/>
  <c r="Z373" i="8"/>
  <c r="Y373" i="8"/>
  <c r="X373" i="8"/>
  <c r="W373" i="8"/>
  <c r="H373" i="8"/>
  <c r="J373" i="8" s="1"/>
  <c r="AA372" i="8"/>
  <c r="Z372" i="8"/>
  <c r="Y372" i="8"/>
  <c r="X372" i="8"/>
  <c r="W372" i="8"/>
  <c r="AA371" i="8"/>
  <c r="Z371" i="8"/>
  <c r="Y371" i="8"/>
  <c r="X371" i="8"/>
  <c r="W371" i="8"/>
  <c r="AA370" i="8"/>
  <c r="Z370" i="8"/>
  <c r="Y370" i="8"/>
  <c r="X370" i="8"/>
  <c r="W370" i="8"/>
  <c r="U370" i="8"/>
  <c r="V370" i="8" s="1"/>
  <c r="H314" i="1" s="1"/>
  <c r="AA369" i="8"/>
  <c r="Z369" i="8"/>
  <c r="Y369" i="8"/>
  <c r="X369" i="8"/>
  <c r="W369" i="8"/>
  <c r="AA368" i="8"/>
  <c r="Z368" i="8"/>
  <c r="Y368" i="8"/>
  <c r="X368" i="8"/>
  <c r="W368" i="8"/>
  <c r="U368" i="8"/>
  <c r="V368" i="8" s="1"/>
  <c r="H84" i="1" s="1"/>
  <c r="H368" i="8"/>
  <c r="J368" i="8" s="1"/>
  <c r="AA367" i="8"/>
  <c r="Z367" i="8"/>
  <c r="Y367" i="8"/>
  <c r="X367" i="8"/>
  <c r="W367" i="8"/>
  <c r="AA366" i="8"/>
  <c r="Z366" i="8"/>
  <c r="Y366" i="8"/>
  <c r="X366" i="8"/>
  <c r="W366" i="8"/>
  <c r="AA365" i="8"/>
  <c r="Z365" i="8"/>
  <c r="Y365" i="8"/>
  <c r="X365" i="8"/>
  <c r="W365" i="8"/>
  <c r="AA364" i="8"/>
  <c r="Z364" i="8"/>
  <c r="Y364" i="8"/>
  <c r="X364" i="8"/>
  <c r="W364" i="8"/>
  <c r="AA363" i="8"/>
  <c r="Z363" i="8"/>
  <c r="Y363" i="8"/>
  <c r="X363" i="8"/>
  <c r="W363" i="8"/>
  <c r="H363" i="8"/>
  <c r="J363" i="8" s="1"/>
  <c r="AA362" i="8"/>
  <c r="Z362" i="8"/>
  <c r="Y362" i="8"/>
  <c r="X362" i="8"/>
  <c r="W362" i="8"/>
  <c r="U362" i="8"/>
  <c r="V362" i="8" s="1"/>
  <c r="H484" i="1" s="1"/>
  <c r="AA361" i="8"/>
  <c r="Z361" i="8"/>
  <c r="Y361" i="8"/>
  <c r="X361" i="8"/>
  <c r="W361" i="8"/>
  <c r="AA360" i="8"/>
  <c r="Z360" i="8"/>
  <c r="Y360" i="8"/>
  <c r="X360" i="8"/>
  <c r="W360" i="8"/>
  <c r="AA359" i="8"/>
  <c r="Z359" i="8"/>
  <c r="Y359" i="8"/>
  <c r="X359" i="8"/>
  <c r="W359" i="8"/>
  <c r="AA358" i="8"/>
  <c r="Z358" i="8"/>
  <c r="Y358" i="8"/>
  <c r="X358" i="8"/>
  <c r="W358" i="8"/>
  <c r="H358" i="8"/>
  <c r="J358" i="8" s="1"/>
  <c r="AA357" i="8"/>
  <c r="Z357" i="8"/>
  <c r="Y357" i="8"/>
  <c r="X357" i="8"/>
  <c r="W357" i="8"/>
  <c r="AA356" i="8"/>
  <c r="Z356" i="8"/>
  <c r="Y356" i="8"/>
  <c r="X356" i="8"/>
  <c r="W356" i="8"/>
  <c r="U356" i="8"/>
  <c r="V356" i="8" s="1"/>
  <c r="H399" i="1" s="1"/>
  <c r="AA355" i="8"/>
  <c r="Z355" i="8"/>
  <c r="Y355" i="8"/>
  <c r="X355" i="8"/>
  <c r="W355" i="8"/>
  <c r="AA354" i="8"/>
  <c r="Z354" i="8"/>
  <c r="Y354" i="8"/>
  <c r="X354" i="8"/>
  <c r="W354" i="8"/>
  <c r="U354" i="8"/>
  <c r="V354" i="8" s="1"/>
  <c r="H202" i="1" s="1"/>
  <c r="AA353" i="8"/>
  <c r="Z353" i="8"/>
  <c r="Y353" i="8"/>
  <c r="X353" i="8"/>
  <c r="W353" i="8"/>
  <c r="H353" i="8"/>
  <c r="J353" i="8" s="1"/>
  <c r="AA352" i="8"/>
  <c r="Z352" i="8"/>
  <c r="Y352" i="8"/>
  <c r="X352" i="8"/>
  <c r="W352" i="8"/>
  <c r="AA351" i="8"/>
  <c r="Z351" i="8"/>
  <c r="Y351" i="8"/>
  <c r="X351" i="8"/>
  <c r="W351" i="8"/>
  <c r="AA350" i="8"/>
  <c r="Z350" i="8"/>
  <c r="Y350" i="8"/>
  <c r="X350" i="8"/>
  <c r="W350" i="8"/>
  <c r="U350" i="8"/>
  <c r="V350" i="8" s="1"/>
  <c r="H315" i="1" s="1"/>
  <c r="AA349" i="8"/>
  <c r="Z349" i="8"/>
  <c r="Y349" i="8"/>
  <c r="X349" i="8"/>
  <c r="W349" i="8"/>
  <c r="AA348" i="8"/>
  <c r="Z348" i="8"/>
  <c r="Y348" i="8"/>
  <c r="X348" i="8"/>
  <c r="W348" i="8"/>
  <c r="H348" i="8"/>
  <c r="J348" i="8" s="1"/>
  <c r="AA347" i="8"/>
  <c r="Z347" i="8"/>
  <c r="Y347" i="8"/>
  <c r="X347" i="8"/>
  <c r="W347" i="8"/>
  <c r="AA346" i="8"/>
  <c r="Z346" i="8"/>
  <c r="Y346" i="8"/>
  <c r="X346" i="8"/>
  <c r="W346" i="8"/>
  <c r="AA345" i="8"/>
  <c r="Z345" i="8"/>
  <c r="Y345" i="8"/>
  <c r="X345" i="8"/>
  <c r="W345" i="8"/>
  <c r="AA344" i="8"/>
  <c r="Z344" i="8"/>
  <c r="Y344" i="8"/>
  <c r="X344" i="8"/>
  <c r="W344" i="8"/>
  <c r="U344" i="8"/>
  <c r="V344" i="8" s="1"/>
  <c r="H204" i="1" s="1"/>
  <c r="AA343" i="8"/>
  <c r="Z343" i="8"/>
  <c r="Y343" i="8"/>
  <c r="X343" i="8"/>
  <c r="W343" i="8"/>
  <c r="H343" i="8"/>
  <c r="J343" i="8" s="1"/>
  <c r="AA342" i="8"/>
  <c r="Z342" i="8"/>
  <c r="Y342" i="8"/>
  <c r="X342" i="8"/>
  <c r="W342" i="8"/>
  <c r="AA341" i="8"/>
  <c r="Z341" i="8"/>
  <c r="Y341" i="8"/>
  <c r="X341" i="8"/>
  <c r="W341" i="8"/>
  <c r="AA340" i="8"/>
  <c r="Z340" i="8"/>
  <c r="Y340" i="8"/>
  <c r="X340" i="8"/>
  <c r="W340" i="8"/>
  <c r="AA339" i="8"/>
  <c r="Z339" i="8"/>
  <c r="Y339" i="8"/>
  <c r="X339" i="8"/>
  <c r="W339" i="8"/>
  <c r="AA338" i="8"/>
  <c r="Z338" i="8"/>
  <c r="Y338" i="8"/>
  <c r="X338" i="8"/>
  <c r="W338" i="8"/>
  <c r="U338" i="8"/>
  <c r="V338" i="8" s="1"/>
  <c r="H93" i="1" s="1"/>
  <c r="H338" i="8"/>
  <c r="J338" i="8" s="1"/>
  <c r="AA337" i="8"/>
  <c r="Z337" i="8"/>
  <c r="Y337" i="8"/>
  <c r="X337" i="8"/>
  <c r="W337" i="8"/>
  <c r="AA336" i="8"/>
  <c r="Z336" i="8"/>
  <c r="Y336" i="8"/>
  <c r="X336" i="8"/>
  <c r="W336" i="8"/>
  <c r="AA335" i="8"/>
  <c r="Z335" i="8"/>
  <c r="Y335" i="8"/>
  <c r="X335" i="8"/>
  <c r="W335" i="8"/>
  <c r="AA334" i="8"/>
  <c r="Z334" i="8"/>
  <c r="Y334" i="8"/>
  <c r="X334" i="8"/>
  <c r="W334" i="8"/>
  <c r="AA333" i="8"/>
  <c r="Z333" i="8"/>
  <c r="Y333" i="8"/>
  <c r="X333" i="8"/>
  <c r="W333" i="8"/>
  <c r="H333" i="8"/>
  <c r="J333" i="8" s="1"/>
  <c r="AA332" i="8"/>
  <c r="Z332" i="8"/>
  <c r="Y332" i="8"/>
  <c r="X332" i="8"/>
  <c r="W332" i="8"/>
  <c r="U332" i="8"/>
  <c r="V332" i="8" s="1"/>
  <c r="H458" i="1" s="1"/>
  <c r="AA331" i="8"/>
  <c r="Z331" i="8"/>
  <c r="Y331" i="8"/>
  <c r="X331" i="8"/>
  <c r="W331" i="8"/>
  <c r="AA330" i="8"/>
  <c r="Z330" i="8"/>
  <c r="Y330" i="8"/>
  <c r="X330" i="8"/>
  <c r="W330" i="8"/>
  <c r="AA329" i="8"/>
  <c r="Z329" i="8"/>
  <c r="Y329" i="8"/>
  <c r="X329" i="8"/>
  <c r="W329" i="8"/>
  <c r="AA328" i="8"/>
  <c r="Z328" i="8"/>
  <c r="Y328" i="8"/>
  <c r="X328" i="8"/>
  <c r="W328" i="8"/>
  <c r="H328" i="8"/>
  <c r="J328" i="8" s="1"/>
  <c r="AA327" i="8"/>
  <c r="Z327" i="8"/>
  <c r="Y327" i="8"/>
  <c r="X327" i="8"/>
  <c r="W327" i="8"/>
  <c r="AA326" i="8"/>
  <c r="Z326" i="8"/>
  <c r="Y326" i="8"/>
  <c r="X326" i="8"/>
  <c r="W326" i="8"/>
  <c r="U326" i="8"/>
  <c r="V326" i="8" s="1"/>
  <c r="H325" i="1" s="1"/>
  <c r="AA325" i="8"/>
  <c r="Z325" i="8"/>
  <c r="Y325" i="8"/>
  <c r="X325" i="8"/>
  <c r="W325" i="8"/>
  <c r="AA324" i="8"/>
  <c r="Z324" i="8"/>
  <c r="Y324" i="8"/>
  <c r="X324" i="8"/>
  <c r="W324" i="8"/>
  <c r="AA323" i="8"/>
  <c r="Z323" i="8"/>
  <c r="Y323" i="8"/>
  <c r="X323" i="8"/>
  <c r="W323" i="8"/>
  <c r="H323" i="8"/>
  <c r="J323" i="8" s="1"/>
  <c r="AA322" i="8"/>
  <c r="Z322" i="8"/>
  <c r="Y322" i="8"/>
  <c r="X322" i="8"/>
  <c r="W322" i="8"/>
  <c r="AA321" i="8"/>
  <c r="Z321" i="8"/>
  <c r="Y321" i="8"/>
  <c r="X321" i="8"/>
  <c r="W321" i="8"/>
  <c r="AA320" i="8"/>
  <c r="Z320" i="8"/>
  <c r="Y320" i="8"/>
  <c r="X320" i="8"/>
  <c r="W320" i="8"/>
  <c r="U320" i="8"/>
  <c r="V320" i="8" s="1"/>
  <c r="H316" i="1" s="1"/>
  <c r="AA319" i="8"/>
  <c r="Z319" i="8"/>
  <c r="Y319" i="8"/>
  <c r="X319" i="8"/>
  <c r="W319" i="8"/>
  <c r="AA318" i="8"/>
  <c r="Z318" i="8"/>
  <c r="Y318" i="8"/>
  <c r="X318" i="8"/>
  <c r="W318" i="8"/>
  <c r="H318" i="8"/>
  <c r="J318" i="8" s="1"/>
  <c r="AA317" i="8"/>
  <c r="Z317" i="8"/>
  <c r="Y317" i="8"/>
  <c r="X317" i="8"/>
  <c r="W317" i="8"/>
  <c r="AA316" i="8"/>
  <c r="Z316" i="8"/>
  <c r="Y316" i="8"/>
  <c r="X316" i="8"/>
  <c r="W316" i="8"/>
  <c r="AA315" i="8"/>
  <c r="Z315" i="8"/>
  <c r="Y315" i="8"/>
  <c r="X315" i="8"/>
  <c r="W315" i="8"/>
  <c r="AA314" i="8"/>
  <c r="Z314" i="8"/>
  <c r="Y314" i="8"/>
  <c r="X314" i="8"/>
  <c r="W314" i="8"/>
  <c r="U314" i="8"/>
  <c r="V314" i="8" s="1"/>
  <c r="H218" i="1" s="1"/>
  <c r="AA313" i="8"/>
  <c r="Z313" i="8"/>
  <c r="Y313" i="8"/>
  <c r="X313" i="8"/>
  <c r="W313" i="8"/>
  <c r="H313" i="8"/>
  <c r="J313" i="8" s="1"/>
  <c r="AA312" i="8"/>
  <c r="Z312" i="8"/>
  <c r="Y312" i="8"/>
  <c r="X312" i="8"/>
  <c r="W312" i="8"/>
  <c r="AA311" i="8"/>
  <c r="Z311" i="8"/>
  <c r="Y311" i="8"/>
  <c r="X311" i="8"/>
  <c r="W311" i="8"/>
  <c r="AA310" i="8"/>
  <c r="Z310" i="8"/>
  <c r="Y310" i="8"/>
  <c r="X310" i="8"/>
  <c r="W310" i="8"/>
  <c r="AA309" i="8"/>
  <c r="Z309" i="8"/>
  <c r="Y309" i="8"/>
  <c r="X309" i="8"/>
  <c r="W309" i="8"/>
  <c r="AA308" i="8"/>
  <c r="Z308" i="8"/>
  <c r="Y308" i="8"/>
  <c r="X308" i="8"/>
  <c r="W308" i="8"/>
  <c r="U308" i="8"/>
  <c r="V308" i="8" s="1"/>
  <c r="H89" i="1" s="1"/>
  <c r="H308" i="8"/>
  <c r="J308" i="8" s="1"/>
  <c r="AA307" i="8"/>
  <c r="Z307" i="8"/>
  <c r="Y307" i="8"/>
  <c r="X307" i="8"/>
  <c r="W307" i="8"/>
  <c r="AA306" i="8"/>
  <c r="Z306" i="8"/>
  <c r="Y306" i="8"/>
  <c r="X306" i="8"/>
  <c r="W306" i="8"/>
  <c r="AA305" i="8"/>
  <c r="Z305" i="8"/>
  <c r="Y305" i="8"/>
  <c r="X305" i="8"/>
  <c r="W305" i="8"/>
  <c r="AA304" i="8"/>
  <c r="Z304" i="8"/>
  <c r="Y304" i="8"/>
  <c r="X304" i="8"/>
  <c r="W304" i="8"/>
  <c r="AA303" i="8"/>
  <c r="Z303" i="8"/>
  <c r="Y303" i="8"/>
  <c r="X303" i="8"/>
  <c r="W303" i="8"/>
  <c r="H303" i="8"/>
  <c r="J303" i="8" s="1"/>
  <c r="AA302" i="8"/>
  <c r="Z302" i="8"/>
  <c r="Y302" i="8"/>
  <c r="X302" i="8"/>
  <c r="W302" i="8"/>
  <c r="U302" i="8"/>
  <c r="V302" i="8" s="1"/>
  <c r="H460" i="1" s="1"/>
  <c r="AA301" i="8"/>
  <c r="Z301" i="8"/>
  <c r="Y301" i="8"/>
  <c r="X301" i="8"/>
  <c r="W301" i="8"/>
  <c r="AA300" i="8"/>
  <c r="Z300" i="8"/>
  <c r="Y300" i="8"/>
  <c r="X300" i="8"/>
  <c r="W300" i="8"/>
  <c r="AA299" i="8"/>
  <c r="Z299" i="8"/>
  <c r="Y299" i="8"/>
  <c r="X299" i="8"/>
  <c r="W299" i="8"/>
  <c r="AA298" i="8"/>
  <c r="Z298" i="8"/>
  <c r="Y298" i="8"/>
  <c r="X298" i="8"/>
  <c r="W298" i="8"/>
  <c r="H298" i="8"/>
  <c r="J298" i="8" s="1"/>
  <c r="AA297" i="8"/>
  <c r="Z297" i="8"/>
  <c r="Y297" i="8"/>
  <c r="X297" i="8"/>
  <c r="W297" i="8"/>
  <c r="AA296" i="8"/>
  <c r="Z296" i="8"/>
  <c r="Y296" i="8"/>
  <c r="X296" i="8"/>
  <c r="W296" i="8"/>
  <c r="U296" i="8"/>
  <c r="V296" i="8" s="1"/>
  <c r="H328" i="1" s="1"/>
  <c r="AA295" i="8"/>
  <c r="Z295" i="8"/>
  <c r="Y295" i="8"/>
  <c r="X295" i="8"/>
  <c r="W295" i="8"/>
  <c r="AA294" i="8"/>
  <c r="Z294" i="8"/>
  <c r="Y294" i="8"/>
  <c r="X294" i="8"/>
  <c r="W294" i="8"/>
  <c r="AA293" i="8"/>
  <c r="Z293" i="8"/>
  <c r="Y293" i="8"/>
  <c r="X293" i="8"/>
  <c r="W293" i="8"/>
  <c r="H293" i="8"/>
  <c r="J293" i="8" s="1"/>
  <c r="AA292" i="8"/>
  <c r="Z292" i="8"/>
  <c r="Y292" i="8"/>
  <c r="X292" i="8"/>
  <c r="W292" i="8"/>
  <c r="AA291" i="8"/>
  <c r="Z291" i="8"/>
  <c r="Y291" i="8"/>
  <c r="X291" i="8"/>
  <c r="W291" i="8"/>
  <c r="AA290" i="8"/>
  <c r="Z290" i="8"/>
  <c r="Y290" i="8"/>
  <c r="X290" i="8"/>
  <c r="W290" i="8"/>
  <c r="U290" i="8"/>
  <c r="V290" i="8" s="1"/>
  <c r="H233" i="1" s="1"/>
  <c r="AA289" i="8"/>
  <c r="Z289" i="8"/>
  <c r="Y289" i="8"/>
  <c r="X289" i="8"/>
  <c r="W289" i="8"/>
  <c r="AA288" i="8"/>
  <c r="Z288" i="8"/>
  <c r="Y288" i="8"/>
  <c r="X288" i="8"/>
  <c r="W288" i="8"/>
  <c r="H288" i="8"/>
  <c r="J288" i="8" s="1"/>
  <c r="AA287" i="8"/>
  <c r="Z287" i="8"/>
  <c r="Y287" i="8"/>
  <c r="X287" i="8"/>
  <c r="W287" i="8"/>
  <c r="U287" i="8"/>
  <c r="V287" i="8" s="1"/>
  <c r="H474" i="1" s="1"/>
  <c r="AA286" i="8"/>
  <c r="Z286" i="8"/>
  <c r="Y286" i="8"/>
  <c r="X286" i="8"/>
  <c r="W286" i="8"/>
  <c r="AA285" i="8"/>
  <c r="Z285" i="8"/>
  <c r="Y285" i="8"/>
  <c r="X285" i="8"/>
  <c r="W285" i="8"/>
  <c r="AA284" i="8"/>
  <c r="Z284" i="8"/>
  <c r="Y284" i="8"/>
  <c r="X284" i="8"/>
  <c r="W284" i="8"/>
  <c r="U284" i="8"/>
  <c r="V284" i="8" s="1"/>
  <c r="H177" i="1" s="1"/>
  <c r="AA283" i="8"/>
  <c r="Z283" i="8"/>
  <c r="Y283" i="8"/>
  <c r="X283" i="8"/>
  <c r="W283" i="8"/>
  <c r="H283" i="8"/>
  <c r="J283" i="8" s="1"/>
  <c r="AA282" i="8"/>
  <c r="Z282" i="8"/>
  <c r="Y282" i="8"/>
  <c r="X282" i="8"/>
  <c r="W282" i="8"/>
  <c r="AA281" i="8"/>
  <c r="Z281" i="8"/>
  <c r="Y281" i="8"/>
  <c r="X281" i="8"/>
  <c r="W281" i="8"/>
  <c r="AA280" i="8"/>
  <c r="Z280" i="8"/>
  <c r="Y280" i="8"/>
  <c r="X280" i="8"/>
  <c r="W280" i="8"/>
  <c r="AA279" i="8"/>
  <c r="Z279" i="8"/>
  <c r="Y279" i="8"/>
  <c r="X279" i="8"/>
  <c r="W279" i="8"/>
  <c r="AA278" i="8"/>
  <c r="Z278" i="8"/>
  <c r="Y278" i="8"/>
  <c r="X278" i="8"/>
  <c r="W278" i="8"/>
  <c r="U278" i="8"/>
  <c r="V278" i="8" s="1"/>
  <c r="H3" i="1" s="1"/>
  <c r="H278" i="8"/>
  <c r="J278" i="8" s="1"/>
  <c r="AA277" i="8"/>
  <c r="Z277" i="8"/>
  <c r="Y277" i="8"/>
  <c r="X277" i="8"/>
  <c r="W277" i="8"/>
  <c r="AA276" i="8"/>
  <c r="Z276" i="8"/>
  <c r="Y276" i="8"/>
  <c r="X276" i="8"/>
  <c r="W276" i="8"/>
  <c r="AA275" i="8"/>
  <c r="Z275" i="8"/>
  <c r="Y275" i="8"/>
  <c r="X275" i="8"/>
  <c r="W275" i="8"/>
  <c r="AA274" i="8"/>
  <c r="Z274" i="8"/>
  <c r="Y274" i="8"/>
  <c r="X274" i="8"/>
  <c r="W274" i="8"/>
  <c r="AA273" i="8"/>
  <c r="Z273" i="8"/>
  <c r="Y273" i="8"/>
  <c r="X273" i="8"/>
  <c r="W273" i="8"/>
  <c r="H273" i="8"/>
  <c r="J273" i="8" s="1"/>
  <c r="AA272" i="8"/>
  <c r="Z272" i="8"/>
  <c r="Y272" i="8"/>
  <c r="X272" i="8"/>
  <c r="W272" i="8"/>
  <c r="U272" i="8"/>
  <c r="V272" i="8" s="1"/>
  <c r="H13" i="6" s="1"/>
  <c r="AA271" i="8"/>
  <c r="Z271" i="8"/>
  <c r="Y271" i="8"/>
  <c r="X271" i="8"/>
  <c r="W271" i="8"/>
  <c r="AA270" i="8"/>
  <c r="Z270" i="8"/>
  <c r="Y270" i="8"/>
  <c r="X270" i="8"/>
  <c r="W270" i="8"/>
  <c r="AA269" i="8"/>
  <c r="Z269" i="8"/>
  <c r="Y269" i="8"/>
  <c r="X269" i="8"/>
  <c r="W269" i="8"/>
  <c r="AA268" i="8"/>
  <c r="Z268" i="8"/>
  <c r="Y268" i="8"/>
  <c r="X268" i="8"/>
  <c r="W268" i="8"/>
  <c r="H268" i="8"/>
  <c r="J268" i="8" s="1"/>
  <c r="AA267" i="8"/>
  <c r="Z267" i="8"/>
  <c r="Y267" i="8"/>
  <c r="X267" i="8"/>
  <c r="W267" i="8"/>
  <c r="AA266" i="8"/>
  <c r="Z266" i="8"/>
  <c r="Y266" i="8"/>
  <c r="X266" i="8"/>
  <c r="W266" i="8"/>
  <c r="AA265" i="8"/>
  <c r="Z265" i="8"/>
  <c r="Y265" i="8"/>
  <c r="X265" i="8"/>
  <c r="W265" i="8"/>
  <c r="AA264" i="8"/>
  <c r="Z264" i="8"/>
  <c r="Y264" i="8"/>
  <c r="X264" i="8"/>
  <c r="W264" i="8"/>
  <c r="AA263" i="8"/>
  <c r="Z263" i="8"/>
  <c r="Y263" i="8"/>
  <c r="X263" i="8"/>
  <c r="W263" i="8"/>
  <c r="H263" i="8"/>
  <c r="J263" i="8" s="1"/>
  <c r="AA262" i="8"/>
  <c r="Z262" i="8"/>
  <c r="Y262" i="8"/>
  <c r="X262" i="8"/>
  <c r="W262" i="8"/>
  <c r="AA261" i="8"/>
  <c r="Z261" i="8"/>
  <c r="Y261" i="8"/>
  <c r="X261" i="8"/>
  <c r="W261" i="8"/>
  <c r="AA260" i="8"/>
  <c r="Z260" i="8"/>
  <c r="Y260" i="8"/>
  <c r="X260" i="8"/>
  <c r="W260" i="8"/>
  <c r="AA259" i="8"/>
  <c r="Z259" i="8"/>
  <c r="Y259" i="8"/>
  <c r="X259" i="8"/>
  <c r="W259" i="8"/>
  <c r="AA258" i="8"/>
  <c r="Z258" i="8"/>
  <c r="Y258" i="8"/>
  <c r="X258" i="8"/>
  <c r="W258" i="8"/>
  <c r="H258" i="8"/>
  <c r="J258" i="8" s="1"/>
  <c r="AA257" i="8"/>
  <c r="Z257" i="8"/>
  <c r="Y257" i="8"/>
  <c r="X257" i="8"/>
  <c r="W257" i="8"/>
  <c r="AA256" i="8"/>
  <c r="Z256" i="8"/>
  <c r="Y256" i="8"/>
  <c r="X256" i="8"/>
  <c r="W256" i="8"/>
  <c r="AA255" i="8"/>
  <c r="Z255" i="8"/>
  <c r="Y255" i="8"/>
  <c r="X255" i="8"/>
  <c r="W255" i="8"/>
  <c r="AA254" i="8"/>
  <c r="Z254" i="8"/>
  <c r="Y254" i="8"/>
  <c r="X254" i="8"/>
  <c r="W254" i="8"/>
  <c r="U254" i="8"/>
  <c r="V254" i="8" s="1"/>
  <c r="H154" i="1" s="1"/>
  <c r="AA253" i="8"/>
  <c r="Z253" i="8"/>
  <c r="Y253" i="8"/>
  <c r="X253" i="8"/>
  <c r="W253" i="8"/>
  <c r="H253" i="8"/>
  <c r="J253" i="8" s="1"/>
  <c r="AA252" i="8"/>
  <c r="Z252" i="8"/>
  <c r="Y252" i="8"/>
  <c r="X252" i="8"/>
  <c r="W252" i="8"/>
  <c r="AA251" i="8"/>
  <c r="Z251" i="8"/>
  <c r="Y251" i="8"/>
  <c r="X251" i="8"/>
  <c r="W251" i="8"/>
  <c r="AA250" i="8"/>
  <c r="Z250" i="8"/>
  <c r="Y250" i="8"/>
  <c r="X250" i="8"/>
  <c r="W250" i="8"/>
  <c r="AA249" i="8"/>
  <c r="Z249" i="8"/>
  <c r="Y249" i="8"/>
  <c r="X249" i="8"/>
  <c r="W249" i="8"/>
  <c r="AA248" i="8"/>
  <c r="Z248" i="8"/>
  <c r="Y248" i="8"/>
  <c r="X248" i="8"/>
  <c r="W248" i="8"/>
  <c r="H248" i="8"/>
  <c r="J248" i="8" s="1"/>
  <c r="AA247" i="8"/>
  <c r="Z247" i="8"/>
  <c r="Y247" i="8"/>
  <c r="X247" i="8"/>
  <c r="W247" i="8"/>
  <c r="AA246" i="8"/>
  <c r="Z246" i="8"/>
  <c r="Y246" i="8"/>
  <c r="X246" i="8"/>
  <c r="W246" i="8"/>
  <c r="AA245" i="8"/>
  <c r="Z245" i="8"/>
  <c r="Y245" i="8"/>
  <c r="X245" i="8"/>
  <c r="W245" i="8"/>
  <c r="AA244" i="8"/>
  <c r="Z244" i="8"/>
  <c r="Y244" i="8"/>
  <c r="X244" i="8"/>
  <c r="W244" i="8"/>
  <c r="AA243" i="8"/>
  <c r="Z243" i="8"/>
  <c r="Y243" i="8"/>
  <c r="X243" i="8"/>
  <c r="W243" i="8"/>
  <c r="H243" i="8"/>
  <c r="J243" i="8" s="1"/>
  <c r="AA242" i="8"/>
  <c r="Z242" i="8"/>
  <c r="Y242" i="8"/>
  <c r="X242" i="8"/>
  <c r="W242" i="8"/>
  <c r="U242" i="8"/>
  <c r="V242" i="8" s="1"/>
  <c r="H17" i="6" s="1"/>
  <c r="AA241" i="8"/>
  <c r="Z241" i="8"/>
  <c r="Y241" i="8"/>
  <c r="X241" i="8"/>
  <c r="W241" i="8"/>
  <c r="AA240" i="8"/>
  <c r="Z240" i="8"/>
  <c r="Y240" i="8"/>
  <c r="X240" i="8"/>
  <c r="W240" i="8"/>
  <c r="AA239" i="8"/>
  <c r="Z239" i="8"/>
  <c r="Y239" i="8"/>
  <c r="X239" i="8"/>
  <c r="W239" i="8"/>
  <c r="AA238" i="8"/>
  <c r="Z238" i="8"/>
  <c r="Y238" i="8"/>
  <c r="X238" i="8"/>
  <c r="W238" i="8"/>
  <c r="H238" i="8"/>
  <c r="J238" i="8" s="1"/>
  <c r="AA237" i="8"/>
  <c r="Z237" i="8"/>
  <c r="Y237" i="8"/>
  <c r="X237" i="8"/>
  <c r="W237" i="8"/>
  <c r="AA236" i="8"/>
  <c r="Z236" i="8"/>
  <c r="Y236" i="8"/>
  <c r="X236" i="8"/>
  <c r="W236" i="8"/>
  <c r="U236" i="8"/>
  <c r="V236" i="8" s="1"/>
  <c r="H357" i="1" s="1"/>
  <c r="AA235" i="8"/>
  <c r="Z235" i="8"/>
  <c r="Y235" i="8"/>
  <c r="X235" i="8"/>
  <c r="W235" i="8"/>
  <c r="AA234" i="8"/>
  <c r="Z234" i="8"/>
  <c r="Y234" i="8"/>
  <c r="X234" i="8"/>
  <c r="W234" i="8"/>
  <c r="AA233" i="8"/>
  <c r="Z233" i="8"/>
  <c r="Y233" i="8"/>
  <c r="X233" i="8"/>
  <c r="W233" i="8"/>
  <c r="H233" i="8"/>
  <c r="J233" i="8" s="1"/>
  <c r="AA232" i="8"/>
  <c r="Z232" i="8"/>
  <c r="Y232" i="8"/>
  <c r="X232" i="8"/>
  <c r="W232" i="8"/>
  <c r="AA231" i="8"/>
  <c r="Z231" i="8"/>
  <c r="Y231" i="8"/>
  <c r="X231" i="8"/>
  <c r="W231" i="8"/>
  <c r="AA230" i="8"/>
  <c r="Z230" i="8"/>
  <c r="Y230" i="8"/>
  <c r="X230" i="8"/>
  <c r="W230" i="8"/>
  <c r="U230" i="8"/>
  <c r="V230" i="8" s="1"/>
  <c r="H262" i="1" s="1"/>
  <c r="AA229" i="8"/>
  <c r="Z229" i="8"/>
  <c r="Y229" i="8"/>
  <c r="X229" i="8"/>
  <c r="W229" i="8"/>
  <c r="AA228" i="8"/>
  <c r="Z228" i="8"/>
  <c r="Y228" i="8"/>
  <c r="X228" i="8"/>
  <c r="W228" i="8"/>
  <c r="H228" i="8"/>
  <c r="J228" i="8" s="1"/>
  <c r="AA227" i="8"/>
  <c r="Z227" i="8"/>
  <c r="Y227" i="8"/>
  <c r="X227" i="8"/>
  <c r="W227" i="8"/>
  <c r="AA226" i="8"/>
  <c r="Z226" i="8"/>
  <c r="Y226" i="8"/>
  <c r="X226" i="8"/>
  <c r="W226" i="8"/>
  <c r="U226" i="8"/>
  <c r="V226" i="8" s="1"/>
  <c r="H336" i="1" s="1"/>
  <c r="AA225" i="8"/>
  <c r="Z225" i="8"/>
  <c r="Y225" i="8"/>
  <c r="X225" i="8"/>
  <c r="W225" i="8"/>
  <c r="AA224" i="8"/>
  <c r="Z224" i="8"/>
  <c r="Y224" i="8"/>
  <c r="X224" i="8"/>
  <c r="W224" i="8"/>
  <c r="U224" i="8"/>
  <c r="V224" i="8" s="1"/>
  <c r="H139" i="1" s="1"/>
  <c r="AA223" i="8"/>
  <c r="Z223" i="8"/>
  <c r="Y223" i="8"/>
  <c r="X223" i="8"/>
  <c r="W223" i="8"/>
  <c r="H223" i="8"/>
  <c r="J223" i="8" s="1"/>
  <c r="AA222" i="8"/>
  <c r="Z222" i="8"/>
  <c r="Y222" i="8"/>
  <c r="X222" i="8"/>
  <c r="W222" i="8"/>
  <c r="AA221" i="8"/>
  <c r="Z221" i="8"/>
  <c r="Y221" i="8"/>
  <c r="X221" i="8"/>
  <c r="W221" i="8"/>
  <c r="AA220" i="8"/>
  <c r="Z220" i="8"/>
  <c r="Y220" i="8"/>
  <c r="X220" i="8"/>
  <c r="W220" i="8"/>
  <c r="AA219" i="8"/>
  <c r="Z219" i="8"/>
  <c r="Y219" i="8"/>
  <c r="X219" i="8"/>
  <c r="W219" i="8"/>
  <c r="AA218" i="8"/>
  <c r="Z218" i="8"/>
  <c r="Y218" i="8"/>
  <c r="X218" i="8"/>
  <c r="W218" i="8"/>
  <c r="U218" i="8"/>
  <c r="V218" i="8" s="1"/>
  <c r="H12" i="1" s="1"/>
  <c r="H218" i="8"/>
  <c r="J218" i="8" s="1"/>
  <c r="AA217" i="8"/>
  <c r="Z217" i="8"/>
  <c r="Y217" i="8"/>
  <c r="X217" i="8"/>
  <c r="W217" i="8"/>
  <c r="AA216" i="8"/>
  <c r="Z216" i="8"/>
  <c r="Y216" i="8"/>
  <c r="X216" i="8"/>
  <c r="W216" i="8"/>
  <c r="AA215" i="8"/>
  <c r="Z215" i="8"/>
  <c r="Y215" i="8"/>
  <c r="X215" i="8"/>
  <c r="W215" i="8"/>
  <c r="AA214" i="8"/>
  <c r="Z214" i="8"/>
  <c r="Y214" i="8"/>
  <c r="X214" i="8"/>
  <c r="W214" i="8"/>
  <c r="AA213" i="8"/>
  <c r="Z213" i="8"/>
  <c r="Y213" i="8"/>
  <c r="X213" i="8"/>
  <c r="W213" i="8"/>
  <c r="H213" i="8"/>
  <c r="J213" i="8" s="1"/>
  <c r="AA212" i="8"/>
  <c r="Z212" i="8"/>
  <c r="Y212" i="8"/>
  <c r="X212" i="8"/>
  <c r="W212" i="8"/>
  <c r="U212" i="8"/>
  <c r="V212" i="8" s="1"/>
  <c r="H20" i="6" s="1"/>
  <c r="AA211" i="8"/>
  <c r="Z211" i="8"/>
  <c r="Y211" i="8"/>
  <c r="X211" i="8"/>
  <c r="W211" i="8"/>
  <c r="AA210" i="8"/>
  <c r="Z210" i="8"/>
  <c r="Y210" i="8"/>
  <c r="X210" i="8"/>
  <c r="W210" i="8"/>
  <c r="AA209" i="8"/>
  <c r="Z209" i="8"/>
  <c r="Y209" i="8"/>
  <c r="X209" i="8"/>
  <c r="W209" i="8"/>
  <c r="AA208" i="8"/>
  <c r="Z208" i="8"/>
  <c r="Y208" i="8"/>
  <c r="X208" i="8"/>
  <c r="W208" i="8"/>
  <c r="H208" i="8"/>
  <c r="J208" i="8" s="1"/>
  <c r="AA207" i="8"/>
  <c r="Z207" i="8"/>
  <c r="Y207" i="8"/>
  <c r="X207" i="8"/>
  <c r="W207" i="8"/>
  <c r="AA206" i="8"/>
  <c r="Z206" i="8"/>
  <c r="Y206" i="8"/>
  <c r="X206" i="8"/>
  <c r="W206" i="8"/>
  <c r="U206" i="8"/>
  <c r="V206" i="8" s="1"/>
  <c r="H332" i="1" s="1"/>
  <c r="AA205" i="8"/>
  <c r="Z205" i="8"/>
  <c r="Y205" i="8"/>
  <c r="X205" i="8"/>
  <c r="W205" i="8"/>
  <c r="AA204" i="8"/>
  <c r="Z204" i="8"/>
  <c r="Y204" i="8"/>
  <c r="X204" i="8"/>
  <c r="W204" i="8"/>
  <c r="AA203" i="8"/>
  <c r="Z203" i="8"/>
  <c r="Y203" i="8"/>
  <c r="X203" i="8"/>
  <c r="W203" i="8"/>
  <c r="H203" i="8"/>
  <c r="J203" i="8" s="1"/>
  <c r="AA202" i="8"/>
  <c r="Z202" i="8"/>
  <c r="Y202" i="8"/>
  <c r="X202" i="8"/>
  <c r="W202" i="8"/>
  <c r="AA201" i="8"/>
  <c r="Z201" i="8"/>
  <c r="Y201" i="8"/>
  <c r="X201" i="8"/>
  <c r="W201" i="8"/>
  <c r="AA200" i="8"/>
  <c r="Z200" i="8"/>
  <c r="Y200" i="8"/>
  <c r="X200" i="8"/>
  <c r="W200" i="8"/>
  <c r="AA199" i="8"/>
  <c r="Z199" i="8"/>
  <c r="Y199" i="8"/>
  <c r="X199" i="8"/>
  <c r="W199" i="8"/>
  <c r="AA198" i="8"/>
  <c r="Z198" i="8"/>
  <c r="Y198" i="8"/>
  <c r="X198" i="8"/>
  <c r="W198" i="8"/>
  <c r="H198" i="8"/>
  <c r="J198" i="8" s="1"/>
  <c r="AA197" i="8"/>
  <c r="Z197" i="8"/>
  <c r="Y197" i="8"/>
  <c r="X197" i="8"/>
  <c r="W197" i="8"/>
  <c r="AA196" i="8"/>
  <c r="Z196" i="8"/>
  <c r="Y196" i="8"/>
  <c r="X196" i="8"/>
  <c r="W196" i="8"/>
  <c r="AA195" i="8"/>
  <c r="Z195" i="8"/>
  <c r="Y195" i="8"/>
  <c r="X195" i="8"/>
  <c r="W195" i="8"/>
  <c r="AA194" i="8"/>
  <c r="Z194" i="8"/>
  <c r="Y194" i="8"/>
  <c r="X194" i="8"/>
  <c r="W194" i="8"/>
  <c r="U194" i="8"/>
  <c r="V194" i="8" s="1"/>
  <c r="H143" i="1" s="1"/>
  <c r="AA193" i="8"/>
  <c r="Z193" i="8"/>
  <c r="Y193" i="8"/>
  <c r="X193" i="8"/>
  <c r="W193" i="8"/>
  <c r="H193" i="8"/>
  <c r="J193" i="8" s="1"/>
  <c r="AA192" i="8"/>
  <c r="Z192" i="8"/>
  <c r="Y192" i="8"/>
  <c r="X192" i="8"/>
  <c r="W192" i="8"/>
  <c r="AA191" i="8"/>
  <c r="Z191" i="8"/>
  <c r="Y191" i="8"/>
  <c r="X191" i="8"/>
  <c r="W191" i="8"/>
  <c r="AA190" i="8"/>
  <c r="Z190" i="8"/>
  <c r="Y190" i="8"/>
  <c r="X190" i="8"/>
  <c r="W190" i="8"/>
  <c r="AA189" i="8"/>
  <c r="Z189" i="8"/>
  <c r="Y189" i="8"/>
  <c r="X189" i="8"/>
  <c r="W189" i="8"/>
  <c r="AA188" i="8"/>
  <c r="Z188" i="8"/>
  <c r="Y188" i="8"/>
  <c r="X188" i="8"/>
  <c r="W188" i="8"/>
  <c r="U188" i="8"/>
  <c r="V188" i="8" s="1"/>
  <c r="H16" i="1" s="1"/>
  <c r="H188" i="8"/>
  <c r="J188" i="8" s="1"/>
  <c r="AA187" i="8"/>
  <c r="Z187" i="8"/>
  <c r="Y187" i="8"/>
  <c r="X187" i="8"/>
  <c r="W187" i="8"/>
  <c r="AA186" i="8"/>
  <c r="Z186" i="8"/>
  <c r="Y186" i="8"/>
  <c r="X186" i="8"/>
  <c r="W186" i="8"/>
  <c r="U186" i="8"/>
  <c r="V186" i="8" s="1"/>
  <c r="H338" i="1" s="1"/>
  <c r="AA185" i="8"/>
  <c r="Z185" i="8"/>
  <c r="Y185" i="8"/>
  <c r="X185" i="8"/>
  <c r="W185" i="8"/>
  <c r="AA184" i="8"/>
  <c r="Z184" i="8"/>
  <c r="Y184" i="8"/>
  <c r="X184" i="8"/>
  <c r="W184" i="8"/>
  <c r="AA183" i="8"/>
  <c r="Z183" i="8"/>
  <c r="Y183" i="8"/>
  <c r="X183" i="8"/>
  <c r="W183" i="8"/>
  <c r="H183" i="8"/>
  <c r="J183" i="8" s="1"/>
  <c r="AA182" i="8"/>
  <c r="Z182" i="8"/>
  <c r="Y182" i="8"/>
  <c r="X182" i="8"/>
  <c r="W182" i="8"/>
  <c r="U182" i="8"/>
  <c r="V182" i="8" s="1"/>
  <c r="H24" i="6" s="1"/>
  <c r="AA181" i="8"/>
  <c r="Z181" i="8"/>
  <c r="Y181" i="8"/>
  <c r="X181" i="8"/>
  <c r="W181" i="8"/>
  <c r="AA180" i="8"/>
  <c r="Z180" i="8"/>
  <c r="Y180" i="8"/>
  <c r="X180" i="8"/>
  <c r="W180" i="8"/>
  <c r="AA179" i="8"/>
  <c r="Z179" i="8"/>
  <c r="Y179" i="8"/>
  <c r="X179" i="8"/>
  <c r="W179" i="8"/>
  <c r="AA178" i="8"/>
  <c r="Z178" i="8"/>
  <c r="Y178" i="8"/>
  <c r="X178" i="8"/>
  <c r="W178" i="8"/>
  <c r="H178" i="8"/>
  <c r="J178" i="8" s="1"/>
  <c r="AA177" i="8"/>
  <c r="Z177" i="8"/>
  <c r="Y177" i="8"/>
  <c r="X177" i="8"/>
  <c r="W177" i="8"/>
  <c r="AA176" i="8"/>
  <c r="Z176" i="8"/>
  <c r="Y176" i="8"/>
  <c r="X176" i="8"/>
  <c r="W176" i="8"/>
  <c r="U176" i="8"/>
  <c r="V176" i="8" s="1"/>
  <c r="H344" i="1" s="1"/>
  <c r="AA175" i="8"/>
  <c r="Z175" i="8"/>
  <c r="Y175" i="8"/>
  <c r="X175" i="8"/>
  <c r="W175" i="8"/>
  <c r="AA174" i="8"/>
  <c r="Z174" i="8"/>
  <c r="Y174" i="8"/>
  <c r="X174" i="8"/>
  <c r="W174" i="8"/>
  <c r="AA173" i="8"/>
  <c r="Z173" i="8"/>
  <c r="Y173" i="8"/>
  <c r="X173" i="8"/>
  <c r="W173" i="8"/>
  <c r="H173" i="8"/>
  <c r="J173" i="8" s="1"/>
  <c r="AA172" i="8"/>
  <c r="Z172" i="8"/>
  <c r="Y172" i="8"/>
  <c r="X172" i="8"/>
  <c r="W172" i="8"/>
  <c r="AA171" i="8"/>
  <c r="Z171" i="8"/>
  <c r="Y171" i="8"/>
  <c r="X171" i="8"/>
  <c r="W171" i="8"/>
  <c r="AA170" i="8"/>
  <c r="Z170" i="8"/>
  <c r="Y170" i="8"/>
  <c r="X170" i="8"/>
  <c r="W170" i="8"/>
  <c r="AA169" i="8"/>
  <c r="Z169" i="8"/>
  <c r="Y169" i="8"/>
  <c r="X169" i="8"/>
  <c r="W169" i="8"/>
  <c r="AA168" i="8"/>
  <c r="Z168" i="8"/>
  <c r="Y168" i="8"/>
  <c r="X168" i="8"/>
  <c r="W168" i="8"/>
  <c r="H168" i="8"/>
  <c r="J168" i="8" s="1"/>
  <c r="AA167" i="8"/>
  <c r="Z167" i="8"/>
  <c r="Y167" i="8"/>
  <c r="X167" i="8"/>
  <c r="W167" i="8"/>
  <c r="AA166" i="8"/>
  <c r="Z166" i="8"/>
  <c r="Y166" i="8"/>
  <c r="X166" i="8"/>
  <c r="W166" i="8"/>
  <c r="AA165" i="8"/>
  <c r="Z165" i="8"/>
  <c r="Y165" i="8"/>
  <c r="X165" i="8"/>
  <c r="W165" i="8"/>
  <c r="AA164" i="8"/>
  <c r="Z164" i="8"/>
  <c r="Y164" i="8"/>
  <c r="X164" i="8"/>
  <c r="W164" i="8"/>
  <c r="U164" i="8"/>
  <c r="V164" i="8" s="1"/>
  <c r="H145" i="1" s="1"/>
  <c r="AA163" i="8"/>
  <c r="Z163" i="8"/>
  <c r="Y163" i="8"/>
  <c r="X163" i="8"/>
  <c r="W163" i="8"/>
  <c r="H163" i="8"/>
  <c r="J163" i="8" s="1"/>
  <c r="AA162" i="8"/>
  <c r="Z162" i="8"/>
  <c r="Y162" i="8"/>
  <c r="X162" i="8"/>
  <c r="W162" i="8"/>
  <c r="AA161" i="8"/>
  <c r="Z161" i="8"/>
  <c r="Y161" i="8"/>
  <c r="X161" i="8"/>
  <c r="W161" i="8"/>
  <c r="AA160" i="8"/>
  <c r="Z160" i="8"/>
  <c r="Y160" i="8"/>
  <c r="X160" i="8"/>
  <c r="W160" i="8"/>
  <c r="AA159" i="8"/>
  <c r="Z159" i="8"/>
  <c r="Y159" i="8"/>
  <c r="X159" i="8"/>
  <c r="W159" i="8"/>
  <c r="AA158" i="8"/>
  <c r="Z158" i="8"/>
  <c r="Y158" i="8"/>
  <c r="W158" i="8"/>
  <c r="U158" i="8"/>
  <c r="V158" i="8" s="1"/>
  <c r="H158" i="8"/>
  <c r="J158" i="8" s="1"/>
  <c r="AA157" i="8"/>
  <c r="Z157" i="8"/>
  <c r="Y157" i="8"/>
  <c r="X157" i="8"/>
  <c r="W157" i="8"/>
  <c r="AA156" i="8"/>
  <c r="Z156" i="8"/>
  <c r="Y156" i="8"/>
  <c r="X156" i="8"/>
  <c r="W156" i="8"/>
  <c r="AA155" i="8"/>
  <c r="Z155" i="8"/>
  <c r="Y155" i="8"/>
  <c r="X155" i="8"/>
  <c r="W155" i="8"/>
  <c r="AA154" i="8"/>
  <c r="Z154" i="8"/>
  <c r="Y154" i="8"/>
  <c r="X154" i="8"/>
  <c r="W154" i="8"/>
  <c r="AA153" i="8"/>
  <c r="Z153" i="8"/>
  <c r="Y153" i="8"/>
  <c r="X153" i="8"/>
  <c r="W153" i="8"/>
  <c r="H153" i="8"/>
  <c r="J153" i="8" s="1"/>
  <c r="AA152" i="8"/>
  <c r="Z152" i="8"/>
  <c r="Y152" i="8"/>
  <c r="X152" i="8"/>
  <c r="W152" i="8"/>
  <c r="U152" i="8"/>
  <c r="V152" i="8" s="1"/>
  <c r="H466" i="1" s="1"/>
  <c r="AA151" i="8"/>
  <c r="Z151" i="8"/>
  <c r="Y151" i="8"/>
  <c r="X151" i="8"/>
  <c r="W151" i="8"/>
  <c r="AA150" i="8"/>
  <c r="Z150" i="8"/>
  <c r="Y150" i="8"/>
  <c r="X150" i="8"/>
  <c r="W150" i="8"/>
  <c r="AA149" i="8"/>
  <c r="Z149" i="8"/>
  <c r="Y149" i="8"/>
  <c r="X149" i="8"/>
  <c r="W149" i="8"/>
  <c r="AA148" i="8"/>
  <c r="Z148" i="8"/>
  <c r="Y148" i="8"/>
  <c r="X148" i="8"/>
  <c r="W148" i="8"/>
  <c r="H148" i="8"/>
  <c r="J148" i="8" s="1"/>
  <c r="AA147" i="8"/>
  <c r="Z147" i="8"/>
  <c r="Y147" i="8"/>
  <c r="X147" i="8"/>
  <c r="W147" i="8"/>
  <c r="AA146" i="8"/>
  <c r="Z146" i="8"/>
  <c r="Y146" i="8"/>
  <c r="X146" i="8"/>
  <c r="W146" i="8"/>
  <c r="U146" i="8"/>
  <c r="V146" i="8" s="1"/>
  <c r="H347" i="1" s="1"/>
  <c r="AA145" i="8"/>
  <c r="Z145" i="8"/>
  <c r="Y145" i="8"/>
  <c r="X145" i="8"/>
  <c r="W145" i="8"/>
  <c r="AA144" i="8"/>
  <c r="Z144" i="8"/>
  <c r="Y144" i="8"/>
  <c r="X144" i="8"/>
  <c r="W144" i="8"/>
  <c r="AA143" i="8"/>
  <c r="Z143" i="8"/>
  <c r="Y143" i="8"/>
  <c r="X143" i="8"/>
  <c r="W143" i="8"/>
  <c r="H143" i="8"/>
  <c r="J143" i="8" s="1"/>
  <c r="AA142" i="8"/>
  <c r="Z142" i="8"/>
  <c r="Y142" i="8"/>
  <c r="X142" i="8"/>
  <c r="W142" i="8"/>
  <c r="AA141" i="8"/>
  <c r="Z141" i="8"/>
  <c r="Y141" i="8"/>
  <c r="X141" i="8"/>
  <c r="W141" i="8"/>
  <c r="AA140" i="8"/>
  <c r="Z140" i="8"/>
  <c r="Y140" i="8"/>
  <c r="X140" i="8"/>
  <c r="W140" i="8"/>
  <c r="U140" i="8"/>
  <c r="V140" i="8" s="1"/>
  <c r="H267" i="1" s="1"/>
  <c r="AA139" i="8"/>
  <c r="Z139" i="8"/>
  <c r="Y139" i="8"/>
  <c r="X139" i="8"/>
  <c r="W139" i="8"/>
  <c r="AA138" i="8"/>
  <c r="Z138" i="8"/>
  <c r="Y138" i="8"/>
  <c r="X138" i="8"/>
  <c r="W138" i="8"/>
  <c r="H138" i="8"/>
  <c r="J138" i="8" s="1"/>
  <c r="AA137" i="8"/>
  <c r="Z137" i="8"/>
  <c r="Y137" i="8"/>
  <c r="X137" i="8"/>
  <c r="W137" i="8"/>
  <c r="AA136" i="8"/>
  <c r="Z136" i="8"/>
  <c r="Y136" i="8"/>
  <c r="X136" i="8"/>
  <c r="W136" i="8"/>
  <c r="AA135" i="8"/>
  <c r="Z135" i="8"/>
  <c r="Y135" i="8"/>
  <c r="X135" i="8"/>
  <c r="W135" i="8"/>
  <c r="AA134" i="8"/>
  <c r="Z134" i="8"/>
  <c r="Y134" i="8"/>
  <c r="X134" i="8"/>
  <c r="W134" i="8"/>
  <c r="U134" i="8"/>
  <c r="V134" i="8" s="1"/>
  <c r="H149" i="1" s="1"/>
  <c r="AA133" i="8"/>
  <c r="Z133" i="8"/>
  <c r="Y133" i="8"/>
  <c r="X133" i="8"/>
  <c r="W133" i="8"/>
  <c r="H133" i="8"/>
  <c r="J133" i="8" s="1"/>
  <c r="AA132" i="8"/>
  <c r="Z132" i="8"/>
  <c r="Y132" i="8"/>
  <c r="X132" i="8"/>
  <c r="W132" i="8"/>
  <c r="AA131" i="8"/>
  <c r="Z131" i="8"/>
  <c r="Y131" i="8"/>
  <c r="X131" i="8"/>
  <c r="W131" i="8"/>
  <c r="AA130" i="8"/>
  <c r="Z130" i="8"/>
  <c r="Y130" i="8"/>
  <c r="X130" i="8"/>
  <c r="W130" i="8"/>
  <c r="AA129" i="8"/>
  <c r="Z129" i="8"/>
  <c r="Y129" i="8"/>
  <c r="X129" i="8"/>
  <c r="W129" i="8"/>
  <c r="AA128" i="8"/>
  <c r="Z128" i="8"/>
  <c r="Y128" i="8"/>
  <c r="X128" i="8"/>
  <c r="W128" i="8"/>
  <c r="U128" i="8"/>
  <c r="V128" i="8" s="1"/>
  <c r="H21" i="1" s="1"/>
  <c r="H128" i="8"/>
  <c r="J128" i="8" s="1"/>
  <c r="AA127" i="8"/>
  <c r="Z127" i="8"/>
  <c r="Y127" i="8"/>
  <c r="X127" i="8"/>
  <c r="W127" i="8"/>
  <c r="AA126" i="8"/>
  <c r="Z126" i="8"/>
  <c r="Y126" i="8"/>
  <c r="X126" i="8"/>
  <c r="W126" i="8"/>
  <c r="AA125" i="8"/>
  <c r="Z125" i="8"/>
  <c r="Y125" i="8"/>
  <c r="X125" i="8"/>
  <c r="W125" i="8"/>
  <c r="AA124" i="8"/>
  <c r="Z124" i="8"/>
  <c r="Y124" i="8"/>
  <c r="X124" i="8"/>
  <c r="W124" i="8"/>
  <c r="AA123" i="8"/>
  <c r="Z123" i="8"/>
  <c r="Y123" i="8"/>
  <c r="X123" i="8"/>
  <c r="W123" i="8"/>
  <c r="H123" i="8"/>
  <c r="J123" i="8" s="1"/>
  <c r="AA122" i="8"/>
  <c r="Z122" i="8"/>
  <c r="Y122" i="8"/>
  <c r="X122" i="8"/>
  <c r="W122" i="8"/>
  <c r="AA121" i="8"/>
  <c r="Z121" i="8"/>
  <c r="Y121" i="8"/>
  <c r="X121" i="8"/>
  <c r="W121" i="8"/>
  <c r="AA120" i="8"/>
  <c r="Z120" i="8"/>
  <c r="Y120" i="8"/>
  <c r="X120" i="8"/>
  <c r="W120" i="8"/>
  <c r="AA119" i="8"/>
  <c r="Z119" i="8"/>
  <c r="Y119" i="8"/>
  <c r="X119" i="8"/>
  <c r="W119" i="8"/>
  <c r="AA118" i="8"/>
  <c r="Z118" i="8"/>
  <c r="Y118" i="8"/>
  <c r="X118" i="8"/>
  <c r="W118" i="8"/>
  <c r="H118" i="8"/>
  <c r="J118" i="8" s="1"/>
  <c r="AA117" i="8"/>
  <c r="Z117" i="8"/>
  <c r="Y117" i="8"/>
  <c r="X117" i="8"/>
  <c r="W117" i="8"/>
  <c r="AA116" i="8"/>
  <c r="Z116" i="8"/>
  <c r="Y116" i="8"/>
  <c r="X116" i="8"/>
  <c r="W116" i="8"/>
  <c r="U116" i="8"/>
  <c r="V116" i="8" s="1"/>
  <c r="H350" i="1" s="1"/>
  <c r="AA115" i="8"/>
  <c r="Z115" i="8"/>
  <c r="Y115" i="8"/>
  <c r="X115" i="8"/>
  <c r="W115" i="8"/>
  <c r="AA114" i="8"/>
  <c r="Z114" i="8"/>
  <c r="Y114" i="8"/>
  <c r="X114" i="8"/>
  <c r="W114" i="8"/>
  <c r="AA113" i="8"/>
  <c r="Z113" i="8"/>
  <c r="Y113" i="8"/>
  <c r="X113" i="8"/>
  <c r="W113" i="8"/>
  <c r="H113" i="8"/>
  <c r="J113" i="8" s="1"/>
  <c r="AA112" i="8"/>
  <c r="Z112" i="8"/>
  <c r="Y112" i="8"/>
  <c r="X112" i="8"/>
  <c r="W112" i="8"/>
  <c r="AA111" i="8"/>
  <c r="Z111" i="8"/>
  <c r="Y111" i="8"/>
  <c r="X111" i="8"/>
  <c r="W111" i="8"/>
  <c r="AA110" i="8"/>
  <c r="Z110" i="8"/>
  <c r="Y110" i="8"/>
  <c r="X110" i="8"/>
  <c r="W110" i="8"/>
  <c r="U110" i="8"/>
  <c r="V110" i="8" s="1"/>
  <c r="H255" i="1" s="1"/>
  <c r="AA109" i="8"/>
  <c r="Z109" i="8"/>
  <c r="Y109" i="8"/>
  <c r="X109" i="8"/>
  <c r="W109" i="8"/>
  <c r="AA108" i="8"/>
  <c r="Z108" i="8"/>
  <c r="Y108" i="8"/>
  <c r="X108" i="8"/>
  <c r="W108" i="8"/>
  <c r="H108" i="8"/>
  <c r="J108" i="8" s="1"/>
  <c r="AA107" i="8"/>
  <c r="Z107" i="8"/>
  <c r="Y107" i="8"/>
  <c r="X107" i="8"/>
  <c r="W107" i="8"/>
  <c r="AA106" i="8"/>
  <c r="Z106" i="8"/>
  <c r="Y106" i="8"/>
  <c r="X106" i="8"/>
  <c r="W106" i="8"/>
  <c r="AA105" i="8"/>
  <c r="Z105" i="8"/>
  <c r="Y105" i="8"/>
  <c r="X105" i="8"/>
  <c r="W105" i="8"/>
  <c r="AA104" i="8"/>
  <c r="Z104" i="8"/>
  <c r="Y104" i="8"/>
  <c r="X104" i="8"/>
  <c r="W104" i="8"/>
  <c r="U104" i="8"/>
  <c r="V104" i="8" s="1"/>
  <c r="H163" i="1" s="1"/>
  <c r="AA103" i="8"/>
  <c r="Z103" i="8"/>
  <c r="Y103" i="8"/>
  <c r="X103" i="8"/>
  <c r="W103" i="8"/>
  <c r="H103" i="8"/>
  <c r="J103" i="8" s="1"/>
  <c r="AA102" i="8"/>
  <c r="Z102" i="8"/>
  <c r="Y102" i="8"/>
  <c r="X102" i="8"/>
  <c r="W102" i="8"/>
  <c r="AA101" i="8"/>
  <c r="Z101" i="8"/>
  <c r="Y101" i="8"/>
  <c r="X101" i="8"/>
  <c r="W101" i="8"/>
  <c r="AA100" i="8"/>
  <c r="Z100" i="8"/>
  <c r="Y100" i="8"/>
  <c r="X100" i="8"/>
  <c r="W100" i="8"/>
  <c r="AA99" i="8"/>
  <c r="Z99" i="8"/>
  <c r="Y99" i="8"/>
  <c r="X99" i="8"/>
  <c r="W99" i="8"/>
  <c r="AA98" i="8"/>
  <c r="Z98" i="8"/>
  <c r="Y98" i="8"/>
  <c r="X98" i="8"/>
  <c r="W98" i="8"/>
  <c r="U98" i="8"/>
  <c r="V98" i="8" s="1"/>
  <c r="H44" i="1" s="1"/>
  <c r="H98" i="8"/>
  <c r="J98" i="8" s="1"/>
  <c r="AA97" i="8"/>
  <c r="Z97" i="8"/>
  <c r="Y97" i="8"/>
  <c r="X97" i="8"/>
  <c r="W97" i="8"/>
  <c r="AA96" i="8"/>
  <c r="Z96" i="8"/>
  <c r="Y96" i="8"/>
  <c r="X96" i="8"/>
  <c r="W96" i="8"/>
  <c r="AA95" i="8"/>
  <c r="Z95" i="8"/>
  <c r="Y95" i="8"/>
  <c r="X95" i="8"/>
  <c r="W95" i="8"/>
  <c r="AA94" i="8"/>
  <c r="Z94" i="8"/>
  <c r="Y94" i="8"/>
  <c r="X94" i="8"/>
  <c r="W94" i="8"/>
  <c r="AA93" i="8"/>
  <c r="Z93" i="8"/>
  <c r="Y93" i="8"/>
  <c r="X93" i="8"/>
  <c r="W93" i="8"/>
  <c r="H93" i="8"/>
  <c r="J93" i="8" s="1"/>
  <c r="AA92" i="8"/>
  <c r="Z92" i="8"/>
  <c r="Y92" i="8"/>
  <c r="X92" i="8"/>
  <c r="W92" i="8"/>
  <c r="U92" i="8"/>
  <c r="V92" i="8" s="1"/>
  <c r="H469" i="1" s="1"/>
  <c r="AA91" i="8"/>
  <c r="Z91" i="8"/>
  <c r="Y91" i="8"/>
  <c r="X91" i="8"/>
  <c r="W91" i="8"/>
  <c r="AA90" i="8"/>
  <c r="Z90" i="8"/>
  <c r="Y90" i="8"/>
  <c r="X90" i="8"/>
  <c r="W90" i="8"/>
  <c r="AA89" i="8"/>
  <c r="Z89" i="8"/>
  <c r="Y89" i="8"/>
  <c r="X89" i="8"/>
  <c r="W89" i="8"/>
  <c r="AA88" i="8"/>
  <c r="Z88" i="8"/>
  <c r="Y88" i="8"/>
  <c r="X88" i="8"/>
  <c r="W88" i="8"/>
  <c r="H88" i="8"/>
  <c r="J88" i="8" s="1"/>
  <c r="AA87" i="8"/>
  <c r="Z87" i="8"/>
  <c r="Y87" i="8"/>
  <c r="X87" i="8"/>
  <c r="W87" i="8"/>
  <c r="AA86" i="8"/>
  <c r="Z86" i="8"/>
  <c r="Y86" i="8"/>
  <c r="X86" i="8"/>
  <c r="W86" i="8"/>
  <c r="U86" i="8"/>
  <c r="V86" i="8" s="1"/>
  <c r="H362" i="1" s="1"/>
  <c r="AA85" i="8"/>
  <c r="Z85" i="8"/>
  <c r="Y85" i="8"/>
  <c r="X85" i="8"/>
  <c r="W85" i="8"/>
  <c r="AA84" i="8"/>
  <c r="Z84" i="8"/>
  <c r="Y84" i="8"/>
  <c r="X84" i="8"/>
  <c r="W84" i="8"/>
  <c r="AA83" i="8"/>
  <c r="Z83" i="8"/>
  <c r="Y83" i="8"/>
  <c r="X83" i="8"/>
  <c r="W83" i="8"/>
  <c r="H83" i="8"/>
  <c r="J83" i="8" s="1"/>
  <c r="AA82" i="8"/>
  <c r="Z82" i="8"/>
  <c r="Y82" i="8"/>
  <c r="X82" i="8"/>
  <c r="W82" i="8"/>
  <c r="AA81" i="8"/>
  <c r="Z81" i="8"/>
  <c r="Y81" i="8"/>
  <c r="X81" i="8"/>
  <c r="W81" i="8"/>
  <c r="AA80" i="8"/>
  <c r="Z80" i="8"/>
  <c r="Y80" i="8"/>
  <c r="X80" i="8"/>
  <c r="W80" i="8"/>
  <c r="U80" i="8"/>
  <c r="V80" i="8" s="1"/>
  <c r="H265" i="1" s="1"/>
  <c r="AA79" i="8"/>
  <c r="Z79" i="8"/>
  <c r="Y79" i="8"/>
  <c r="X79" i="8"/>
  <c r="W79" i="8"/>
  <c r="AA78" i="8"/>
  <c r="Z78" i="8"/>
  <c r="Y78" i="8"/>
  <c r="X78" i="8"/>
  <c r="W78" i="8"/>
  <c r="H78" i="8"/>
  <c r="J78" i="8" s="1"/>
  <c r="AA77" i="8"/>
  <c r="Z77" i="8"/>
  <c r="Y77" i="8"/>
  <c r="X77" i="8"/>
  <c r="W77" i="8"/>
  <c r="AA76" i="8"/>
  <c r="Z76" i="8"/>
  <c r="Y76" i="8"/>
  <c r="X76" i="8"/>
  <c r="W76" i="8"/>
  <c r="AA75" i="8"/>
  <c r="Z75" i="8"/>
  <c r="Y75" i="8"/>
  <c r="X75" i="8"/>
  <c r="W75" i="8"/>
  <c r="AA74" i="8"/>
  <c r="Z74" i="8"/>
  <c r="Y74" i="8"/>
  <c r="X74" i="8"/>
  <c r="W74" i="8"/>
  <c r="U74" i="8"/>
  <c r="V74" i="8" s="1"/>
  <c r="H101" i="1" s="1"/>
  <c r="H74" i="8"/>
  <c r="J74" i="8" s="1"/>
  <c r="AA73" i="8"/>
  <c r="Z73" i="8"/>
  <c r="Y73" i="8"/>
  <c r="X73" i="8"/>
  <c r="W73" i="8"/>
  <c r="AA72" i="8"/>
  <c r="Z72" i="8"/>
  <c r="Y72" i="8"/>
  <c r="X72" i="8"/>
  <c r="W72" i="8"/>
  <c r="AA71" i="8"/>
  <c r="Z71" i="8"/>
  <c r="Y71" i="8"/>
  <c r="X71" i="8"/>
  <c r="W71" i="8"/>
  <c r="AA70" i="8"/>
  <c r="Z70" i="8"/>
  <c r="Y70" i="8"/>
  <c r="X70" i="8"/>
  <c r="W70" i="8"/>
  <c r="AA69" i="8"/>
  <c r="Z69" i="8"/>
  <c r="Y69" i="8"/>
  <c r="X69" i="8"/>
  <c r="W69" i="8"/>
  <c r="H69" i="8"/>
  <c r="J69" i="8" s="1"/>
  <c r="AA68" i="8"/>
  <c r="Z68" i="8"/>
  <c r="Y68" i="8"/>
  <c r="X68" i="8"/>
  <c r="W68" i="8"/>
  <c r="U68" i="8"/>
  <c r="V68" i="8" s="1"/>
  <c r="H425" i="1" s="1"/>
  <c r="AA67" i="8"/>
  <c r="Z67" i="8"/>
  <c r="Y67" i="8"/>
  <c r="X67" i="8"/>
  <c r="W67" i="8"/>
  <c r="AA66" i="8"/>
  <c r="Z66" i="8"/>
  <c r="Y66" i="8"/>
  <c r="X66" i="8"/>
  <c r="W66" i="8"/>
  <c r="AA65" i="8"/>
  <c r="Z65" i="8"/>
  <c r="Y65" i="8"/>
  <c r="X65" i="8"/>
  <c r="W65" i="8"/>
  <c r="AA64" i="8"/>
  <c r="Z64" i="8"/>
  <c r="Y64" i="8"/>
  <c r="X64" i="8"/>
  <c r="W64" i="8"/>
  <c r="H64" i="8"/>
  <c r="J64" i="8" s="1"/>
  <c r="AA63" i="8"/>
  <c r="Z63" i="8"/>
  <c r="Y63" i="8"/>
  <c r="X63" i="8"/>
  <c r="W63" i="8"/>
  <c r="AA62" i="8"/>
  <c r="Z62" i="8"/>
  <c r="Y62" i="8"/>
  <c r="X62" i="8"/>
  <c r="W62" i="8"/>
  <c r="U62" i="8"/>
  <c r="V62" i="8" s="1"/>
  <c r="H372" i="1" s="1"/>
  <c r="AA61" i="8"/>
  <c r="Z61" i="8"/>
  <c r="Y61" i="8"/>
  <c r="X61" i="8"/>
  <c r="W61" i="8"/>
  <c r="AA60" i="8"/>
  <c r="Z60" i="8"/>
  <c r="Y60" i="8"/>
  <c r="X60" i="8"/>
  <c r="W60" i="8"/>
  <c r="AA59" i="8"/>
  <c r="Z59" i="8"/>
  <c r="Y59" i="8"/>
  <c r="X59" i="8"/>
  <c r="W59" i="8"/>
  <c r="H59" i="8"/>
  <c r="J59" i="8" s="1"/>
  <c r="AA58" i="8"/>
  <c r="Z58" i="8"/>
  <c r="Y58" i="8"/>
  <c r="X58" i="8"/>
  <c r="W58" i="8"/>
  <c r="AA57" i="8"/>
  <c r="Z57" i="8"/>
  <c r="Y57" i="8"/>
  <c r="X57" i="8"/>
  <c r="W57" i="8"/>
  <c r="AA56" i="8"/>
  <c r="Z56" i="8"/>
  <c r="Y56" i="8"/>
  <c r="X56" i="8"/>
  <c r="W56" i="8"/>
  <c r="U56" i="8"/>
  <c r="V56" i="8" s="1"/>
  <c r="H277" i="1" s="1"/>
  <c r="AA55" i="8"/>
  <c r="Z55" i="8"/>
  <c r="Y55" i="8"/>
  <c r="X55" i="8"/>
  <c r="W55" i="8"/>
  <c r="AA54" i="8"/>
  <c r="Z54" i="8"/>
  <c r="Y54" i="8"/>
  <c r="X54" i="8"/>
  <c r="W54" i="8"/>
  <c r="H54" i="8"/>
  <c r="J54" i="8" s="1"/>
  <c r="AA53" i="8"/>
  <c r="Z53" i="8"/>
  <c r="Y53" i="8"/>
  <c r="X53" i="8"/>
  <c r="W53" i="8"/>
  <c r="AA52" i="8"/>
  <c r="Z52" i="8"/>
  <c r="Y52" i="8"/>
  <c r="X52" i="8"/>
  <c r="W52" i="8"/>
  <c r="AA51" i="8"/>
  <c r="Z51" i="8"/>
  <c r="Y51" i="8"/>
  <c r="X51" i="8"/>
  <c r="W51" i="8"/>
  <c r="AA50" i="8"/>
  <c r="Z50" i="8"/>
  <c r="Y50" i="8"/>
  <c r="X50" i="8"/>
  <c r="W50" i="8"/>
  <c r="U50" i="8"/>
  <c r="V50" i="8" s="1"/>
  <c r="H110" i="1" s="1"/>
  <c r="H50" i="8"/>
  <c r="J50" i="8" s="1"/>
  <c r="AA49" i="8"/>
  <c r="Z49" i="8"/>
  <c r="Y49" i="8"/>
  <c r="X49" i="8"/>
  <c r="W49" i="8"/>
  <c r="U49" i="8"/>
  <c r="V49" i="8" s="1"/>
  <c r="H123" i="1" s="1"/>
  <c r="H49" i="8"/>
  <c r="J49" i="8" s="1"/>
  <c r="AA48" i="8"/>
  <c r="Z48" i="8"/>
  <c r="Y48" i="8"/>
  <c r="X48" i="8"/>
  <c r="W48" i="8"/>
  <c r="AA47" i="8"/>
  <c r="Z47" i="8"/>
  <c r="Y47" i="8"/>
  <c r="X47" i="8"/>
  <c r="W47" i="8"/>
  <c r="AA46" i="8"/>
  <c r="Z46" i="8"/>
  <c r="Y46" i="8"/>
  <c r="X46" i="8"/>
  <c r="W46" i="8"/>
  <c r="AA45" i="8"/>
  <c r="Z45" i="8"/>
  <c r="Y45" i="8"/>
  <c r="X45" i="8"/>
  <c r="W45" i="8"/>
  <c r="H45" i="8"/>
  <c r="J45" i="8" s="1"/>
  <c r="AA44" i="8"/>
  <c r="Z44" i="8"/>
  <c r="Y44" i="8"/>
  <c r="X44" i="8"/>
  <c r="W44" i="8"/>
  <c r="U44" i="8"/>
  <c r="V44" i="8" s="1"/>
  <c r="H122" i="1" s="1"/>
  <c r="H44" i="8"/>
  <c r="J44" i="8" s="1"/>
  <c r="AA43" i="8"/>
  <c r="Z43" i="8"/>
  <c r="Y43" i="8"/>
  <c r="X43" i="8"/>
  <c r="W43" i="8"/>
  <c r="AA42" i="8"/>
  <c r="Z42" i="8"/>
  <c r="Y42" i="8"/>
  <c r="X42" i="8"/>
  <c r="W42" i="8"/>
  <c r="AA41" i="8"/>
  <c r="Z41" i="8"/>
  <c r="Y41" i="8"/>
  <c r="X41" i="8"/>
  <c r="W41" i="8"/>
  <c r="AA40" i="8"/>
  <c r="Z40" i="8"/>
  <c r="Y40" i="8"/>
  <c r="X40" i="8"/>
  <c r="W40" i="8"/>
  <c r="H40" i="8"/>
  <c r="J40" i="8" s="1"/>
  <c r="AA39" i="8"/>
  <c r="Z39" i="8"/>
  <c r="Y39" i="8"/>
  <c r="X39" i="8"/>
  <c r="W39" i="8"/>
  <c r="AA38" i="8"/>
  <c r="Z38" i="8"/>
  <c r="Y38" i="8"/>
  <c r="X38" i="8"/>
  <c r="W38" i="8"/>
  <c r="AA37" i="8"/>
  <c r="Z37" i="8"/>
  <c r="Y37" i="8"/>
  <c r="X37" i="8"/>
  <c r="W37" i="8"/>
  <c r="AA36" i="8"/>
  <c r="Z36" i="8"/>
  <c r="Y36" i="8"/>
  <c r="X36" i="8"/>
  <c r="W36" i="8"/>
  <c r="H36" i="8"/>
  <c r="J36" i="8" s="1"/>
  <c r="AA35" i="8"/>
  <c r="Z35" i="8"/>
  <c r="Y35" i="8"/>
  <c r="X35" i="8"/>
  <c r="W35" i="8"/>
  <c r="U35" i="8"/>
  <c r="V35" i="8" s="1"/>
  <c r="H106" i="1" s="1"/>
  <c r="H35" i="8"/>
  <c r="J35" i="8" s="1"/>
  <c r="AA34" i="8"/>
  <c r="Z34" i="8"/>
  <c r="Y34" i="8"/>
  <c r="X34" i="8"/>
  <c r="W34" i="8"/>
  <c r="U34" i="8"/>
  <c r="V34" i="8" s="1"/>
  <c r="H103" i="1" s="1"/>
  <c r="H34" i="8"/>
  <c r="J34" i="8" s="1"/>
  <c r="AA33" i="8"/>
  <c r="Z33" i="8"/>
  <c r="Y33" i="8"/>
  <c r="X33" i="8"/>
  <c r="W33" i="8"/>
  <c r="U33" i="8"/>
  <c r="V33" i="8" s="1"/>
  <c r="H105" i="1" s="1"/>
  <c r="H33" i="8"/>
  <c r="J33" i="8" s="1"/>
  <c r="AA32" i="8"/>
  <c r="Z32" i="8"/>
  <c r="Y32" i="8"/>
  <c r="X32" i="8"/>
  <c r="W32" i="8"/>
  <c r="U32" i="8"/>
  <c r="V32" i="8" s="1"/>
  <c r="H104" i="1" s="1"/>
  <c r="H32" i="8"/>
  <c r="J32" i="8" s="1"/>
  <c r="AA31" i="8"/>
  <c r="Z31" i="8"/>
  <c r="Y31" i="8"/>
  <c r="X31" i="8"/>
  <c r="W31" i="8"/>
  <c r="U31" i="8"/>
  <c r="V31" i="8" s="1"/>
  <c r="H102" i="1" s="1"/>
  <c r="H31" i="8"/>
  <c r="J31" i="8" s="1"/>
  <c r="AA30" i="8"/>
  <c r="Z30" i="8"/>
  <c r="Y30" i="8"/>
  <c r="X30" i="8"/>
  <c r="W30" i="8"/>
  <c r="U30" i="8"/>
  <c r="V30" i="8" s="1"/>
  <c r="H99" i="1" s="1"/>
  <c r="H30" i="8"/>
  <c r="J30" i="8" s="1"/>
  <c r="AA29" i="8"/>
  <c r="Z29" i="8"/>
  <c r="Y29" i="8"/>
  <c r="X29" i="8"/>
  <c r="W29" i="8"/>
  <c r="U29" i="8"/>
  <c r="V29" i="8" s="1"/>
  <c r="H95" i="1" s="1"/>
  <c r="H29" i="8"/>
  <c r="J29" i="8" s="1"/>
  <c r="AA28" i="8"/>
  <c r="Z28" i="8"/>
  <c r="Y28" i="8"/>
  <c r="W28" i="8"/>
  <c r="U28" i="8"/>
  <c r="V28" i="8" s="1"/>
  <c r="H28" i="8"/>
  <c r="J28" i="8" s="1"/>
  <c r="AA27" i="8"/>
  <c r="Z27" i="8"/>
  <c r="Y27" i="8"/>
  <c r="X27" i="8"/>
  <c r="W27" i="8"/>
  <c r="U27" i="8"/>
  <c r="V27" i="8" s="1"/>
  <c r="H125" i="1" s="1"/>
  <c r="H27" i="8"/>
  <c r="J27" i="8" s="1"/>
  <c r="AA26" i="8"/>
  <c r="Z26" i="8"/>
  <c r="Y26" i="8"/>
  <c r="X26" i="8"/>
  <c r="W26" i="8"/>
  <c r="U26" i="8"/>
  <c r="V26" i="8" s="1"/>
  <c r="H127" i="1" s="1"/>
  <c r="H26" i="8"/>
  <c r="J26" i="8" s="1"/>
  <c r="AA25" i="8"/>
  <c r="Z25" i="8"/>
  <c r="Y25" i="8"/>
  <c r="X25" i="8"/>
  <c r="W25" i="8"/>
  <c r="U25" i="8"/>
  <c r="V25" i="8" s="1"/>
  <c r="H126" i="1" s="1"/>
  <c r="H25" i="8"/>
  <c r="J25" i="8" s="1"/>
  <c r="AA24" i="8"/>
  <c r="Z24" i="8"/>
  <c r="Y24" i="8"/>
  <c r="X24" i="8"/>
  <c r="W24" i="8"/>
  <c r="U24" i="8"/>
  <c r="V24" i="8" s="1"/>
  <c r="H121" i="1" s="1"/>
  <c r="H24" i="8"/>
  <c r="J24" i="8" s="1"/>
  <c r="AA23" i="8"/>
  <c r="Z23" i="8"/>
  <c r="Y23" i="8"/>
  <c r="X23" i="8"/>
  <c r="W23" i="8"/>
  <c r="U23" i="8"/>
  <c r="V23" i="8" s="1"/>
  <c r="H119" i="1" s="1"/>
  <c r="H23" i="8"/>
  <c r="J23" i="8" s="1"/>
  <c r="AA22" i="8"/>
  <c r="Z22" i="8"/>
  <c r="Y22" i="8"/>
  <c r="X22" i="8"/>
  <c r="W22" i="8"/>
  <c r="U22" i="8"/>
  <c r="V22" i="8" s="1"/>
  <c r="H117" i="1" s="1"/>
  <c r="H22" i="8"/>
  <c r="J22" i="8" s="1"/>
  <c r="AA21" i="8"/>
  <c r="Z21" i="8"/>
  <c r="Y21" i="8"/>
  <c r="X21" i="8"/>
  <c r="W21" i="8"/>
  <c r="H21" i="8"/>
  <c r="J21" i="8" s="1"/>
  <c r="AA20" i="8"/>
  <c r="Z20" i="8"/>
  <c r="Y20" i="8"/>
  <c r="X20" i="8"/>
  <c r="W20" i="8"/>
  <c r="U20" i="8"/>
  <c r="V20" i="8" s="1"/>
  <c r="H118" i="1" s="1"/>
  <c r="H20" i="8"/>
  <c r="J20" i="8" s="1"/>
  <c r="AA19" i="8"/>
  <c r="Z19" i="8"/>
  <c r="Y19" i="8"/>
  <c r="X19" i="8"/>
  <c r="W19" i="8"/>
  <c r="U19" i="8"/>
  <c r="V19" i="8" s="1"/>
  <c r="H116" i="1" s="1"/>
  <c r="H19" i="8"/>
  <c r="J19" i="8" s="1"/>
  <c r="AA18" i="8"/>
  <c r="Z18" i="8"/>
  <c r="Y18" i="8"/>
  <c r="X18" i="8"/>
  <c r="W18" i="8"/>
  <c r="H18" i="8"/>
  <c r="J18" i="8" s="1"/>
  <c r="AA17" i="8"/>
  <c r="Z17" i="8"/>
  <c r="Y17" i="8"/>
  <c r="X17" i="8"/>
  <c r="W17" i="8"/>
  <c r="U17" i="8"/>
  <c r="V17" i="8" s="1"/>
  <c r="H115" i="1" s="1"/>
  <c r="H17" i="8"/>
  <c r="J17" i="8" s="1"/>
  <c r="AA16" i="8"/>
  <c r="Z16" i="8"/>
  <c r="Y16" i="8"/>
  <c r="X16" i="8"/>
  <c r="W16" i="8"/>
  <c r="U16" i="8"/>
  <c r="V16" i="8" s="1"/>
  <c r="H114" i="1" s="1"/>
  <c r="H16" i="8"/>
  <c r="J16" i="8" s="1"/>
  <c r="AA15" i="8"/>
  <c r="Z15" i="8"/>
  <c r="Y15" i="8"/>
  <c r="W15" i="8"/>
  <c r="U15" i="8"/>
  <c r="V15" i="8" s="1"/>
  <c r="H15" i="8"/>
  <c r="J15" i="8" s="1"/>
  <c r="AA14" i="8"/>
  <c r="Z14" i="8"/>
  <c r="Y14" i="8"/>
  <c r="X14" i="8"/>
  <c r="W14" i="8"/>
  <c r="U14" i="8"/>
  <c r="V14" i="8" s="1"/>
  <c r="H113" i="1" s="1"/>
  <c r="H14" i="8"/>
  <c r="J14" i="8" s="1"/>
  <c r="AA13" i="8"/>
  <c r="Z13" i="8"/>
  <c r="Y13" i="8"/>
  <c r="X13" i="8"/>
  <c r="W13" i="8"/>
  <c r="AA12" i="8"/>
  <c r="Z12" i="8"/>
  <c r="Y12" i="8"/>
  <c r="X12" i="8"/>
  <c r="W12" i="8"/>
  <c r="AA11" i="8"/>
  <c r="Z11" i="8"/>
  <c r="Y11" i="8"/>
  <c r="X11" i="8"/>
  <c r="W11" i="8"/>
  <c r="AA10" i="8"/>
  <c r="Z10" i="8"/>
  <c r="Y10" i="8"/>
  <c r="X10" i="8"/>
  <c r="W10" i="8"/>
  <c r="H10" i="8"/>
  <c r="J10" i="8" s="1"/>
  <c r="AA9" i="8"/>
  <c r="Z9" i="8"/>
  <c r="Y9" i="8"/>
  <c r="X9" i="8"/>
  <c r="W9" i="8"/>
  <c r="AA8" i="8"/>
  <c r="Z8" i="8"/>
  <c r="Y8" i="8"/>
  <c r="X8" i="8"/>
  <c r="W8" i="8"/>
  <c r="U8" i="8"/>
  <c r="V8" i="8" s="1"/>
  <c r="H422" i="1" s="1"/>
  <c r="AA7" i="8"/>
  <c r="Z7" i="8"/>
  <c r="Y7" i="8"/>
  <c r="X7" i="8"/>
  <c r="W7" i="8"/>
  <c r="AA6" i="8"/>
  <c r="Z6" i="8"/>
  <c r="Y6" i="8"/>
  <c r="X6" i="8"/>
  <c r="W6" i="8"/>
  <c r="H6" i="8"/>
  <c r="J6" i="8" s="1"/>
  <c r="AA5" i="8"/>
  <c r="Z5" i="8"/>
  <c r="Y5" i="8"/>
  <c r="X5" i="8"/>
  <c r="W5" i="8"/>
  <c r="U5" i="8"/>
  <c r="V5" i="8" s="1"/>
  <c r="H100" i="1" s="1"/>
  <c r="H5" i="8"/>
  <c r="J5" i="8" s="1"/>
  <c r="AA4" i="8"/>
  <c r="Z4" i="8"/>
  <c r="Y4" i="8"/>
  <c r="X4" i="8"/>
  <c r="W4" i="8"/>
  <c r="U4" i="8"/>
  <c r="V4" i="8" s="1"/>
  <c r="H98" i="1" s="1"/>
  <c r="H4" i="8"/>
  <c r="J4" i="8" s="1"/>
  <c r="AA3" i="8"/>
  <c r="Z3" i="8"/>
  <c r="Y3" i="8"/>
  <c r="X3" i="8"/>
  <c r="W3" i="8"/>
  <c r="U3" i="8"/>
  <c r="V3" i="8" s="1"/>
  <c r="H97" i="1" s="1"/>
  <c r="H3" i="8"/>
  <c r="J3" i="8" s="1"/>
  <c r="AA2" i="8"/>
  <c r="Z2" i="8"/>
  <c r="Y2" i="8"/>
  <c r="X2" i="8"/>
  <c r="W2" i="8"/>
  <c r="U2" i="8"/>
  <c r="V2" i="8" s="1"/>
  <c r="H96" i="1" s="1"/>
  <c r="H2" i="8"/>
  <c r="J2" i="8" s="1"/>
  <c r="AF557" i="3"/>
  <c r="AF558" i="3" s="1"/>
  <c r="T535" i="8" l="1"/>
  <c r="U535" i="8" s="1"/>
  <c r="V535" i="8" s="1"/>
  <c r="H5" i="7" s="1"/>
  <c r="T217" i="8"/>
  <c r="U217" i="8" s="1"/>
  <c r="V217" i="8" s="1"/>
  <c r="H21" i="6" s="1"/>
  <c r="T347" i="8"/>
  <c r="U347" i="8" s="1"/>
  <c r="V347" i="8" s="1"/>
  <c r="H8" i="6" s="1"/>
  <c r="T207" i="8"/>
  <c r="U207" i="8" s="1"/>
  <c r="V207" i="8" s="1"/>
  <c r="H19" i="6" s="1"/>
  <c r="T6" i="8"/>
  <c r="U6" i="8" s="1"/>
  <c r="V6" i="8" s="1"/>
  <c r="H111" i="1" s="1"/>
  <c r="T409" i="8"/>
  <c r="U409" i="8" s="1"/>
  <c r="V409" i="8" s="1"/>
  <c r="H198" i="1" s="1"/>
  <c r="T245" i="8"/>
  <c r="U245" i="8" s="1"/>
  <c r="V245" i="8" s="1"/>
  <c r="H236" i="1" s="1"/>
  <c r="T168" i="8"/>
  <c r="U168" i="8" s="1"/>
  <c r="V168" i="8" s="1"/>
  <c r="H19" i="1" s="1"/>
  <c r="T84" i="8"/>
  <c r="U84" i="8" s="1"/>
  <c r="V84" i="8" s="1"/>
  <c r="H165" i="1" s="1"/>
  <c r="T66" i="8"/>
  <c r="U66" i="8" s="1"/>
  <c r="V66" i="8" s="1"/>
  <c r="H275" i="1" s="1"/>
  <c r="T37" i="8"/>
  <c r="U37" i="8" s="1"/>
  <c r="V37" i="8" s="1"/>
  <c r="H223" i="1" s="1"/>
  <c r="T445" i="8"/>
  <c r="U445" i="8" s="1"/>
  <c r="V445" i="8" s="1"/>
  <c r="H299" i="1" s="1"/>
  <c r="T291" i="8"/>
  <c r="U291" i="8" s="1"/>
  <c r="V291" i="8" s="1"/>
  <c r="H327" i="1" s="1"/>
  <c r="T197" i="8"/>
  <c r="U197" i="8" s="1"/>
  <c r="V197" i="8" s="1"/>
  <c r="T269" i="8"/>
  <c r="U269" i="8" s="1"/>
  <c r="V269" i="8" s="1"/>
  <c r="H157" i="1" s="1"/>
  <c r="T241" i="8"/>
  <c r="U241" i="8" s="1"/>
  <c r="V241" i="8" s="1"/>
  <c r="H358" i="1" s="1"/>
  <c r="T232" i="8"/>
  <c r="U232" i="8" s="1"/>
  <c r="V232" i="8" s="1"/>
  <c r="H15" i="6" s="1"/>
  <c r="T189" i="8"/>
  <c r="U189" i="8" s="1"/>
  <c r="V189" i="8" s="1"/>
  <c r="H142" i="1" s="1"/>
  <c r="T390" i="8"/>
  <c r="U390" i="8" s="1"/>
  <c r="V390" i="8" s="1"/>
  <c r="H312" i="1" s="1"/>
  <c r="T342" i="8"/>
  <c r="U342" i="8" s="1"/>
  <c r="V342" i="8" s="1"/>
  <c r="H493" i="1" s="1"/>
  <c r="T333" i="8"/>
  <c r="U333" i="8" s="1"/>
  <c r="V333" i="8" s="1"/>
  <c r="H92" i="1" s="1"/>
  <c r="T286" i="8"/>
  <c r="U286" i="8" s="1"/>
  <c r="V286" i="8" s="1"/>
  <c r="H374" i="1" s="1"/>
  <c r="T174" i="8"/>
  <c r="U174" i="8" s="1"/>
  <c r="V174" i="8" s="1"/>
  <c r="H147" i="1" s="1"/>
  <c r="T145" i="8"/>
  <c r="U145" i="8" s="1"/>
  <c r="V145" i="8" s="1"/>
  <c r="H253" i="1" s="1"/>
  <c r="T383" i="8"/>
  <c r="U383" i="8" s="1"/>
  <c r="V383" i="8" s="1"/>
  <c r="H81" i="1" s="1"/>
  <c r="T324" i="8"/>
  <c r="U324" i="8" s="1"/>
  <c r="V324" i="8" s="1"/>
  <c r="H128" i="1" s="1"/>
  <c r="T162" i="8"/>
  <c r="U162" i="8" s="1"/>
  <c r="V162" i="8" s="1"/>
  <c r="H443" i="1" s="1"/>
  <c r="T118" i="8"/>
  <c r="U118" i="8" s="1"/>
  <c r="V118" i="8" s="1"/>
  <c r="H49" i="1" s="1"/>
  <c r="T109" i="8"/>
  <c r="U109" i="8" s="1"/>
  <c r="V109" i="8" s="1"/>
  <c r="H152" i="1" s="1"/>
  <c r="T311" i="8"/>
  <c r="U311" i="8" s="1"/>
  <c r="V311" i="8" s="1"/>
  <c r="H411" i="1" s="1"/>
  <c r="T249" i="8"/>
  <c r="U249" i="8" s="1"/>
  <c r="V249" i="8" s="1"/>
  <c r="H134" i="1" s="1"/>
  <c r="T89" i="8"/>
  <c r="U89" i="8" s="1"/>
  <c r="V89" i="8" s="1"/>
  <c r="H166" i="1" s="1"/>
  <c r="T149" i="8"/>
  <c r="U149" i="8" s="1"/>
  <c r="V149" i="8" s="1"/>
  <c r="H151" i="1" s="1"/>
  <c r="T105" i="8"/>
  <c r="U105" i="8" s="1"/>
  <c r="V105" i="8" s="1"/>
  <c r="H266" i="1" s="1"/>
  <c r="T71" i="8"/>
  <c r="U71" i="8" s="1"/>
  <c r="V71" i="8" s="1"/>
  <c r="H276" i="1" s="1"/>
  <c r="T54" i="8"/>
  <c r="U54" i="8" s="1"/>
  <c r="V54" i="8" s="1"/>
  <c r="H47" i="1" s="1"/>
  <c r="T439" i="8"/>
  <c r="U439" i="8" s="1"/>
  <c r="V439" i="8" s="1"/>
  <c r="H195" i="1" s="1"/>
  <c r="T196" i="8"/>
  <c r="U196" i="8" s="1"/>
  <c r="V196" i="8" s="1"/>
  <c r="H340" i="1" s="1"/>
  <c r="T256" i="8"/>
  <c r="U256" i="8" s="1"/>
  <c r="V256" i="8" s="1"/>
  <c r="H351" i="1" s="1"/>
  <c r="T361" i="8"/>
  <c r="U361" i="8" s="1"/>
  <c r="V361" i="8" s="1"/>
  <c r="H401" i="1" s="1"/>
  <c r="T165" i="8"/>
  <c r="U165" i="8" s="1"/>
  <c r="V165" i="8" s="1"/>
  <c r="H248" i="1" s="1"/>
  <c r="T161" i="8"/>
  <c r="U161" i="8" s="1"/>
  <c r="V161" i="8" s="1"/>
  <c r="H341" i="1" s="1"/>
  <c r="T96" i="8"/>
  <c r="U96" i="8" s="1"/>
  <c r="V96" i="8" s="1"/>
  <c r="H367" i="1" s="1"/>
  <c r="T403" i="8"/>
  <c r="U403" i="8" s="1"/>
  <c r="V403" i="8" s="1"/>
  <c r="H70" i="1" s="1"/>
  <c r="T77" i="8"/>
  <c r="U77" i="8" s="1"/>
  <c r="V77" i="8" s="1"/>
  <c r="H433" i="1" s="1"/>
  <c r="T505" i="8"/>
  <c r="U505" i="8" s="1"/>
  <c r="V505" i="8" s="1"/>
  <c r="H287" i="1" s="1"/>
  <c r="T172" i="8"/>
  <c r="U172" i="8" s="1"/>
  <c r="V172" i="8" s="1"/>
  <c r="H27" i="6" s="1"/>
  <c r="T60" i="8"/>
  <c r="U60" i="8" s="1"/>
  <c r="V60" i="8" s="1"/>
  <c r="H175" i="1" s="1"/>
  <c r="T382" i="8"/>
  <c r="U382" i="8" s="1"/>
  <c r="V382" i="8" s="1"/>
  <c r="H2" i="6" s="1"/>
  <c r="T190" i="8"/>
  <c r="U190" i="8" s="1"/>
  <c r="V190" i="8" s="1"/>
  <c r="H245" i="1" s="1"/>
  <c r="T43" i="8"/>
  <c r="U43" i="8" s="1"/>
  <c r="V43" i="8" s="1"/>
  <c r="H435" i="1" s="1"/>
  <c r="T45" i="8"/>
  <c r="U45" i="8" s="1"/>
  <c r="V45" i="8" s="1"/>
  <c r="H109" i="1" s="1"/>
  <c r="T247" i="8"/>
  <c r="U247" i="8" s="1"/>
  <c r="V247" i="8" s="1"/>
  <c r="H18" i="6" s="1"/>
  <c r="T157" i="8"/>
  <c r="U157" i="8" s="1"/>
  <c r="V157" i="8" s="1"/>
  <c r="H26" i="6" s="1"/>
  <c r="T79" i="8"/>
  <c r="U79" i="8" s="1"/>
  <c r="V79" i="8" s="1"/>
  <c r="H162" i="1" s="1"/>
  <c r="T72" i="8"/>
  <c r="U72" i="8" s="1"/>
  <c r="V72" i="8" s="1"/>
  <c r="H370" i="1" s="1"/>
  <c r="T13" i="8"/>
  <c r="U13" i="8" s="1"/>
  <c r="V13" i="8" s="1"/>
  <c r="H439" i="1" s="1"/>
  <c r="T475" i="8"/>
  <c r="U475" i="8" s="1"/>
  <c r="V475" i="8" s="1"/>
  <c r="H25" i="7" s="1"/>
  <c r="T373" i="8"/>
  <c r="U373" i="8" s="1"/>
  <c r="V373" i="8" s="1"/>
  <c r="H94" i="1" s="1"/>
  <c r="T271" i="8"/>
  <c r="U271" i="8" s="1"/>
  <c r="V271" i="8" s="1"/>
  <c r="H354" i="1" s="1"/>
  <c r="T253" i="8"/>
  <c r="U253" i="8" s="1"/>
  <c r="V253" i="8" s="1"/>
  <c r="H27" i="1" s="1"/>
  <c r="T358" i="8"/>
  <c r="U358" i="8" s="1"/>
  <c r="V358" i="8" s="1"/>
  <c r="H79" i="1" s="1"/>
  <c r="T285" i="8"/>
  <c r="U285" i="8" s="1"/>
  <c r="V285" i="8" s="1"/>
  <c r="H280" i="1" s="1"/>
  <c r="T329" i="8"/>
  <c r="U329" i="8" s="1"/>
  <c r="V329" i="8" s="1"/>
  <c r="H217" i="1" s="1"/>
  <c r="T307" i="8"/>
  <c r="U307" i="8" s="1"/>
  <c r="V307" i="8" s="1"/>
  <c r="H490" i="1" s="1"/>
  <c r="T125" i="8"/>
  <c r="U125" i="8" s="1"/>
  <c r="V125" i="8" s="1"/>
  <c r="H272" i="1" s="1"/>
  <c r="T210" i="8"/>
  <c r="U210" i="8" s="1"/>
  <c r="V210" i="8" s="1"/>
  <c r="H239" i="1" s="1"/>
  <c r="T523" i="8"/>
  <c r="U523" i="8" s="1"/>
  <c r="V523" i="8" s="1"/>
  <c r="H8" i="7" s="1"/>
  <c r="T463" i="8"/>
  <c r="U463" i="8" s="1"/>
  <c r="V463" i="8" s="1"/>
  <c r="H65" i="1" s="1"/>
  <c r="T289" i="8"/>
  <c r="U289" i="8" s="1"/>
  <c r="V289" i="8" s="1"/>
  <c r="H130" i="1" s="1"/>
  <c r="T213" i="8"/>
  <c r="U213" i="8" s="1"/>
  <c r="V213" i="8" s="1"/>
  <c r="H11" i="1" s="1"/>
  <c r="T294" i="8"/>
  <c r="U294" i="8" s="1"/>
  <c r="V294" i="8" s="1"/>
  <c r="H131" i="1" s="1"/>
  <c r="T270" i="8"/>
  <c r="U270" i="8" s="1"/>
  <c r="V270" i="8" s="1"/>
  <c r="H260" i="1" s="1"/>
  <c r="T261" i="8"/>
  <c r="U261" i="8" s="1"/>
  <c r="V261" i="8" s="1"/>
  <c r="H352" i="1" s="1"/>
  <c r="T239" i="8"/>
  <c r="U239" i="8" s="1"/>
  <c r="V239" i="8" s="1"/>
  <c r="H161" i="1" s="1"/>
  <c r="T179" i="8"/>
  <c r="U179" i="8" s="1"/>
  <c r="V179" i="8" s="1"/>
  <c r="H140" i="1" s="1"/>
  <c r="T360" i="8"/>
  <c r="U360" i="8" s="1"/>
  <c r="V360" i="8" s="1"/>
  <c r="H309" i="1" s="1"/>
  <c r="T348" i="8"/>
  <c r="U348" i="8" s="1"/>
  <c r="V348" i="8" s="1"/>
  <c r="H85" i="1" s="1"/>
  <c r="T316" i="8"/>
  <c r="U316" i="8" s="1"/>
  <c r="V316" i="8" s="1"/>
  <c r="H413" i="1" s="1"/>
  <c r="T201" i="8"/>
  <c r="U201" i="8" s="1"/>
  <c r="V201" i="8" s="1"/>
  <c r="H365" i="1" s="1"/>
  <c r="T167" i="8"/>
  <c r="U167" i="8" s="1"/>
  <c r="V167" i="8" s="1"/>
  <c r="H444" i="1" s="1"/>
  <c r="T384" i="8"/>
  <c r="U384" i="8" s="1"/>
  <c r="V384" i="8" s="1"/>
  <c r="H208" i="1" s="1"/>
  <c r="T325" i="8"/>
  <c r="U325" i="8" s="1"/>
  <c r="V325" i="8" s="1"/>
  <c r="H231" i="1" s="1"/>
  <c r="T183" i="8"/>
  <c r="U183" i="8" s="1"/>
  <c r="V183" i="8" s="1"/>
  <c r="H15" i="1" s="1"/>
  <c r="T113" i="8"/>
  <c r="U113" i="8" s="1"/>
  <c r="V113" i="8" s="1"/>
  <c r="H26" i="1" s="1"/>
  <c r="T427" i="8"/>
  <c r="U427" i="8" s="1"/>
  <c r="V427" i="8" s="1"/>
  <c r="H485" i="1" s="1"/>
  <c r="T309" i="8"/>
  <c r="U309" i="8" s="1"/>
  <c r="V309" i="8" s="1"/>
  <c r="H216" i="1" s="1"/>
  <c r="T250" i="8"/>
  <c r="U250" i="8" s="1"/>
  <c r="V250" i="8" s="1"/>
  <c r="H237" i="1" s="1"/>
  <c r="T499" i="8"/>
  <c r="U499" i="8" s="1"/>
  <c r="V499" i="8" s="1"/>
  <c r="H190" i="1" s="1"/>
  <c r="T321" i="8"/>
  <c r="U321" i="8" s="1"/>
  <c r="V321" i="8" s="1"/>
  <c r="H408" i="1" s="1"/>
  <c r="T124" i="8"/>
  <c r="U124" i="8" s="1"/>
  <c r="V124" i="8" s="1"/>
  <c r="H169" i="1" s="1"/>
  <c r="T82" i="8"/>
  <c r="U82" i="8" s="1"/>
  <c r="V82" i="8" s="1"/>
  <c r="H424" i="1" s="1"/>
  <c r="T57" i="8"/>
  <c r="U57" i="8" s="1"/>
  <c r="V57" i="8" s="1"/>
  <c r="H371" i="1" s="1"/>
  <c r="T216" i="8"/>
  <c r="U216" i="8" s="1"/>
  <c r="V216" i="8" s="1"/>
  <c r="H334" i="1" s="1"/>
  <c r="T240" i="8"/>
  <c r="U240" i="8" s="1"/>
  <c r="V240" i="8" s="1"/>
  <c r="H264" i="1" s="1"/>
  <c r="T191" i="8"/>
  <c r="U191" i="8" s="1"/>
  <c r="V191" i="8" s="1"/>
  <c r="H339" i="1" s="1"/>
  <c r="T355" i="8"/>
  <c r="U355" i="8" s="1"/>
  <c r="V355" i="8" s="1"/>
  <c r="H305" i="1" s="1"/>
  <c r="T301" i="8"/>
  <c r="U301" i="8" s="1"/>
  <c r="V301" i="8" s="1"/>
  <c r="H329" i="1" s="1"/>
  <c r="T173" i="8"/>
  <c r="U173" i="8" s="1"/>
  <c r="V173" i="8" s="1"/>
  <c r="H20" i="1" s="1"/>
  <c r="T323" i="8"/>
  <c r="U323" i="8" s="1"/>
  <c r="V323" i="8" s="1"/>
  <c r="H2" i="1" s="1"/>
  <c r="T111" i="8"/>
  <c r="U111" i="8" s="1"/>
  <c r="V111" i="8" s="1"/>
  <c r="H349" i="1" s="1"/>
  <c r="T304" i="8"/>
  <c r="U304" i="8" s="1"/>
  <c r="V304" i="8" s="1"/>
  <c r="H214" i="1" s="1"/>
  <c r="T322" i="8"/>
  <c r="U322" i="8" s="1"/>
  <c r="V322" i="8" s="1"/>
  <c r="H456" i="1" s="1"/>
  <c r="T55" i="8"/>
  <c r="U55" i="8" s="1"/>
  <c r="V55" i="8" s="1"/>
  <c r="H174" i="1" s="1"/>
  <c r="T7" i="8"/>
  <c r="U7" i="8" s="1"/>
  <c r="V7" i="8" s="1"/>
  <c r="H227" i="1" s="1"/>
  <c r="T372" i="8"/>
  <c r="U372" i="8" s="1"/>
  <c r="V372" i="8" s="1"/>
  <c r="H488" i="1" s="1"/>
  <c r="T47" i="8"/>
  <c r="U47" i="8" s="1"/>
  <c r="V47" i="8" s="1"/>
  <c r="H420" i="1" s="1"/>
  <c r="T129" i="8"/>
  <c r="U129" i="8" s="1"/>
  <c r="V129" i="8" s="1"/>
  <c r="H148" i="1" s="1"/>
  <c r="P553" i="8"/>
  <c r="T180" i="8"/>
  <c r="U180" i="8" s="1"/>
  <c r="V180" i="8" s="1"/>
  <c r="H243" i="1" s="1"/>
  <c r="T9" i="8"/>
  <c r="U9" i="8" s="1"/>
  <c r="V9" i="8" s="1"/>
  <c r="H438" i="1" s="1"/>
  <c r="T415" i="8"/>
  <c r="U415" i="8" s="1"/>
  <c r="V415" i="8" s="1"/>
  <c r="H303" i="1" s="1"/>
  <c r="T343" i="8"/>
  <c r="U343" i="8" s="1"/>
  <c r="V343" i="8" s="1"/>
  <c r="H77" i="1" s="1"/>
  <c r="T171" i="8"/>
  <c r="U171" i="8" s="1"/>
  <c r="V171" i="8" s="1"/>
  <c r="H343" i="1" s="1"/>
  <c r="T87" i="8"/>
  <c r="U87" i="8" s="1"/>
  <c r="V87" i="8" s="1"/>
  <c r="H28" i="6" s="1"/>
  <c r="T70" i="8"/>
  <c r="U70" i="8" s="1"/>
  <c r="V70" i="8" s="1"/>
  <c r="H173" i="1" s="1"/>
  <c r="T11" i="8"/>
  <c r="U11" i="8" s="1"/>
  <c r="V11" i="8" s="1"/>
  <c r="H228" i="1" s="1"/>
  <c r="T69" i="8"/>
  <c r="U69" i="8" s="1"/>
  <c r="V69" i="8" s="1"/>
  <c r="H46" i="1" s="1"/>
  <c r="T381" i="8"/>
  <c r="U381" i="8" s="1"/>
  <c r="V381" i="8" s="1"/>
  <c r="H306" i="1" s="1"/>
  <c r="T369" i="8"/>
  <c r="U369" i="8" s="1"/>
  <c r="V369" i="8" s="1"/>
  <c r="H211" i="1" s="1"/>
  <c r="T214" i="8"/>
  <c r="U214" i="8" s="1"/>
  <c r="V214" i="8" s="1"/>
  <c r="H137" i="1" s="1"/>
  <c r="T275" i="8"/>
  <c r="U275" i="8" s="1"/>
  <c r="V275" i="8" s="1"/>
  <c r="H261" i="1" s="1"/>
  <c r="T257" i="8"/>
  <c r="U257" i="8" s="1"/>
  <c r="V257" i="8" s="1"/>
  <c r="H10" i="6" s="1"/>
  <c r="T235" i="8"/>
  <c r="U235" i="8" s="1"/>
  <c r="V235" i="8" s="1"/>
  <c r="H263" i="1" s="1"/>
  <c r="T208" i="8"/>
  <c r="U208" i="8" s="1"/>
  <c r="V208" i="8" s="1"/>
  <c r="H10" i="1" s="1"/>
  <c r="T203" i="8"/>
  <c r="U203" i="8" s="1"/>
  <c r="V203" i="8" s="1"/>
  <c r="H9" i="1" s="1"/>
  <c r="T353" i="8"/>
  <c r="U353" i="8" s="1"/>
  <c r="V353" i="8" s="1"/>
  <c r="H75" i="1" s="1"/>
  <c r="T336" i="8"/>
  <c r="U336" i="8" s="1"/>
  <c r="V336" i="8" s="1"/>
  <c r="H414" i="1" s="1"/>
  <c r="T299" i="8"/>
  <c r="U299" i="8" s="1"/>
  <c r="V299" i="8" s="1"/>
  <c r="H132" i="1" s="1"/>
  <c r="T177" i="8"/>
  <c r="U177" i="8" s="1"/>
  <c r="V177" i="8" s="1"/>
  <c r="H462" i="1" s="1"/>
  <c r="T163" i="8"/>
  <c r="U163" i="8" s="1"/>
  <c r="V163" i="8" s="1"/>
  <c r="H18" i="1" s="1"/>
  <c r="T139" i="8"/>
  <c r="U139" i="8" s="1"/>
  <c r="V139" i="8" s="1"/>
  <c r="H164" i="1" s="1"/>
  <c r="T327" i="8"/>
  <c r="U327" i="8" s="1"/>
  <c r="V327" i="8" s="1"/>
  <c r="H440" i="1" s="1"/>
  <c r="T185" i="8"/>
  <c r="U185" i="8" s="1"/>
  <c r="V185" i="8" s="1"/>
  <c r="H244" i="1" s="1"/>
  <c r="T121" i="8"/>
  <c r="U121" i="8" s="1"/>
  <c r="V121" i="8" s="1"/>
  <c r="H373" i="1" s="1"/>
  <c r="T112" i="8"/>
  <c r="U112" i="8" s="1"/>
  <c r="V112" i="8" s="1"/>
  <c r="H445" i="1" s="1"/>
  <c r="T94" i="8"/>
  <c r="U94" i="8" s="1"/>
  <c r="V94" i="8" s="1"/>
  <c r="H170" i="1" s="1"/>
  <c r="T252" i="8"/>
  <c r="U252" i="8" s="1"/>
  <c r="V252" i="8" s="1"/>
  <c r="H461" i="1" s="1"/>
  <c r="T133" i="8"/>
  <c r="U133" i="8" s="1"/>
  <c r="V133" i="8" s="1"/>
  <c r="H22" i="1" s="1"/>
  <c r="T363" i="8"/>
  <c r="U363" i="8" s="1"/>
  <c r="V363" i="8" s="1"/>
  <c r="H88" i="1" s="1"/>
  <c r="T123" i="8"/>
  <c r="U123" i="8" s="1"/>
  <c r="V123" i="8" s="1"/>
  <c r="H42" i="1" s="1"/>
  <c r="T132" i="8"/>
  <c r="U132" i="8" s="1"/>
  <c r="V132" i="8" s="1"/>
  <c r="H463" i="1" s="1"/>
  <c r="T63" i="8"/>
  <c r="U63" i="8" s="1"/>
  <c r="V63" i="8" s="1"/>
  <c r="H29" i="6" s="1"/>
  <c r="T36" i="8"/>
  <c r="U36" i="8" s="1"/>
  <c r="V36" i="8" s="1"/>
  <c r="H107" i="1" s="1"/>
  <c r="T220" i="8"/>
  <c r="U220" i="8" s="1"/>
  <c r="V220" i="8" s="1"/>
  <c r="H241" i="1" s="1"/>
  <c r="T268" i="8"/>
  <c r="U268" i="8" s="1"/>
  <c r="V268" i="8" s="1"/>
  <c r="H30" i="1" s="1"/>
  <c r="T178" i="8"/>
  <c r="U178" i="8" s="1"/>
  <c r="V178" i="8" s="1"/>
  <c r="H14" i="1" s="1"/>
  <c r="T298" i="8"/>
  <c r="U298" i="8" s="1"/>
  <c r="V298" i="8" s="1"/>
  <c r="H6" i="1" s="1"/>
  <c r="T280" i="8"/>
  <c r="U280" i="8" s="1"/>
  <c r="V280" i="8" s="1"/>
  <c r="H232" i="1" s="1"/>
  <c r="T100" i="8"/>
  <c r="U100" i="8" s="1"/>
  <c r="V100" i="8" s="1"/>
  <c r="H274" i="1" s="1"/>
  <c r="T511" i="8"/>
  <c r="U511" i="8" s="1"/>
  <c r="V511" i="8" s="1"/>
  <c r="H382" i="1" s="1"/>
  <c r="T107" i="8"/>
  <c r="U107" i="8" s="1"/>
  <c r="V107" i="8" s="1"/>
  <c r="H467" i="1" s="1"/>
  <c r="T192" i="8"/>
  <c r="U192" i="8" s="1"/>
  <c r="V192" i="8" s="1"/>
  <c r="H25" i="6" s="1"/>
  <c r="T225" i="8"/>
  <c r="U225" i="8" s="1"/>
  <c r="V225" i="8" s="1"/>
  <c r="H242" i="1" s="1"/>
  <c r="T81" i="8"/>
  <c r="U81" i="8" s="1"/>
  <c r="V81" i="8" s="1"/>
  <c r="H359" i="1" s="1"/>
  <c r="T215" i="8"/>
  <c r="U215" i="8" s="1"/>
  <c r="V215" i="8" s="1"/>
  <c r="H240" i="1" s="1"/>
  <c r="T90" i="8"/>
  <c r="U90" i="8" s="1"/>
  <c r="V90" i="8" s="1"/>
  <c r="H269" i="1" s="1"/>
  <c r="T48" i="8"/>
  <c r="U48" i="8" s="1"/>
  <c r="V48" i="8" s="1"/>
  <c r="H436" i="1" s="1"/>
  <c r="T345" i="8"/>
  <c r="U345" i="8" s="1"/>
  <c r="V345" i="8" s="1"/>
  <c r="H307" i="1" s="1"/>
  <c r="T223" i="8"/>
  <c r="U223" i="8" s="1"/>
  <c r="V223" i="8" s="1"/>
  <c r="H13" i="1" s="1"/>
  <c r="T83" i="8"/>
  <c r="U83" i="8" s="1"/>
  <c r="V83" i="8" s="1"/>
  <c r="H38" i="1" s="1"/>
  <c r="T131" i="8"/>
  <c r="U131" i="8" s="1"/>
  <c r="V131" i="8" s="1"/>
  <c r="H345" i="1" s="1"/>
  <c r="T51" i="8"/>
  <c r="U51" i="8" s="1"/>
  <c r="V51" i="8" s="1"/>
  <c r="H226" i="1" s="1"/>
  <c r="T396" i="8"/>
  <c r="U396" i="8" s="1"/>
  <c r="V396" i="8" s="1"/>
  <c r="H308" i="1" s="1"/>
  <c r="T529" i="8"/>
  <c r="U529" i="8" s="1"/>
  <c r="V529" i="8" s="1"/>
  <c r="H178" i="1" s="1"/>
  <c r="T277" i="8"/>
  <c r="U277" i="8" s="1"/>
  <c r="V277" i="8" s="1"/>
  <c r="H14" i="6" s="1"/>
  <c r="T259" i="8"/>
  <c r="U259" i="8" s="1"/>
  <c r="V259" i="8" s="1"/>
  <c r="H155" i="1" s="1"/>
  <c r="T228" i="8"/>
  <c r="U228" i="8" s="1"/>
  <c r="V228" i="8" s="1"/>
  <c r="H32" i="1" s="1"/>
  <c r="T335" i="8"/>
  <c r="U335" i="8" s="1"/>
  <c r="V335" i="8" s="1"/>
  <c r="H322" i="1" s="1"/>
  <c r="T138" i="8"/>
  <c r="U138" i="8" s="1"/>
  <c r="V138" i="8" s="1"/>
  <c r="H37" i="1" s="1"/>
  <c r="T114" i="8"/>
  <c r="U114" i="8" s="1"/>
  <c r="V114" i="8" s="1"/>
  <c r="H153" i="1" s="1"/>
  <c r="T151" i="8"/>
  <c r="U151" i="8" s="1"/>
  <c r="V151" i="8" s="1"/>
  <c r="H348" i="1" s="1"/>
  <c r="T52" i="8"/>
  <c r="U52" i="8" s="1"/>
  <c r="V52" i="8" s="1"/>
  <c r="H421" i="1" s="1"/>
  <c r="T39" i="8"/>
  <c r="U39" i="8" s="1"/>
  <c r="V39" i="8" s="1"/>
  <c r="H434" i="1" s="1"/>
  <c r="T393" i="8"/>
  <c r="U393" i="8" s="1"/>
  <c r="V393" i="8" s="1"/>
  <c r="H78" i="1" s="1"/>
  <c r="T487" i="8"/>
  <c r="U487" i="8" s="1"/>
  <c r="V487" i="8" s="1"/>
  <c r="H429" i="1" s="1"/>
  <c r="T222" i="8"/>
  <c r="U222" i="8" s="1"/>
  <c r="V222" i="8" s="1"/>
  <c r="H22" i="6" s="1"/>
  <c r="T195" i="8"/>
  <c r="U195" i="8" s="1"/>
  <c r="V195" i="8" s="1"/>
  <c r="H246" i="1" s="1"/>
  <c r="T276" i="8"/>
  <c r="U276" i="8" s="1"/>
  <c r="V276" i="8" s="1"/>
  <c r="H355" i="1" s="1"/>
  <c r="T267" i="8"/>
  <c r="U267" i="8" s="1"/>
  <c r="V267" i="8" s="1"/>
  <c r="H12" i="6" s="1"/>
  <c r="T258" i="8"/>
  <c r="U258" i="8" s="1"/>
  <c r="V258" i="8" s="1"/>
  <c r="H28" i="1" s="1"/>
  <c r="T233" i="8"/>
  <c r="U233" i="8" s="1"/>
  <c r="V233" i="8" s="1"/>
  <c r="H33" i="1" s="1"/>
  <c r="T391" i="8"/>
  <c r="U391" i="8" s="1"/>
  <c r="V391" i="8" s="1"/>
  <c r="H404" i="1" s="1"/>
  <c r="T357" i="8"/>
  <c r="U357" i="8" s="1"/>
  <c r="V357" i="8" s="1"/>
  <c r="H483" i="1" s="1"/>
  <c r="T340" i="8"/>
  <c r="U340" i="8" s="1"/>
  <c r="V340" i="8" s="1"/>
  <c r="H323" i="1" s="1"/>
  <c r="T313" i="8"/>
  <c r="U313" i="8" s="1"/>
  <c r="V313" i="8" s="1"/>
  <c r="H91" i="1" s="1"/>
  <c r="T198" i="8"/>
  <c r="U198" i="8" s="1"/>
  <c r="V198" i="8" s="1"/>
  <c r="H41" i="1" s="1"/>
  <c r="T143" i="8"/>
  <c r="U143" i="8" s="1"/>
  <c r="V143" i="8" s="1"/>
  <c r="H23" i="1" s="1"/>
  <c r="T331" i="8"/>
  <c r="U331" i="8" s="1"/>
  <c r="V331" i="8" s="1"/>
  <c r="H412" i="1" s="1"/>
  <c r="T282" i="8"/>
  <c r="U282" i="8" s="1"/>
  <c r="V282" i="8" s="1"/>
  <c r="H441" i="1" s="1"/>
  <c r="T160" i="8"/>
  <c r="U160" i="8" s="1"/>
  <c r="V160" i="8" s="1"/>
  <c r="H247" i="1" s="1"/>
  <c r="T99" i="8"/>
  <c r="U99" i="8" s="1"/>
  <c r="V99" i="8" s="1"/>
  <c r="H171" i="1" s="1"/>
  <c r="T421" i="8"/>
  <c r="U421" i="8" s="1"/>
  <c r="V421" i="8" s="1"/>
  <c r="H398" i="1" s="1"/>
  <c r="T306" i="8"/>
  <c r="U306" i="8" s="1"/>
  <c r="V306" i="8" s="1"/>
  <c r="H409" i="1" s="1"/>
  <c r="T137" i="8"/>
  <c r="U137" i="8" s="1"/>
  <c r="V137" i="8" s="1"/>
  <c r="H464" i="1" s="1"/>
  <c r="T367" i="8"/>
  <c r="U367" i="8" s="1"/>
  <c r="V367" i="8" s="1"/>
  <c r="H457" i="1" s="1"/>
  <c r="T318" i="8"/>
  <c r="U318" i="8" s="1"/>
  <c r="V318" i="8" s="1"/>
  <c r="H86" i="1" s="1"/>
  <c r="T106" i="8"/>
  <c r="U106" i="8" s="1"/>
  <c r="V106" i="8" s="1"/>
  <c r="H360" i="1" s="1"/>
  <c r="T65" i="8"/>
  <c r="U65" i="8" s="1"/>
  <c r="V65" i="8" s="1"/>
  <c r="H172" i="1" s="1"/>
  <c r="T371" i="8"/>
  <c r="U371" i="8" s="1"/>
  <c r="V371" i="8" s="1"/>
  <c r="H406" i="1" s="1"/>
  <c r="T274" i="8"/>
  <c r="U274" i="8" s="1"/>
  <c r="V274" i="8" s="1"/>
  <c r="H158" i="1" s="1"/>
  <c r="T231" i="8"/>
  <c r="U231" i="8" s="1"/>
  <c r="V231" i="8" s="1"/>
  <c r="H356" i="1" s="1"/>
  <c r="T204" i="8"/>
  <c r="U204" i="8" s="1"/>
  <c r="V204" i="8" s="1"/>
  <c r="H135" i="1" s="1"/>
  <c r="T341" i="8"/>
  <c r="U341" i="8" s="1"/>
  <c r="V341" i="8" s="1"/>
  <c r="H415" i="1" s="1"/>
  <c r="T202" i="8"/>
  <c r="U202" i="8" s="1"/>
  <c r="V202" i="8" s="1"/>
  <c r="H470" i="1" s="1"/>
  <c r="T144" i="8"/>
  <c r="U144" i="8" s="1"/>
  <c r="V144" i="8" s="1"/>
  <c r="H150" i="1" s="1"/>
  <c r="T184" i="8"/>
  <c r="U184" i="8" s="1"/>
  <c r="V184" i="8" s="1"/>
  <c r="H141" i="1" s="1"/>
  <c r="T108" i="8"/>
  <c r="U108" i="8" s="1"/>
  <c r="V108" i="8" s="1"/>
  <c r="H25" i="1" s="1"/>
  <c r="T135" i="8"/>
  <c r="U135" i="8" s="1"/>
  <c r="V135" i="8" s="1"/>
  <c r="H252" i="1" s="1"/>
  <c r="T148" i="8"/>
  <c r="U148" i="8" s="1"/>
  <c r="V148" i="8" s="1"/>
  <c r="H24" i="1" s="1"/>
  <c r="T10" i="8"/>
  <c r="U10" i="8" s="1"/>
  <c r="V10" i="8" s="1"/>
  <c r="H112" i="1" s="1"/>
  <c r="T246" i="8"/>
  <c r="U246" i="8" s="1"/>
  <c r="V246" i="8" s="1"/>
  <c r="H330" i="1" s="1"/>
  <c r="T493" i="8"/>
  <c r="U493" i="8" s="1"/>
  <c r="V493" i="8" s="1"/>
  <c r="H13" i="7" s="1"/>
  <c r="T375" i="8"/>
  <c r="U375" i="8" s="1"/>
  <c r="V375" i="8" s="1"/>
  <c r="H324" i="1" s="1"/>
  <c r="T219" i="8"/>
  <c r="U219" i="8" s="1"/>
  <c r="V219" i="8" s="1"/>
  <c r="H138" i="1" s="1"/>
  <c r="T297" i="8"/>
  <c r="U297" i="8" s="1"/>
  <c r="V297" i="8" s="1"/>
  <c r="H9" i="6" s="1"/>
  <c r="T273" i="8"/>
  <c r="U273" i="8" s="1"/>
  <c r="V273" i="8" s="1"/>
  <c r="H31" i="1" s="1"/>
  <c r="T264" i="8"/>
  <c r="U264" i="8" s="1"/>
  <c r="V264" i="8" s="1"/>
  <c r="H156" i="1" s="1"/>
  <c r="T255" i="8"/>
  <c r="U255" i="8" s="1"/>
  <c r="V255" i="8" s="1"/>
  <c r="H257" i="1" s="1"/>
  <c r="T211" i="8"/>
  <c r="U211" i="8" s="1"/>
  <c r="V211" i="8" s="1"/>
  <c r="H333" i="1" s="1"/>
  <c r="T388" i="8"/>
  <c r="U388" i="8" s="1"/>
  <c r="V388" i="8" s="1"/>
  <c r="H82" i="1" s="1"/>
  <c r="T351" i="8"/>
  <c r="U351" i="8" s="1"/>
  <c r="V351" i="8" s="1"/>
  <c r="H407" i="1" s="1"/>
  <c r="T334" i="8"/>
  <c r="U334" i="8" s="1"/>
  <c r="V334" i="8" s="1"/>
  <c r="H219" i="1" s="1"/>
  <c r="T300" i="8"/>
  <c r="U300" i="8" s="1"/>
  <c r="V300" i="8" s="1"/>
  <c r="H235" i="1" s="1"/>
  <c r="T175" i="8"/>
  <c r="U175" i="8" s="1"/>
  <c r="V175" i="8" s="1"/>
  <c r="H250" i="1" s="1"/>
  <c r="T387" i="8"/>
  <c r="U387" i="8" s="1"/>
  <c r="V387" i="8" s="1"/>
  <c r="H455" i="1" s="1"/>
  <c r="T328" i="8"/>
  <c r="U328" i="8" s="1"/>
  <c r="V328" i="8" s="1"/>
  <c r="H90" i="1" s="1"/>
  <c r="T279" i="8"/>
  <c r="U279" i="8" s="1"/>
  <c r="V279" i="8" s="1"/>
  <c r="H129" i="1" s="1"/>
  <c r="T119" i="8"/>
  <c r="U119" i="8" s="1"/>
  <c r="V119" i="8" s="1"/>
  <c r="H176" i="1" s="1"/>
  <c r="T93" i="8"/>
  <c r="U93" i="8" s="1"/>
  <c r="V93" i="8" s="1"/>
  <c r="H43" i="1" s="1"/>
  <c r="T312" i="8"/>
  <c r="U312" i="8" s="1"/>
  <c r="V312" i="8" s="1"/>
  <c r="H491" i="1" s="1"/>
  <c r="T303" i="8"/>
  <c r="U303" i="8" s="1"/>
  <c r="V303" i="8" s="1"/>
  <c r="H87" i="1" s="1"/>
  <c r="T88" i="8"/>
  <c r="U88" i="8" s="1"/>
  <c r="V88" i="8" s="1"/>
  <c r="H39" i="1" s="1"/>
  <c r="T364" i="8"/>
  <c r="U364" i="8" s="1"/>
  <c r="V364" i="8" s="1"/>
  <c r="H215" i="1" s="1"/>
  <c r="T127" i="8"/>
  <c r="U127" i="8" s="1"/>
  <c r="V127" i="8" s="1"/>
  <c r="H471" i="1" s="1"/>
  <c r="T103" i="8"/>
  <c r="U103" i="8" s="1"/>
  <c r="V103" i="8" s="1"/>
  <c r="H36" i="1" s="1"/>
  <c r="T61" i="8"/>
  <c r="U61" i="8" s="1"/>
  <c r="V61" i="8" s="1"/>
  <c r="H278" i="1" s="1"/>
  <c r="T288" i="8"/>
  <c r="U288" i="8" s="1"/>
  <c r="V288" i="8" s="1"/>
  <c r="H4" i="1" s="1"/>
  <c r="T262" i="8"/>
  <c r="U262" i="8" s="1"/>
  <c r="V262" i="8" s="1"/>
  <c r="H11" i="6" s="1"/>
  <c r="T209" i="8"/>
  <c r="U209" i="8" s="1"/>
  <c r="V209" i="8" s="1"/>
  <c r="H136" i="1" s="1"/>
  <c r="T389" i="8"/>
  <c r="U389" i="8" s="1"/>
  <c r="V389" i="8" s="1"/>
  <c r="H209" i="1" s="1"/>
  <c r="T317" i="8"/>
  <c r="U317" i="8" s="1"/>
  <c r="V317" i="8" s="1"/>
  <c r="H492" i="1" s="1"/>
  <c r="T199" i="8"/>
  <c r="U199" i="8" s="1"/>
  <c r="V199" i="8" s="1"/>
  <c r="H168" i="1" s="1"/>
  <c r="T141" i="8"/>
  <c r="U141" i="8" s="1"/>
  <c r="V141" i="8" s="1"/>
  <c r="H361" i="1" s="1"/>
  <c r="T120" i="8"/>
  <c r="U120" i="8" s="1"/>
  <c r="V120" i="8" s="1"/>
  <c r="H279" i="1" s="1"/>
  <c r="T310" i="8"/>
  <c r="U310" i="8" s="1"/>
  <c r="V310" i="8" s="1"/>
  <c r="H319" i="1" s="1"/>
  <c r="T91" i="8"/>
  <c r="U91" i="8" s="1"/>
  <c r="V91" i="8" s="1"/>
  <c r="H363" i="1" s="1"/>
  <c r="T73" i="8"/>
  <c r="U73" i="8" s="1"/>
  <c r="V73" i="8" s="1"/>
  <c r="H472" i="1" s="1"/>
  <c r="T97" i="8"/>
  <c r="U97" i="8" s="1"/>
  <c r="V97" i="8" s="1"/>
  <c r="H447" i="1" s="1"/>
  <c r="T156" i="8"/>
  <c r="U156" i="8" s="1"/>
  <c r="V156" i="8" s="1"/>
  <c r="H364" i="1" s="1"/>
  <c r="T397" i="8"/>
  <c r="U397" i="8" s="1"/>
  <c r="V397" i="8" s="1"/>
  <c r="H3" i="6" s="1"/>
  <c r="T205" i="8"/>
  <c r="U205" i="8" s="1"/>
  <c r="V205" i="8" s="1"/>
  <c r="H238" i="1" s="1"/>
  <c r="T169" i="8"/>
  <c r="U169" i="8" s="1"/>
  <c r="V169" i="8" s="1"/>
  <c r="H146" i="1" s="1"/>
  <c r="T376" i="8"/>
  <c r="U376" i="8" s="1"/>
  <c r="V376" i="8" s="1"/>
  <c r="H416" i="1" s="1"/>
  <c r="T41" i="8"/>
  <c r="U41" i="8" s="1"/>
  <c r="V41" i="8" s="1"/>
  <c r="H224" i="1" s="1"/>
  <c r="T46" i="8"/>
  <c r="U46" i="8" s="1"/>
  <c r="V46" i="8" s="1"/>
  <c r="H225" i="1" s="1"/>
  <c r="T346" i="8"/>
  <c r="U346" i="8" s="1"/>
  <c r="V346" i="8" s="1"/>
  <c r="H400" i="1" s="1"/>
  <c r="T227" i="8"/>
  <c r="U227" i="8" s="1"/>
  <c r="V227" i="8" s="1"/>
  <c r="H23" i="6" s="1"/>
  <c r="T155" i="8"/>
  <c r="U155" i="8" s="1"/>
  <c r="V155" i="8" s="1"/>
  <c r="H270" i="1" s="1"/>
  <c r="T78" i="8"/>
  <c r="U78" i="8" s="1"/>
  <c r="V78" i="8" s="1"/>
  <c r="H35" i="1" s="1"/>
  <c r="T58" i="8"/>
  <c r="U58" i="8" s="1"/>
  <c r="V58" i="8" s="1"/>
  <c r="H473" i="1" s="1"/>
  <c r="T85" i="8"/>
  <c r="U85" i="8" s="1"/>
  <c r="V85" i="8" s="1"/>
  <c r="H268" i="1" s="1"/>
  <c r="T394" i="8"/>
  <c r="U394" i="8" s="1"/>
  <c r="V394" i="8" s="1"/>
  <c r="H205" i="1" s="1"/>
  <c r="T377" i="8"/>
  <c r="U377" i="8" s="1"/>
  <c r="V377" i="8" s="1"/>
  <c r="H494" i="1" s="1"/>
  <c r="T221" i="8"/>
  <c r="U221" i="8" s="1"/>
  <c r="V221" i="8" s="1"/>
  <c r="H335" i="1" s="1"/>
  <c r="T293" i="8"/>
  <c r="U293" i="8" s="1"/>
  <c r="V293" i="8" s="1"/>
  <c r="H5" i="1" s="1"/>
  <c r="T263" i="8"/>
  <c r="U263" i="8" s="1"/>
  <c r="V263" i="8" s="1"/>
  <c r="H29" i="1" s="1"/>
  <c r="T238" i="8"/>
  <c r="U238" i="8" s="1"/>
  <c r="V238" i="8" s="1"/>
  <c r="H34" i="1" s="1"/>
  <c r="T229" i="8"/>
  <c r="U229" i="8" s="1"/>
  <c r="V229" i="8" s="1"/>
  <c r="H159" i="1" s="1"/>
  <c r="T181" i="8"/>
  <c r="U181" i="8" s="1"/>
  <c r="V181" i="8" s="1"/>
  <c r="H337" i="1" s="1"/>
  <c r="T359" i="8"/>
  <c r="U359" i="8" s="1"/>
  <c r="V359" i="8" s="1"/>
  <c r="H206" i="1" s="1"/>
  <c r="T339" i="8"/>
  <c r="U339" i="8" s="1"/>
  <c r="V339" i="8" s="1"/>
  <c r="H220" i="1" s="1"/>
  <c r="T315" i="8"/>
  <c r="U315" i="8" s="1"/>
  <c r="V315" i="8" s="1"/>
  <c r="H321" i="1" s="1"/>
  <c r="T283" i="8"/>
  <c r="U283" i="8" s="1"/>
  <c r="V283" i="8" s="1"/>
  <c r="H50" i="1" s="1"/>
  <c r="T166" i="8"/>
  <c r="U166" i="8" s="1"/>
  <c r="V166" i="8" s="1"/>
  <c r="H342" i="1" s="1"/>
  <c r="T142" i="8"/>
  <c r="U142" i="8" s="1"/>
  <c r="V142" i="8" s="1"/>
  <c r="H468" i="1" s="1"/>
  <c r="T330" i="8"/>
  <c r="U330" i="8" s="1"/>
  <c r="V330" i="8" s="1"/>
  <c r="H320" i="1" s="1"/>
  <c r="T281" i="8"/>
  <c r="U281" i="8" s="1"/>
  <c r="V281" i="8" s="1"/>
  <c r="H326" i="1" s="1"/>
  <c r="T159" i="8"/>
  <c r="U159" i="8" s="1"/>
  <c r="V159" i="8" s="1"/>
  <c r="H144" i="1" s="1"/>
  <c r="T115" i="8"/>
  <c r="U115" i="8" s="1"/>
  <c r="V115" i="8" s="1"/>
  <c r="H256" i="1" s="1"/>
  <c r="T101" i="8"/>
  <c r="U101" i="8" s="1"/>
  <c r="V101" i="8" s="1"/>
  <c r="H368" i="1" s="1"/>
  <c r="T305" i="8"/>
  <c r="U305" i="8" s="1"/>
  <c r="V305" i="8" s="1"/>
  <c r="H317" i="1" s="1"/>
  <c r="T136" i="8"/>
  <c r="U136" i="8" s="1"/>
  <c r="V136" i="8" s="1"/>
  <c r="H346" i="1" s="1"/>
  <c r="T366" i="8"/>
  <c r="U366" i="8" s="1"/>
  <c r="V366" i="8" s="1"/>
  <c r="H410" i="1" s="1"/>
  <c r="T126" i="8"/>
  <c r="U126" i="8" s="1"/>
  <c r="V126" i="8" s="1"/>
  <c r="H366" i="1" s="1"/>
  <c r="T75" i="8"/>
  <c r="U75" i="8" s="1"/>
  <c r="V75" i="8" s="1"/>
  <c r="H222" i="1" s="1"/>
  <c r="T67" i="8"/>
  <c r="U67" i="8" s="1"/>
  <c r="V67" i="8" s="1"/>
  <c r="H369" i="1" s="1"/>
  <c r="T12" i="8"/>
  <c r="U12" i="8" s="1"/>
  <c r="V12" i="8" s="1"/>
  <c r="H423" i="1" s="1"/>
  <c r="T378" i="8"/>
  <c r="U378" i="8" s="1"/>
  <c r="V378" i="8" s="1"/>
  <c r="H76" i="1" s="1"/>
  <c r="T295" i="8"/>
  <c r="U295" i="8" s="1"/>
  <c r="V295" i="8" s="1"/>
  <c r="H234" i="1" s="1"/>
  <c r="T234" i="8"/>
  <c r="U234" i="8" s="1"/>
  <c r="V234" i="8" s="1"/>
  <c r="H160" i="1" s="1"/>
  <c r="T352" i="8"/>
  <c r="U352" i="8" s="1"/>
  <c r="V352" i="8" s="1"/>
  <c r="H489" i="1" s="1"/>
  <c r="T385" i="8"/>
  <c r="U385" i="8" s="1"/>
  <c r="V385" i="8" s="1"/>
  <c r="H311" i="1" s="1"/>
  <c r="T117" i="8"/>
  <c r="U117" i="8" s="1"/>
  <c r="V117" i="8" s="1"/>
  <c r="H446" i="1" s="1"/>
  <c r="T251" i="8"/>
  <c r="U251" i="8" s="1"/>
  <c r="V251" i="8" s="1"/>
  <c r="H331" i="1" s="1"/>
  <c r="T319" i="8"/>
  <c r="U319" i="8" s="1"/>
  <c r="V319" i="8" s="1"/>
  <c r="H213" i="1" s="1"/>
  <c r="T64" i="8"/>
  <c r="U64" i="8" s="1"/>
  <c r="V64" i="8" s="1"/>
  <c r="H45" i="1" s="1"/>
  <c r="T42" i="8"/>
  <c r="U42" i="8" s="1"/>
  <c r="V42" i="8" s="1"/>
  <c r="H419" i="1" s="1"/>
  <c r="T153" i="8"/>
  <c r="U153" i="8" s="1"/>
  <c r="V153" i="8" s="1"/>
  <c r="H40" i="1" s="1"/>
  <c r="T53" i="8"/>
  <c r="U53" i="8" s="1"/>
  <c r="V53" i="8" s="1"/>
  <c r="H437" i="1" s="1"/>
  <c r="T292" i="8"/>
  <c r="U292" i="8" s="1"/>
  <c r="V292" i="8" s="1"/>
  <c r="T95" i="8"/>
  <c r="U95" i="8" s="1"/>
  <c r="V95" i="8" s="1"/>
  <c r="H273" i="1" s="1"/>
  <c r="T40" i="8"/>
  <c r="U40" i="8" s="1"/>
  <c r="V40" i="8" s="1"/>
  <c r="H108" i="1" s="1"/>
  <c r="T451" i="8"/>
  <c r="U451" i="8" s="1"/>
  <c r="V451" i="8" s="1"/>
  <c r="H396" i="1" s="1"/>
  <c r="T244" i="8"/>
  <c r="U244" i="8" s="1"/>
  <c r="V244" i="8" s="1"/>
  <c r="H133" i="1" s="1"/>
  <c r="T154" i="8"/>
  <c r="U154" i="8" s="1"/>
  <c r="V154" i="8" s="1"/>
  <c r="H167" i="1" s="1"/>
  <c r="T76" i="8"/>
  <c r="U76" i="8" s="1"/>
  <c r="V76" i="8" s="1"/>
  <c r="H417" i="1" s="1"/>
  <c r="T59" i="8"/>
  <c r="U59" i="8" s="1"/>
  <c r="V59" i="8" s="1"/>
  <c r="H48" i="1" s="1"/>
  <c r="T481" i="8"/>
  <c r="U481" i="8" s="1"/>
  <c r="V481" i="8" s="1"/>
  <c r="H383" i="1" s="1"/>
  <c r="T193" i="8"/>
  <c r="U193" i="8" s="1"/>
  <c r="V193" i="8" s="1"/>
  <c r="H17" i="1" s="1"/>
  <c r="T265" i="8"/>
  <c r="U265" i="8" s="1"/>
  <c r="V265" i="8" s="1"/>
  <c r="H259" i="1" s="1"/>
  <c r="T237" i="8"/>
  <c r="U237" i="8" s="1"/>
  <c r="V237" i="8" s="1"/>
  <c r="H16" i="6" s="1"/>
  <c r="T349" i="8"/>
  <c r="U349" i="8" s="1"/>
  <c r="V349" i="8" s="1"/>
  <c r="H212" i="1" s="1"/>
  <c r="T147" i="8"/>
  <c r="U147" i="8" s="1"/>
  <c r="V147" i="8" s="1"/>
  <c r="H465" i="1" s="1"/>
  <c r="T187" i="8"/>
  <c r="U187" i="8" s="1"/>
  <c r="V187" i="8" s="1"/>
  <c r="H442" i="1" s="1"/>
  <c r="T365" i="8"/>
  <c r="U365" i="8" s="1"/>
  <c r="V365" i="8" s="1"/>
  <c r="H318" i="1" s="1"/>
  <c r="T130" i="8"/>
  <c r="U130" i="8" s="1"/>
  <c r="V130" i="8" s="1"/>
  <c r="H251" i="1" s="1"/>
  <c r="T243" i="8"/>
  <c r="U243" i="8" s="1"/>
  <c r="V243" i="8" s="1"/>
  <c r="H7" i="1" s="1"/>
  <c r="Q553" i="8"/>
  <c r="K50" i="8"/>
  <c r="L50" i="8" s="1"/>
  <c r="K59" i="8"/>
  <c r="L59" i="8" s="1"/>
  <c r="K32" i="8"/>
  <c r="L32" i="8" s="1"/>
  <c r="K44" i="8"/>
  <c r="L44" i="8" s="1"/>
  <c r="K93" i="8"/>
  <c r="L93" i="8" s="1"/>
  <c r="K123" i="8"/>
  <c r="L123" i="8" s="1"/>
  <c r="K153" i="8"/>
  <c r="L153" i="8" s="1"/>
  <c r="K183" i="8"/>
  <c r="L183" i="8" s="1"/>
  <c r="K213" i="8"/>
  <c r="L213" i="8" s="1"/>
  <c r="K243" i="8"/>
  <c r="L243" i="8" s="1"/>
  <c r="K273" i="8"/>
  <c r="L273" i="8" s="1"/>
  <c r="K303" i="8"/>
  <c r="L303" i="8" s="1"/>
  <c r="K363" i="8"/>
  <c r="L363" i="8" s="1"/>
  <c r="K393" i="8"/>
  <c r="L393" i="8" s="1"/>
  <c r="K423" i="8"/>
  <c r="L423" i="8" s="1"/>
  <c r="K453" i="8"/>
  <c r="L453" i="8" s="1"/>
  <c r="K483" i="8"/>
  <c r="L483" i="8" s="1"/>
  <c r="K513" i="8"/>
  <c r="L513" i="8" s="1"/>
  <c r="K543" i="8"/>
  <c r="L543" i="8" s="1"/>
  <c r="K10" i="8"/>
  <c r="L10" i="8" s="1"/>
  <c r="K69" i="8"/>
  <c r="L69" i="8" s="1"/>
  <c r="K133" i="8"/>
  <c r="L133" i="8" s="1"/>
  <c r="K223" i="8"/>
  <c r="L223" i="8" s="1"/>
  <c r="K283" i="8"/>
  <c r="L283" i="8" s="1"/>
  <c r="K313" i="8"/>
  <c r="L313" i="8" s="1"/>
  <c r="K343" i="8"/>
  <c r="L343" i="8" s="1"/>
  <c r="K373" i="8"/>
  <c r="L373" i="8" s="1"/>
  <c r="K403" i="8"/>
  <c r="L403" i="8" s="1"/>
  <c r="K433" i="8"/>
  <c r="L433" i="8" s="1"/>
  <c r="K463" i="8"/>
  <c r="L463" i="8" s="1"/>
  <c r="K493" i="8"/>
  <c r="L493" i="8" s="1"/>
  <c r="K523" i="8"/>
  <c r="L523" i="8" s="1"/>
  <c r="K173" i="8"/>
  <c r="L173" i="8" s="1"/>
  <c r="K203" i="8"/>
  <c r="L203" i="8" s="1"/>
  <c r="K263" i="8"/>
  <c r="L263" i="8" s="1"/>
  <c r="K323" i="8"/>
  <c r="L323" i="8" s="1"/>
  <c r="K383" i="8"/>
  <c r="L383" i="8" s="1"/>
  <c r="K413" i="8"/>
  <c r="L413" i="8" s="1"/>
  <c r="K443" i="8"/>
  <c r="L443" i="8" s="1"/>
  <c r="K473" i="8"/>
  <c r="L473" i="8" s="1"/>
  <c r="K503" i="8"/>
  <c r="L503" i="8" s="1"/>
  <c r="K533" i="8"/>
  <c r="L533" i="8" s="1"/>
  <c r="K21" i="8"/>
  <c r="L21" i="8" s="1"/>
  <c r="K27" i="8"/>
  <c r="L27" i="8" s="1"/>
  <c r="K4" i="8"/>
  <c r="L4" i="8" s="1"/>
  <c r="K113" i="8"/>
  <c r="L113" i="8" s="1"/>
  <c r="K83" i="8"/>
  <c r="L83" i="8" s="1"/>
  <c r="J553" i="8"/>
  <c r="K528" i="8"/>
  <c r="L528" i="8" s="1"/>
  <c r="K548" i="8"/>
  <c r="L548" i="8" s="1"/>
  <c r="K103" i="8"/>
  <c r="L103" i="8" s="1"/>
  <c r="K498" i="8"/>
  <c r="L498" i="8" s="1"/>
  <c r="K508" i="8"/>
  <c r="L508" i="8" s="1"/>
  <c r="K193" i="8"/>
  <c r="L193" i="8" s="1"/>
  <c r="K538" i="8"/>
  <c r="L538" i="8" s="1"/>
  <c r="K143" i="8"/>
  <c r="L143" i="8" s="1"/>
  <c r="K163" i="8"/>
  <c r="L163" i="8" s="1"/>
  <c r="K488" i="8"/>
  <c r="L488" i="8" s="1"/>
  <c r="K478" i="8"/>
  <c r="L478" i="8" s="1"/>
  <c r="K518" i="8"/>
  <c r="L518" i="8" s="1"/>
  <c r="K233" i="8"/>
  <c r="L233" i="8" s="1"/>
  <c r="K353" i="8"/>
  <c r="L353" i="8" s="1"/>
  <c r="K22" i="8"/>
  <c r="L22" i="8" s="1"/>
  <c r="K88" i="8"/>
  <c r="L88" i="8" s="1"/>
  <c r="K28" i="8"/>
  <c r="L28" i="8" s="1"/>
  <c r="K29" i="8"/>
  <c r="L29" i="8" s="1"/>
  <c r="K108" i="8"/>
  <c r="L108" i="8" s="1"/>
  <c r="K178" i="8"/>
  <c r="L178" i="8" s="1"/>
  <c r="K218" i="8"/>
  <c r="L218" i="8" s="1"/>
  <c r="K338" i="8"/>
  <c r="L338" i="8" s="1"/>
  <c r="K2" i="8"/>
  <c r="K14" i="8"/>
  <c r="L14" i="8" s="1"/>
  <c r="K18" i="8"/>
  <c r="L18" i="8" s="1"/>
  <c r="K35" i="8"/>
  <c r="L35" i="8" s="1"/>
  <c r="K64" i="8"/>
  <c r="L64" i="8" s="1"/>
  <c r="K24" i="8"/>
  <c r="L24" i="8" s="1"/>
  <c r="K30" i="8"/>
  <c r="L30" i="8" s="1"/>
  <c r="K148" i="8"/>
  <c r="L148" i="8" s="1"/>
  <c r="K298" i="8"/>
  <c r="L298" i="8" s="1"/>
  <c r="K5" i="8"/>
  <c r="L5" i="8" s="1"/>
  <c r="K19" i="8"/>
  <c r="L19" i="8" s="1"/>
  <c r="K36" i="8"/>
  <c r="L36" i="8" s="1"/>
  <c r="K49" i="8"/>
  <c r="L49" i="8" s="1"/>
  <c r="K74" i="8"/>
  <c r="L74" i="8" s="1"/>
  <c r="K118" i="8"/>
  <c r="L118" i="8" s="1"/>
  <c r="K168" i="8"/>
  <c r="L168" i="8" s="1"/>
  <c r="K16" i="8"/>
  <c r="L16" i="8" s="1"/>
  <c r="K25" i="8"/>
  <c r="L25" i="8" s="1"/>
  <c r="K33" i="8"/>
  <c r="L33" i="8" s="1"/>
  <c r="K258" i="8"/>
  <c r="L258" i="8" s="1"/>
  <c r="K6" i="8"/>
  <c r="L6" i="8" s="1"/>
  <c r="K17" i="8"/>
  <c r="L17" i="8" s="1"/>
  <c r="K23" i="8"/>
  <c r="L23" i="8" s="1"/>
  <c r="K34" i="8"/>
  <c r="L34" i="8" s="1"/>
  <c r="K40" i="8"/>
  <c r="L40" i="8" s="1"/>
  <c r="K45" i="8"/>
  <c r="L45" i="8" s="1"/>
  <c r="K54" i="8"/>
  <c r="L54" i="8" s="1"/>
  <c r="K78" i="8"/>
  <c r="L78" i="8" s="1"/>
  <c r="K138" i="8"/>
  <c r="L138" i="8" s="1"/>
  <c r="K198" i="8"/>
  <c r="L198" i="8" s="1"/>
  <c r="K238" i="8"/>
  <c r="L238" i="8" s="1"/>
  <c r="K278" i="8"/>
  <c r="L278" i="8" s="1"/>
  <c r="K318" i="8"/>
  <c r="L318" i="8" s="1"/>
  <c r="K358" i="8"/>
  <c r="L358" i="8" s="1"/>
  <c r="K128" i="8"/>
  <c r="L128" i="8" s="1"/>
  <c r="K188" i="8"/>
  <c r="L188" i="8" s="1"/>
  <c r="K228" i="8"/>
  <c r="L228" i="8" s="1"/>
  <c r="K268" i="8"/>
  <c r="L268" i="8" s="1"/>
  <c r="K308" i="8"/>
  <c r="L308" i="8" s="1"/>
  <c r="K348" i="8"/>
  <c r="L348" i="8" s="1"/>
  <c r="K378" i="8"/>
  <c r="L378" i="8" s="1"/>
  <c r="K408" i="8"/>
  <c r="L408" i="8" s="1"/>
  <c r="K418" i="8"/>
  <c r="L418" i="8" s="1"/>
  <c r="K428" i="8"/>
  <c r="L428" i="8" s="1"/>
  <c r="K438" i="8"/>
  <c r="L438" i="8" s="1"/>
  <c r="K448" i="8"/>
  <c r="L448" i="8" s="1"/>
  <c r="K15" i="8"/>
  <c r="L15" i="8" s="1"/>
  <c r="K20" i="8"/>
  <c r="L20" i="8" s="1"/>
  <c r="K26" i="8"/>
  <c r="L26" i="8" s="1"/>
  <c r="K31" i="8"/>
  <c r="L31" i="8" s="1"/>
  <c r="K3" i="8"/>
  <c r="L3" i="8" s="1"/>
  <c r="K253" i="8"/>
  <c r="L253" i="8" s="1"/>
  <c r="K293" i="8"/>
  <c r="L293" i="8" s="1"/>
  <c r="K333" i="8"/>
  <c r="L333" i="8" s="1"/>
  <c r="K98" i="8"/>
  <c r="L98" i="8" s="1"/>
  <c r="K158" i="8"/>
  <c r="L158" i="8" s="1"/>
  <c r="K208" i="8"/>
  <c r="L208" i="8" s="1"/>
  <c r="K248" i="8"/>
  <c r="L248" i="8" s="1"/>
  <c r="K288" i="8"/>
  <c r="L288" i="8" s="1"/>
  <c r="K328" i="8"/>
  <c r="L328" i="8" s="1"/>
  <c r="K368" i="8"/>
  <c r="L368" i="8" s="1"/>
  <c r="K388" i="8"/>
  <c r="L388" i="8" s="1"/>
  <c r="K398" i="8"/>
  <c r="L398" i="8" s="1"/>
  <c r="K458" i="8"/>
  <c r="L458" i="8" s="1"/>
  <c r="K468" i="8"/>
  <c r="L468" i="8" s="1"/>
  <c r="H30" i="6" l="1"/>
  <c r="H495" i="1"/>
  <c r="T553" i="8"/>
  <c r="L2" i="8"/>
  <c r="L553" i="8" s="1"/>
  <c r="K553" i="8"/>
  <c r="N554" i="3"/>
  <c r="Q555" i="3" s="1"/>
  <c r="Q556" i="3" s="1"/>
  <c r="E30" i="6"/>
  <c r="M30" i="6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" i="7"/>
  <c r="E27" i="7"/>
  <c r="M27" i="7"/>
  <c r="N49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2" i="1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W485" i="3"/>
  <c r="W486" i="3"/>
  <c r="W487" i="3"/>
  <c r="W488" i="3"/>
  <c r="W489" i="3"/>
  <c r="W490" i="3"/>
  <c r="W491" i="3"/>
  <c r="W492" i="3"/>
  <c r="W493" i="3"/>
  <c r="W494" i="3"/>
  <c r="W495" i="3"/>
  <c r="W496" i="3"/>
  <c r="W497" i="3"/>
  <c r="W498" i="3"/>
  <c r="W499" i="3"/>
  <c r="W500" i="3"/>
  <c r="W501" i="3"/>
  <c r="W502" i="3"/>
  <c r="W503" i="3"/>
  <c r="W504" i="3"/>
  <c r="W505" i="3"/>
  <c r="W506" i="3"/>
  <c r="W507" i="3"/>
  <c r="W508" i="3"/>
  <c r="W509" i="3"/>
  <c r="W510" i="3"/>
  <c r="W511" i="3"/>
  <c r="W512" i="3"/>
  <c r="W513" i="3"/>
  <c r="W514" i="3"/>
  <c r="W515" i="3"/>
  <c r="W516" i="3"/>
  <c r="W517" i="3"/>
  <c r="W518" i="3"/>
  <c r="W519" i="3"/>
  <c r="W520" i="3"/>
  <c r="W521" i="3"/>
  <c r="W522" i="3"/>
  <c r="W523" i="3"/>
  <c r="W524" i="3"/>
  <c r="W525" i="3"/>
  <c r="W526" i="3"/>
  <c r="W527" i="3"/>
  <c r="W528" i="3"/>
  <c r="W529" i="3"/>
  <c r="W530" i="3"/>
  <c r="W531" i="3"/>
  <c r="W532" i="3"/>
  <c r="W533" i="3"/>
  <c r="W534" i="3"/>
  <c r="W535" i="3"/>
  <c r="W536" i="3"/>
  <c r="W537" i="3"/>
  <c r="W538" i="3"/>
  <c r="W539" i="3"/>
  <c r="W540" i="3"/>
  <c r="W541" i="3"/>
  <c r="W542" i="3"/>
  <c r="W543" i="3"/>
  <c r="W544" i="3"/>
  <c r="W545" i="3"/>
  <c r="W546" i="3"/>
  <c r="W547" i="3"/>
  <c r="W548" i="3"/>
  <c r="W549" i="3"/>
  <c r="W550" i="3"/>
  <c r="W551" i="3"/>
  <c r="W552" i="3"/>
  <c r="W2" i="3"/>
  <c r="M3" i="4"/>
  <c r="M2" i="4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2" i="3"/>
  <c r="U3" i="3"/>
  <c r="U4" i="3"/>
  <c r="U5" i="3"/>
  <c r="U6" i="3"/>
  <c r="U7" i="3"/>
  <c r="U8" i="3"/>
  <c r="U9" i="3"/>
  <c r="U10" i="3"/>
  <c r="U11" i="3"/>
  <c r="U12" i="3"/>
  <c r="U13" i="3"/>
  <c r="U14" i="3"/>
  <c r="U16" i="3"/>
  <c r="U17" i="3"/>
  <c r="U18" i="3"/>
  <c r="U19" i="3"/>
  <c r="U20" i="3"/>
  <c r="U21" i="3"/>
  <c r="U22" i="3"/>
  <c r="U23" i="3"/>
  <c r="U24" i="3"/>
  <c r="U25" i="3"/>
  <c r="U26" i="3"/>
  <c r="U27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503" i="3"/>
  <c r="U504" i="3"/>
  <c r="U505" i="3"/>
  <c r="U506" i="3"/>
  <c r="U507" i="3"/>
  <c r="U508" i="3"/>
  <c r="U509" i="3"/>
  <c r="U510" i="3"/>
  <c r="U511" i="3"/>
  <c r="U512" i="3"/>
  <c r="U513" i="3"/>
  <c r="U514" i="3"/>
  <c r="U515" i="3"/>
  <c r="U516" i="3"/>
  <c r="U517" i="3"/>
  <c r="U518" i="3"/>
  <c r="U519" i="3"/>
  <c r="U520" i="3"/>
  <c r="U521" i="3"/>
  <c r="U522" i="3"/>
  <c r="U523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2" i="3"/>
  <c r="F495" i="1"/>
  <c r="Q3" i="3"/>
  <c r="R3" i="3" s="1"/>
  <c r="Q4" i="3"/>
  <c r="R4" i="3" s="1"/>
  <c r="Q5" i="3"/>
  <c r="R5" i="3" s="1"/>
  <c r="Q6" i="3"/>
  <c r="R6" i="3" s="1"/>
  <c r="Q7" i="3"/>
  <c r="R7" i="3" s="1"/>
  <c r="Q8" i="3"/>
  <c r="R8" i="3" s="1"/>
  <c r="Q9" i="3"/>
  <c r="R9" i="3" s="1"/>
  <c r="Q10" i="3"/>
  <c r="R10" i="3" s="1"/>
  <c r="Q11" i="3"/>
  <c r="R11" i="3" s="1"/>
  <c r="Q12" i="3"/>
  <c r="R12" i="3" s="1"/>
  <c r="Q13" i="3"/>
  <c r="R13" i="3" s="1"/>
  <c r="Q14" i="3"/>
  <c r="R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33" i="3"/>
  <c r="R33" i="3" s="1"/>
  <c r="Q34" i="3"/>
  <c r="R34" i="3" s="1"/>
  <c r="Q35" i="3"/>
  <c r="R35" i="3" s="1"/>
  <c r="Q36" i="3"/>
  <c r="R36" i="3" s="1"/>
  <c r="Q37" i="3"/>
  <c r="R37" i="3" s="1"/>
  <c r="Q38" i="3"/>
  <c r="R38" i="3" s="1"/>
  <c r="Q39" i="3"/>
  <c r="R39" i="3" s="1"/>
  <c r="Q40" i="3"/>
  <c r="R40" i="3" s="1"/>
  <c r="Q41" i="3"/>
  <c r="R41" i="3" s="1"/>
  <c r="Q42" i="3"/>
  <c r="R42" i="3" s="1"/>
  <c r="Q43" i="3"/>
  <c r="R43" i="3" s="1"/>
  <c r="Q44" i="3"/>
  <c r="R44" i="3" s="1"/>
  <c r="Q45" i="3"/>
  <c r="R45" i="3" s="1"/>
  <c r="Q46" i="3"/>
  <c r="R46" i="3" s="1"/>
  <c r="Q47" i="3"/>
  <c r="R47" i="3" s="1"/>
  <c r="Q48" i="3"/>
  <c r="R48" i="3" s="1"/>
  <c r="Q49" i="3"/>
  <c r="R49" i="3" s="1"/>
  <c r="Q50" i="3"/>
  <c r="R50" i="3" s="1"/>
  <c r="Q51" i="3"/>
  <c r="R51" i="3" s="1"/>
  <c r="Q52" i="3"/>
  <c r="R52" i="3" s="1"/>
  <c r="Q53" i="3"/>
  <c r="R53" i="3" s="1"/>
  <c r="Q54" i="3"/>
  <c r="R54" i="3" s="1"/>
  <c r="Q55" i="3"/>
  <c r="R55" i="3" s="1"/>
  <c r="Q56" i="3"/>
  <c r="R56" i="3" s="1"/>
  <c r="Q57" i="3"/>
  <c r="R57" i="3" s="1"/>
  <c r="Q58" i="3"/>
  <c r="R58" i="3" s="1"/>
  <c r="Q59" i="3"/>
  <c r="R59" i="3" s="1"/>
  <c r="Q60" i="3"/>
  <c r="R60" i="3" s="1"/>
  <c r="Q61" i="3"/>
  <c r="R61" i="3" s="1"/>
  <c r="Q62" i="3"/>
  <c r="R62" i="3" s="1"/>
  <c r="Q63" i="3"/>
  <c r="R63" i="3" s="1"/>
  <c r="Q64" i="3"/>
  <c r="R64" i="3" s="1"/>
  <c r="Q65" i="3"/>
  <c r="R65" i="3" s="1"/>
  <c r="Q66" i="3"/>
  <c r="R66" i="3" s="1"/>
  <c r="Q67" i="3"/>
  <c r="R67" i="3" s="1"/>
  <c r="Q68" i="3"/>
  <c r="R68" i="3" s="1"/>
  <c r="Q69" i="3"/>
  <c r="R69" i="3" s="1"/>
  <c r="Q70" i="3"/>
  <c r="R70" i="3" s="1"/>
  <c r="Q71" i="3"/>
  <c r="R71" i="3" s="1"/>
  <c r="Q72" i="3"/>
  <c r="R72" i="3" s="1"/>
  <c r="Q73" i="3"/>
  <c r="R73" i="3" s="1"/>
  <c r="Q74" i="3"/>
  <c r="R74" i="3" s="1"/>
  <c r="Q75" i="3"/>
  <c r="R75" i="3" s="1"/>
  <c r="Q76" i="3"/>
  <c r="R76" i="3" s="1"/>
  <c r="Q77" i="3"/>
  <c r="R77" i="3" s="1"/>
  <c r="Q78" i="3"/>
  <c r="R78" i="3" s="1"/>
  <c r="Q79" i="3"/>
  <c r="R79" i="3" s="1"/>
  <c r="Q80" i="3"/>
  <c r="R80" i="3" s="1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Q115" i="3"/>
  <c r="R115" i="3" s="1"/>
  <c r="Q116" i="3"/>
  <c r="R116" i="3" s="1"/>
  <c r="Q117" i="3"/>
  <c r="R117" i="3" s="1"/>
  <c r="Q118" i="3"/>
  <c r="R118" i="3" s="1"/>
  <c r="Q119" i="3"/>
  <c r="R119" i="3" s="1"/>
  <c r="Q120" i="3"/>
  <c r="R120" i="3" s="1"/>
  <c r="Q121" i="3"/>
  <c r="R121" i="3" s="1"/>
  <c r="Q122" i="3"/>
  <c r="R122" i="3" s="1"/>
  <c r="Q123" i="3"/>
  <c r="R123" i="3" s="1"/>
  <c r="Q124" i="3"/>
  <c r="R124" i="3" s="1"/>
  <c r="Q125" i="3"/>
  <c r="R125" i="3" s="1"/>
  <c r="Q126" i="3"/>
  <c r="R126" i="3" s="1"/>
  <c r="Q127" i="3"/>
  <c r="R127" i="3" s="1"/>
  <c r="Q128" i="3"/>
  <c r="R128" i="3" s="1"/>
  <c r="Q129" i="3"/>
  <c r="R129" i="3" s="1"/>
  <c r="Q130" i="3"/>
  <c r="R130" i="3" s="1"/>
  <c r="Q131" i="3"/>
  <c r="R131" i="3" s="1"/>
  <c r="Q132" i="3"/>
  <c r="R132" i="3" s="1"/>
  <c r="Q133" i="3"/>
  <c r="R133" i="3" s="1"/>
  <c r="Q134" i="3"/>
  <c r="R134" i="3" s="1"/>
  <c r="Q135" i="3"/>
  <c r="R135" i="3" s="1"/>
  <c r="Q136" i="3"/>
  <c r="R136" i="3" s="1"/>
  <c r="Q137" i="3"/>
  <c r="R137" i="3" s="1"/>
  <c r="Q138" i="3"/>
  <c r="R138" i="3" s="1"/>
  <c r="Q139" i="3"/>
  <c r="R139" i="3" s="1"/>
  <c r="Q140" i="3"/>
  <c r="R140" i="3" s="1"/>
  <c r="Q141" i="3"/>
  <c r="R141" i="3" s="1"/>
  <c r="Q142" i="3"/>
  <c r="R142" i="3" s="1"/>
  <c r="Q143" i="3"/>
  <c r="R143" i="3" s="1"/>
  <c r="Q144" i="3"/>
  <c r="R144" i="3" s="1"/>
  <c r="Q145" i="3"/>
  <c r="R145" i="3" s="1"/>
  <c r="Q146" i="3"/>
  <c r="R146" i="3" s="1"/>
  <c r="Q147" i="3"/>
  <c r="R147" i="3" s="1"/>
  <c r="Q148" i="3"/>
  <c r="R148" i="3" s="1"/>
  <c r="Q149" i="3"/>
  <c r="R149" i="3" s="1"/>
  <c r="Q150" i="3"/>
  <c r="R150" i="3" s="1"/>
  <c r="Q151" i="3"/>
  <c r="R151" i="3" s="1"/>
  <c r="Q152" i="3"/>
  <c r="R152" i="3" s="1"/>
  <c r="Q153" i="3"/>
  <c r="R153" i="3" s="1"/>
  <c r="Q154" i="3"/>
  <c r="R154" i="3" s="1"/>
  <c r="Q155" i="3"/>
  <c r="R155" i="3" s="1"/>
  <c r="Q156" i="3"/>
  <c r="R156" i="3" s="1"/>
  <c r="Q157" i="3"/>
  <c r="R157" i="3" s="1"/>
  <c r="Q158" i="3"/>
  <c r="R158" i="3" s="1"/>
  <c r="Q159" i="3"/>
  <c r="R159" i="3" s="1"/>
  <c r="Q160" i="3"/>
  <c r="R160" i="3" s="1"/>
  <c r="Q161" i="3"/>
  <c r="R161" i="3" s="1"/>
  <c r="Q162" i="3"/>
  <c r="R162" i="3" s="1"/>
  <c r="Q163" i="3"/>
  <c r="R163" i="3" s="1"/>
  <c r="Q164" i="3"/>
  <c r="R164" i="3" s="1"/>
  <c r="Q165" i="3"/>
  <c r="R165" i="3" s="1"/>
  <c r="Q166" i="3"/>
  <c r="R166" i="3" s="1"/>
  <c r="Q167" i="3"/>
  <c r="R167" i="3" s="1"/>
  <c r="Q168" i="3"/>
  <c r="R168" i="3" s="1"/>
  <c r="Q169" i="3"/>
  <c r="R169" i="3" s="1"/>
  <c r="Q170" i="3"/>
  <c r="R170" i="3" s="1"/>
  <c r="Q171" i="3"/>
  <c r="R171" i="3" s="1"/>
  <c r="Q172" i="3"/>
  <c r="R172" i="3" s="1"/>
  <c r="Q173" i="3"/>
  <c r="R173" i="3" s="1"/>
  <c r="Q174" i="3"/>
  <c r="R174" i="3" s="1"/>
  <c r="Q175" i="3"/>
  <c r="R175" i="3" s="1"/>
  <c r="Q176" i="3"/>
  <c r="R176" i="3" s="1"/>
  <c r="Q177" i="3"/>
  <c r="R177" i="3" s="1"/>
  <c r="Q178" i="3"/>
  <c r="R178" i="3" s="1"/>
  <c r="Q179" i="3"/>
  <c r="R179" i="3" s="1"/>
  <c r="Q180" i="3"/>
  <c r="R180" i="3" s="1"/>
  <c r="Q181" i="3"/>
  <c r="R181" i="3" s="1"/>
  <c r="Q182" i="3"/>
  <c r="R182" i="3" s="1"/>
  <c r="Q183" i="3"/>
  <c r="R183" i="3" s="1"/>
  <c r="Q184" i="3"/>
  <c r="R184" i="3" s="1"/>
  <c r="Q185" i="3"/>
  <c r="R185" i="3" s="1"/>
  <c r="Q186" i="3"/>
  <c r="R186" i="3" s="1"/>
  <c r="Q187" i="3"/>
  <c r="R187" i="3" s="1"/>
  <c r="Q188" i="3"/>
  <c r="R188" i="3" s="1"/>
  <c r="Q189" i="3"/>
  <c r="R189" i="3" s="1"/>
  <c r="Q190" i="3"/>
  <c r="R190" i="3" s="1"/>
  <c r="Q191" i="3"/>
  <c r="R191" i="3" s="1"/>
  <c r="Q192" i="3"/>
  <c r="R192" i="3" s="1"/>
  <c r="Q193" i="3"/>
  <c r="R193" i="3" s="1"/>
  <c r="Q194" i="3"/>
  <c r="R194" i="3" s="1"/>
  <c r="Q195" i="3"/>
  <c r="R195" i="3" s="1"/>
  <c r="Q196" i="3"/>
  <c r="R196" i="3" s="1"/>
  <c r="Q197" i="3"/>
  <c r="R197" i="3" s="1"/>
  <c r="Q198" i="3"/>
  <c r="R198" i="3" s="1"/>
  <c r="Q199" i="3"/>
  <c r="R199" i="3" s="1"/>
  <c r="Q200" i="3"/>
  <c r="R200" i="3" s="1"/>
  <c r="Q201" i="3"/>
  <c r="R201" i="3" s="1"/>
  <c r="Q202" i="3"/>
  <c r="R202" i="3" s="1"/>
  <c r="Q203" i="3"/>
  <c r="R203" i="3" s="1"/>
  <c r="Q204" i="3"/>
  <c r="R204" i="3" s="1"/>
  <c r="Q205" i="3"/>
  <c r="R205" i="3" s="1"/>
  <c r="Q206" i="3"/>
  <c r="R206" i="3" s="1"/>
  <c r="Q207" i="3"/>
  <c r="R207" i="3" s="1"/>
  <c r="Q208" i="3"/>
  <c r="R208" i="3" s="1"/>
  <c r="Q209" i="3"/>
  <c r="R209" i="3" s="1"/>
  <c r="Q210" i="3"/>
  <c r="R210" i="3" s="1"/>
  <c r="Q211" i="3"/>
  <c r="R211" i="3" s="1"/>
  <c r="Q212" i="3"/>
  <c r="R212" i="3" s="1"/>
  <c r="Q213" i="3"/>
  <c r="R213" i="3" s="1"/>
  <c r="Q214" i="3"/>
  <c r="R214" i="3" s="1"/>
  <c r="Q215" i="3"/>
  <c r="R215" i="3" s="1"/>
  <c r="Q216" i="3"/>
  <c r="R216" i="3" s="1"/>
  <c r="Q217" i="3"/>
  <c r="R217" i="3" s="1"/>
  <c r="Q218" i="3"/>
  <c r="R218" i="3" s="1"/>
  <c r="Q219" i="3"/>
  <c r="R219" i="3" s="1"/>
  <c r="Q220" i="3"/>
  <c r="R220" i="3" s="1"/>
  <c r="Q221" i="3"/>
  <c r="R221" i="3" s="1"/>
  <c r="Q222" i="3"/>
  <c r="R222" i="3" s="1"/>
  <c r="Q223" i="3"/>
  <c r="R223" i="3" s="1"/>
  <c r="Q224" i="3"/>
  <c r="R224" i="3" s="1"/>
  <c r="Q225" i="3"/>
  <c r="R225" i="3" s="1"/>
  <c r="Q226" i="3"/>
  <c r="R226" i="3" s="1"/>
  <c r="Q227" i="3"/>
  <c r="R227" i="3" s="1"/>
  <c r="Q228" i="3"/>
  <c r="R228" i="3" s="1"/>
  <c r="Q229" i="3"/>
  <c r="R229" i="3" s="1"/>
  <c r="Q230" i="3"/>
  <c r="R230" i="3" s="1"/>
  <c r="Q231" i="3"/>
  <c r="R231" i="3" s="1"/>
  <c r="Q232" i="3"/>
  <c r="R232" i="3" s="1"/>
  <c r="Q233" i="3"/>
  <c r="R233" i="3" s="1"/>
  <c r="Q234" i="3"/>
  <c r="R234" i="3" s="1"/>
  <c r="Q235" i="3"/>
  <c r="R235" i="3" s="1"/>
  <c r="Q236" i="3"/>
  <c r="R236" i="3" s="1"/>
  <c r="Q237" i="3"/>
  <c r="R237" i="3" s="1"/>
  <c r="Q238" i="3"/>
  <c r="R238" i="3" s="1"/>
  <c r="Q239" i="3"/>
  <c r="R239" i="3" s="1"/>
  <c r="Q240" i="3"/>
  <c r="R240" i="3" s="1"/>
  <c r="Q241" i="3"/>
  <c r="R241" i="3" s="1"/>
  <c r="Q242" i="3"/>
  <c r="R242" i="3" s="1"/>
  <c r="Q243" i="3"/>
  <c r="R243" i="3" s="1"/>
  <c r="Q244" i="3"/>
  <c r="R244" i="3" s="1"/>
  <c r="Q245" i="3"/>
  <c r="R245" i="3" s="1"/>
  <c r="Q246" i="3"/>
  <c r="R246" i="3" s="1"/>
  <c r="Q247" i="3"/>
  <c r="R247" i="3" s="1"/>
  <c r="Q248" i="3"/>
  <c r="R248" i="3" s="1"/>
  <c r="Q249" i="3"/>
  <c r="R249" i="3" s="1"/>
  <c r="Q250" i="3"/>
  <c r="R250" i="3" s="1"/>
  <c r="Q251" i="3"/>
  <c r="R251" i="3" s="1"/>
  <c r="Q252" i="3"/>
  <c r="R252" i="3" s="1"/>
  <c r="Q253" i="3"/>
  <c r="R253" i="3" s="1"/>
  <c r="Q254" i="3"/>
  <c r="R254" i="3" s="1"/>
  <c r="Q255" i="3"/>
  <c r="R255" i="3" s="1"/>
  <c r="Q256" i="3"/>
  <c r="R256" i="3" s="1"/>
  <c r="Q257" i="3"/>
  <c r="R257" i="3" s="1"/>
  <c r="Q258" i="3"/>
  <c r="R258" i="3" s="1"/>
  <c r="Q259" i="3"/>
  <c r="R259" i="3" s="1"/>
  <c r="Q260" i="3"/>
  <c r="R260" i="3" s="1"/>
  <c r="Q261" i="3"/>
  <c r="R261" i="3" s="1"/>
  <c r="Q262" i="3"/>
  <c r="R262" i="3" s="1"/>
  <c r="Q263" i="3"/>
  <c r="R263" i="3" s="1"/>
  <c r="Q264" i="3"/>
  <c r="R264" i="3" s="1"/>
  <c r="Q265" i="3"/>
  <c r="R265" i="3" s="1"/>
  <c r="Q266" i="3"/>
  <c r="R266" i="3" s="1"/>
  <c r="Q267" i="3"/>
  <c r="R267" i="3" s="1"/>
  <c r="Q268" i="3"/>
  <c r="R268" i="3" s="1"/>
  <c r="Q269" i="3"/>
  <c r="R269" i="3" s="1"/>
  <c r="Q270" i="3"/>
  <c r="R270" i="3" s="1"/>
  <c r="Q271" i="3"/>
  <c r="R271" i="3" s="1"/>
  <c r="Q272" i="3"/>
  <c r="R272" i="3" s="1"/>
  <c r="Q273" i="3"/>
  <c r="R273" i="3" s="1"/>
  <c r="Q274" i="3"/>
  <c r="R274" i="3" s="1"/>
  <c r="Q275" i="3"/>
  <c r="R275" i="3" s="1"/>
  <c r="Q276" i="3"/>
  <c r="R276" i="3" s="1"/>
  <c r="Q277" i="3"/>
  <c r="R277" i="3" s="1"/>
  <c r="Q278" i="3"/>
  <c r="R278" i="3" s="1"/>
  <c r="Q279" i="3"/>
  <c r="R279" i="3" s="1"/>
  <c r="Q280" i="3"/>
  <c r="R280" i="3" s="1"/>
  <c r="Q281" i="3"/>
  <c r="R281" i="3" s="1"/>
  <c r="Q282" i="3"/>
  <c r="R282" i="3" s="1"/>
  <c r="Q283" i="3"/>
  <c r="R283" i="3" s="1"/>
  <c r="Q284" i="3"/>
  <c r="R284" i="3" s="1"/>
  <c r="Q285" i="3"/>
  <c r="R285" i="3" s="1"/>
  <c r="Q286" i="3"/>
  <c r="R286" i="3" s="1"/>
  <c r="Q287" i="3"/>
  <c r="R287" i="3" s="1"/>
  <c r="Q288" i="3"/>
  <c r="R288" i="3" s="1"/>
  <c r="Q289" i="3"/>
  <c r="R289" i="3" s="1"/>
  <c r="Q290" i="3"/>
  <c r="R290" i="3" s="1"/>
  <c r="Q291" i="3"/>
  <c r="R291" i="3" s="1"/>
  <c r="Q292" i="3"/>
  <c r="R292" i="3" s="1"/>
  <c r="Q293" i="3"/>
  <c r="R293" i="3" s="1"/>
  <c r="Q294" i="3"/>
  <c r="R294" i="3" s="1"/>
  <c r="Q295" i="3"/>
  <c r="R295" i="3" s="1"/>
  <c r="Q296" i="3"/>
  <c r="R296" i="3" s="1"/>
  <c r="Q297" i="3"/>
  <c r="R297" i="3" s="1"/>
  <c r="Q298" i="3"/>
  <c r="R298" i="3" s="1"/>
  <c r="Q299" i="3"/>
  <c r="R299" i="3" s="1"/>
  <c r="Q300" i="3"/>
  <c r="R300" i="3" s="1"/>
  <c r="Q301" i="3"/>
  <c r="R301" i="3" s="1"/>
  <c r="Q302" i="3"/>
  <c r="R302" i="3" s="1"/>
  <c r="Q303" i="3"/>
  <c r="R303" i="3" s="1"/>
  <c r="Q304" i="3"/>
  <c r="R304" i="3" s="1"/>
  <c r="Q305" i="3"/>
  <c r="R305" i="3" s="1"/>
  <c r="Q306" i="3"/>
  <c r="R306" i="3" s="1"/>
  <c r="Q307" i="3"/>
  <c r="R307" i="3" s="1"/>
  <c r="Q308" i="3"/>
  <c r="R308" i="3" s="1"/>
  <c r="Q309" i="3"/>
  <c r="R309" i="3" s="1"/>
  <c r="Q310" i="3"/>
  <c r="R310" i="3" s="1"/>
  <c r="Q311" i="3"/>
  <c r="R311" i="3" s="1"/>
  <c r="Q312" i="3"/>
  <c r="R312" i="3" s="1"/>
  <c r="Q313" i="3"/>
  <c r="R313" i="3" s="1"/>
  <c r="Q314" i="3"/>
  <c r="R314" i="3" s="1"/>
  <c r="Q315" i="3"/>
  <c r="R315" i="3" s="1"/>
  <c r="Q316" i="3"/>
  <c r="R316" i="3" s="1"/>
  <c r="Q317" i="3"/>
  <c r="R317" i="3" s="1"/>
  <c r="Q318" i="3"/>
  <c r="R318" i="3" s="1"/>
  <c r="Q319" i="3"/>
  <c r="R319" i="3" s="1"/>
  <c r="Q320" i="3"/>
  <c r="R320" i="3" s="1"/>
  <c r="Q321" i="3"/>
  <c r="R321" i="3" s="1"/>
  <c r="Q322" i="3"/>
  <c r="R322" i="3" s="1"/>
  <c r="Q323" i="3"/>
  <c r="R323" i="3" s="1"/>
  <c r="Q324" i="3"/>
  <c r="R324" i="3" s="1"/>
  <c r="Q325" i="3"/>
  <c r="R325" i="3" s="1"/>
  <c r="Q326" i="3"/>
  <c r="R326" i="3" s="1"/>
  <c r="Q327" i="3"/>
  <c r="R327" i="3" s="1"/>
  <c r="Q328" i="3"/>
  <c r="R328" i="3" s="1"/>
  <c r="Q329" i="3"/>
  <c r="R329" i="3" s="1"/>
  <c r="Q330" i="3"/>
  <c r="R330" i="3" s="1"/>
  <c r="Q331" i="3"/>
  <c r="R331" i="3" s="1"/>
  <c r="Q332" i="3"/>
  <c r="R332" i="3" s="1"/>
  <c r="Q333" i="3"/>
  <c r="R333" i="3" s="1"/>
  <c r="Q334" i="3"/>
  <c r="R334" i="3" s="1"/>
  <c r="Q335" i="3"/>
  <c r="R335" i="3" s="1"/>
  <c r="Q336" i="3"/>
  <c r="R336" i="3" s="1"/>
  <c r="Q337" i="3"/>
  <c r="R337" i="3" s="1"/>
  <c r="Q338" i="3"/>
  <c r="R338" i="3" s="1"/>
  <c r="Q339" i="3"/>
  <c r="R339" i="3" s="1"/>
  <c r="Q340" i="3"/>
  <c r="R340" i="3" s="1"/>
  <c r="Q341" i="3"/>
  <c r="R341" i="3" s="1"/>
  <c r="Q342" i="3"/>
  <c r="R342" i="3" s="1"/>
  <c r="Q343" i="3"/>
  <c r="R343" i="3" s="1"/>
  <c r="Q344" i="3"/>
  <c r="R344" i="3" s="1"/>
  <c r="Q345" i="3"/>
  <c r="R345" i="3" s="1"/>
  <c r="Q346" i="3"/>
  <c r="R346" i="3" s="1"/>
  <c r="Q347" i="3"/>
  <c r="R347" i="3" s="1"/>
  <c r="Q348" i="3"/>
  <c r="R348" i="3" s="1"/>
  <c r="Q349" i="3"/>
  <c r="R349" i="3" s="1"/>
  <c r="Q350" i="3"/>
  <c r="R350" i="3" s="1"/>
  <c r="Q351" i="3"/>
  <c r="R351" i="3" s="1"/>
  <c r="Q352" i="3"/>
  <c r="R352" i="3" s="1"/>
  <c r="Q353" i="3"/>
  <c r="R353" i="3" s="1"/>
  <c r="Q354" i="3"/>
  <c r="R354" i="3" s="1"/>
  <c r="Q355" i="3"/>
  <c r="R355" i="3" s="1"/>
  <c r="Q356" i="3"/>
  <c r="R356" i="3" s="1"/>
  <c r="Q357" i="3"/>
  <c r="R357" i="3" s="1"/>
  <c r="Q358" i="3"/>
  <c r="R358" i="3" s="1"/>
  <c r="Q359" i="3"/>
  <c r="R359" i="3" s="1"/>
  <c r="Q360" i="3"/>
  <c r="R360" i="3" s="1"/>
  <c r="Q361" i="3"/>
  <c r="R361" i="3" s="1"/>
  <c r="Q362" i="3"/>
  <c r="R362" i="3" s="1"/>
  <c r="Q363" i="3"/>
  <c r="R363" i="3" s="1"/>
  <c r="Q364" i="3"/>
  <c r="R364" i="3" s="1"/>
  <c r="Q365" i="3"/>
  <c r="R365" i="3" s="1"/>
  <c r="Q366" i="3"/>
  <c r="R366" i="3" s="1"/>
  <c r="Q367" i="3"/>
  <c r="R367" i="3" s="1"/>
  <c r="Q368" i="3"/>
  <c r="R368" i="3" s="1"/>
  <c r="Q369" i="3"/>
  <c r="R369" i="3" s="1"/>
  <c r="Q370" i="3"/>
  <c r="R370" i="3" s="1"/>
  <c r="Q371" i="3"/>
  <c r="R371" i="3" s="1"/>
  <c r="Q372" i="3"/>
  <c r="R372" i="3" s="1"/>
  <c r="Q373" i="3"/>
  <c r="R373" i="3" s="1"/>
  <c r="Q374" i="3"/>
  <c r="R374" i="3" s="1"/>
  <c r="Q375" i="3"/>
  <c r="R375" i="3" s="1"/>
  <c r="Q376" i="3"/>
  <c r="R376" i="3" s="1"/>
  <c r="Q377" i="3"/>
  <c r="R377" i="3" s="1"/>
  <c r="Q378" i="3"/>
  <c r="R378" i="3" s="1"/>
  <c r="Q379" i="3"/>
  <c r="R379" i="3" s="1"/>
  <c r="Q380" i="3"/>
  <c r="R380" i="3" s="1"/>
  <c r="Q381" i="3"/>
  <c r="R381" i="3" s="1"/>
  <c r="Q382" i="3"/>
  <c r="R382" i="3" s="1"/>
  <c r="Q383" i="3"/>
  <c r="R383" i="3" s="1"/>
  <c r="Q384" i="3"/>
  <c r="R384" i="3" s="1"/>
  <c r="Q385" i="3"/>
  <c r="R385" i="3" s="1"/>
  <c r="Q386" i="3"/>
  <c r="R386" i="3" s="1"/>
  <c r="Q387" i="3"/>
  <c r="R387" i="3" s="1"/>
  <c r="Q388" i="3"/>
  <c r="R388" i="3" s="1"/>
  <c r="Q389" i="3"/>
  <c r="R389" i="3" s="1"/>
  <c r="Q390" i="3"/>
  <c r="R390" i="3" s="1"/>
  <c r="Q391" i="3"/>
  <c r="R391" i="3" s="1"/>
  <c r="Q392" i="3"/>
  <c r="R392" i="3" s="1"/>
  <c r="Q393" i="3"/>
  <c r="R393" i="3" s="1"/>
  <c r="Q394" i="3"/>
  <c r="R394" i="3" s="1"/>
  <c r="Q395" i="3"/>
  <c r="R395" i="3" s="1"/>
  <c r="Q396" i="3"/>
  <c r="R396" i="3" s="1"/>
  <c r="Q397" i="3"/>
  <c r="R397" i="3" s="1"/>
  <c r="Q398" i="3"/>
  <c r="R398" i="3" s="1"/>
  <c r="Q399" i="3"/>
  <c r="R399" i="3" s="1"/>
  <c r="Q400" i="3"/>
  <c r="R400" i="3" s="1"/>
  <c r="Q401" i="3"/>
  <c r="R401" i="3" s="1"/>
  <c r="Q402" i="3"/>
  <c r="R402" i="3" s="1"/>
  <c r="Q403" i="3"/>
  <c r="R403" i="3" s="1"/>
  <c r="Q404" i="3"/>
  <c r="R404" i="3" s="1"/>
  <c r="Q405" i="3"/>
  <c r="R405" i="3" s="1"/>
  <c r="Q406" i="3"/>
  <c r="R406" i="3" s="1"/>
  <c r="Q407" i="3"/>
  <c r="R407" i="3" s="1"/>
  <c r="Q408" i="3"/>
  <c r="R408" i="3" s="1"/>
  <c r="Q409" i="3"/>
  <c r="R409" i="3" s="1"/>
  <c r="Q410" i="3"/>
  <c r="R410" i="3" s="1"/>
  <c r="Q411" i="3"/>
  <c r="R411" i="3" s="1"/>
  <c r="Q412" i="3"/>
  <c r="R412" i="3" s="1"/>
  <c r="Q413" i="3"/>
  <c r="R413" i="3" s="1"/>
  <c r="Q414" i="3"/>
  <c r="R414" i="3" s="1"/>
  <c r="Q415" i="3"/>
  <c r="R415" i="3" s="1"/>
  <c r="Q416" i="3"/>
  <c r="R416" i="3" s="1"/>
  <c r="Q417" i="3"/>
  <c r="R417" i="3" s="1"/>
  <c r="Q418" i="3"/>
  <c r="R418" i="3" s="1"/>
  <c r="Q419" i="3"/>
  <c r="R419" i="3" s="1"/>
  <c r="Q420" i="3"/>
  <c r="R420" i="3" s="1"/>
  <c r="Q421" i="3"/>
  <c r="R421" i="3" s="1"/>
  <c r="Q422" i="3"/>
  <c r="R422" i="3" s="1"/>
  <c r="Q423" i="3"/>
  <c r="R423" i="3" s="1"/>
  <c r="Q424" i="3"/>
  <c r="R424" i="3" s="1"/>
  <c r="Q425" i="3"/>
  <c r="R425" i="3" s="1"/>
  <c r="Q426" i="3"/>
  <c r="R426" i="3" s="1"/>
  <c r="Q427" i="3"/>
  <c r="R427" i="3" s="1"/>
  <c r="Q428" i="3"/>
  <c r="R428" i="3" s="1"/>
  <c r="Q429" i="3"/>
  <c r="R429" i="3" s="1"/>
  <c r="Q430" i="3"/>
  <c r="R430" i="3" s="1"/>
  <c r="Q431" i="3"/>
  <c r="R431" i="3" s="1"/>
  <c r="Q432" i="3"/>
  <c r="R432" i="3" s="1"/>
  <c r="Q433" i="3"/>
  <c r="R433" i="3" s="1"/>
  <c r="Q434" i="3"/>
  <c r="R434" i="3" s="1"/>
  <c r="Q435" i="3"/>
  <c r="R435" i="3" s="1"/>
  <c r="Q436" i="3"/>
  <c r="R436" i="3" s="1"/>
  <c r="Q437" i="3"/>
  <c r="R437" i="3" s="1"/>
  <c r="Q438" i="3"/>
  <c r="R438" i="3" s="1"/>
  <c r="Q439" i="3"/>
  <c r="R439" i="3" s="1"/>
  <c r="Q440" i="3"/>
  <c r="R440" i="3" s="1"/>
  <c r="Q441" i="3"/>
  <c r="R441" i="3" s="1"/>
  <c r="Q442" i="3"/>
  <c r="R442" i="3" s="1"/>
  <c r="Q443" i="3"/>
  <c r="R443" i="3" s="1"/>
  <c r="Q444" i="3"/>
  <c r="R444" i="3" s="1"/>
  <c r="Q445" i="3"/>
  <c r="R445" i="3" s="1"/>
  <c r="Q446" i="3"/>
  <c r="R446" i="3" s="1"/>
  <c r="Q447" i="3"/>
  <c r="R447" i="3" s="1"/>
  <c r="Q448" i="3"/>
  <c r="R448" i="3" s="1"/>
  <c r="Q449" i="3"/>
  <c r="R449" i="3" s="1"/>
  <c r="Q450" i="3"/>
  <c r="R450" i="3" s="1"/>
  <c r="Q451" i="3"/>
  <c r="R451" i="3" s="1"/>
  <c r="Q452" i="3"/>
  <c r="R452" i="3" s="1"/>
  <c r="Q453" i="3"/>
  <c r="R453" i="3" s="1"/>
  <c r="Q454" i="3"/>
  <c r="R454" i="3" s="1"/>
  <c r="Q455" i="3"/>
  <c r="R455" i="3" s="1"/>
  <c r="Q456" i="3"/>
  <c r="R456" i="3" s="1"/>
  <c r="Q457" i="3"/>
  <c r="R457" i="3" s="1"/>
  <c r="Q458" i="3"/>
  <c r="R458" i="3" s="1"/>
  <c r="Q459" i="3"/>
  <c r="R459" i="3" s="1"/>
  <c r="Q460" i="3"/>
  <c r="R460" i="3" s="1"/>
  <c r="Q461" i="3"/>
  <c r="R461" i="3" s="1"/>
  <c r="Q462" i="3"/>
  <c r="R462" i="3" s="1"/>
  <c r="Q463" i="3"/>
  <c r="R463" i="3" s="1"/>
  <c r="Q464" i="3"/>
  <c r="R464" i="3" s="1"/>
  <c r="Q465" i="3"/>
  <c r="R465" i="3" s="1"/>
  <c r="Q466" i="3"/>
  <c r="R466" i="3" s="1"/>
  <c r="Q467" i="3"/>
  <c r="R467" i="3" s="1"/>
  <c r="Q468" i="3"/>
  <c r="R468" i="3" s="1"/>
  <c r="Q469" i="3"/>
  <c r="R469" i="3" s="1"/>
  <c r="Q470" i="3"/>
  <c r="R470" i="3" s="1"/>
  <c r="Q471" i="3"/>
  <c r="R471" i="3" s="1"/>
  <c r="Q472" i="3"/>
  <c r="R472" i="3" s="1"/>
  <c r="Q473" i="3"/>
  <c r="R473" i="3" s="1"/>
  <c r="Q474" i="3"/>
  <c r="R474" i="3" s="1"/>
  <c r="Q475" i="3"/>
  <c r="R475" i="3" s="1"/>
  <c r="Q476" i="3"/>
  <c r="R476" i="3" s="1"/>
  <c r="Q477" i="3"/>
  <c r="R477" i="3" s="1"/>
  <c r="Q478" i="3"/>
  <c r="R478" i="3" s="1"/>
  <c r="Q479" i="3"/>
  <c r="R479" i="3" s="1"/>
  <c r="Q480" i="3"/>
  <c r="R480" i="3" s="1"/>
  <c r="Q481" i="3"/>
  <c r="R481" i="3" s="1"/>
  <c r="Q482" i="3"/>
  <c r="R482" i="3" s="1"/>
  <c r="Q483" i="3"/>
  <c r="R483" i="3" s="1"/>
  <c r="Q484" i="3"/>
  <c r="R484" i="3" s="1"/>
  <c r="Q485" i="3"/>
  <c r="R485" i="3" s="1"/>
  <c r="Q486" i="3"/>
  <c r="R486" i="3" s="1"/>
  <c r="Q487" i="3"/>
  <c r="R487" i="3" s="1"/>
  <c r="Q488" i="3"/>
  <c r="R488" i="3" s="1"/>
  <c r="Q489" i="3"/>
  <c r="R489" i="3" s="1"/>
  <c r="Q490" i="3"/>
  <c r="R490" i="3" s="1"/>
  <c r="Q491" i="3"/>
  <c r="R491" i="3" s="1"/>
  <c r="Q492" i="3"/>
  <c r="R492" i="3" s="1"/>
  <c r="Q493" i="3"/>
  <c r="R493" i="3" s="1"/>
  <c r="Q494" i="3"/>
  <c r="R494" i="3" s="1"/>
  <c r="Q495" i="3"/>
  <c r="R495" i="3" s="1"/>
  <c r="Q496" i="3"/>
  <c r="R496" i="3" s="1"/>
  <c r="Q497" i="3"/>
  <c r="R497" i="3" s="1"/>
  <c r="Q498" i="3"/>
  <c r="R498" i="3" s="1"/>
  <c r="Q499" i="3"/>
  <c r="R499" i="3" s="1"/>
  <c r="Q500" i="3"/>
  <c r="R500" i="3" s="1"/>
  <c r="Q501" i="3"/>
  <c r="R501" i="3" s="1"/>
  <c r="Q502" i="3"/>
  <c r="R502" i="3" s="1"/>
  <c r="Q503" i="3"/>
  <c r="R503" i="3" s="1"/>
  <c r="Q504" i="3"/>
  <c r="R504" i="3" s="1"/>
  <c r="Q505" i="3"/>
  <c r="R505" i="3" s="1"/>
  <c r="Q506" i="3"/>
  <c r="R506" i="3" s="1"/>
  <c r="Q507" i="3"/>
  <c r="R507" i="3" s="1"/>
  <c r="Q508" i="3"/>
  <c r="R508" i="3" s="1"/>
  <c r="Q509" i="3"/>
  <c r="R509" i="3" s="1"/>
  <c r="Q510" i="3"/>
  <c r="R510" i="3" s="1"/>
  <c r="Q511" i="3"/>
  <c r="R511" i="3" s="1"/>
  <c r="Q512" i="3"/>
  <c r="R512" i="3" s="1"/>
  <c r="Q513" i="3"/>
  <c r="R513" i="3" s="1"/>
  <c r="Q514" i="3"/>
  <c r="R514" i="3" s="1"/>
  <c r="Q515" i="3"/>
  <c r="R515" i="3" s="1"/>
  <c r="Q516" i="3"/>
  <c r="R516" i="3" s="1"/>
  <c r="Q517" i="3"/>
  <c r="R517" i="3" s="1"/>
  <c r="Q518" i="3"/>
  <c r="R518" i="3" s="1"/>
  <c r="Q519" i="3"/>
  <c r="R519" i="3" s="1"/>
  <c r="Q520" i="3"/>
  <c r="R520" i="3" s="1"/>
  <c r="Q521" i="3"/>
  <c r="R521" i="3" s="1"/>
  <c r="Q522" i="3"/>
  <c r="R522" i="3" s="1"/>
  <c r="Q523" i="3"/>
  <c r="R523" i="3" s="1"/>
  <c r="Q524" i="3"/>
  <c r="R524" i="3" s="1"/>
  <c r="Q525" i="3"/>
  <c r="R525" i="3" s="1"/>
  <c r="Q526" i="3"/>
  <c r="R526" i="3" s="1"/>
  <c r="Q527" i="3"/>
  <c r="R527" i="3" s="1"/>
  <c r="Q528" i="3"/>
  <c r="R528" i="3" s="1"/>
  <c r="Q529" i="3"/>
  <c r="R529" i="3" s="1"/>
  <c r="Q530" i="3"/>
  <c r="R530" i="3" s="1"/>
  <c r="Q531" i="3"/>
  <c r="R531" i="3" s="1"/>
  <c r="Q532" i="3"/>
  <c r="R532" i="3" s="1"/>
  <c r="Q533" i="3"/>
  <c r="R533" i="3" s="1"/>
  <c r="Q534" i="3"/>
  <c r="R534" i="3" s="1"/>
  <c r="Q535" i="3"/>
  <c r="R535" i="3" s="1"/>
  <c r="Q536" i="3"/>
  <c r="R536" i="3" s="1"/>
  <c r="Q537" i="3"/>
  <c r="R537" i="3" s="1"/>
  <c r="Q538" i="3"/>
  <c r="R538" i="3" s="1"/>
  <c r="Q539" i="3"/>
  <c r="R539" i="3" s="1"/>
  <c r="Q540" i="3"/>
  <c r="R540" i="3" s="1"/>
  <c r="Q541" i="3"/>
  <c r="R541" i="3" s="1"/>
  <c r="Q542" i="3"/>
  <c r="R542" i="3" s="1"/>
  <c r="Q543" i="3"/>
  <c r="R543" i="3" s="1"/>
  <c r="Q544" i="3"/>
  <c r="R544" i="3" s="1"/>
  <c r="Q545" i="3"/>
  <c r="R545" i="3" s="1"/>
  <c r="Q546" i="3"/>
  <c r="R546" i="3" s="1"/>
  <c r="Q547" i="3"/>
  <c r="R547" i="3" s="1"/>
  <c r="Q548" i="3"/>
  <c r="R548" i="3" s="1"/>
  <c r="Q549" i="3"/>
  <c r="R549" i="3" s="1"/>
  <c r="Q550" i="3"/>
  <c r="R550" i="3" s="1"/>
  <c r="Q551" i="3"/>
  <c r="R551" i="3" s="1"/>
  <c r="Q552" i="3"/>
  <c r="R552" i="3" s="1"/>
  <c r="Q2" i="3"/>
  <c r="R2" i="3" s="1"/>
  <c r="P554" i="3" l="1"/>
  <c r="N556" i="3"/>
  <c r="H548" i="3"/>
  <c r="J548" i="3" s="1"/>
  <c r="H543" i="3"/>
  <c r="J543" i="3" s="1"/>
  <c r="H538" i="3"/>
  <c r="J538" i="3" s="1"/>
  <c r="H533" i="3"/>
  <c r="J533" i="3" s="1"/>
  <c r="K533" i="3" s="1"/>
  <c r="H528" i="3"/>
  <c r="J528" i="3" s="1"/>
  <c r="H523" i="3"/>
  <c r="J523" i="3" s="1"/>
  <c r="H518" i="3"/>
  <c r="J518" i="3" s="1"/>
  <c r="H513" i="3"/>
  <c r="J513" i="3" s="1"/>
  <c r="H508" i="3"/>
  <c r="J508" i="3" s="1"/>
  <c r="K508" i="3" s="1"/>
  <c r="H503" i="3"/>
  <c r="H498" i="3"/>
  <c r="J498" i="3" s="1"/>
  <c r="H493" i="3"/>
  <c r="J493" i="3" s="1"/>
  <c r="H488" i="3"/>
  <c r="J488" i="3" s="1"/>
  <c r="H483" i="3"/>
  <c r="J483" i="3" s="1"/>
  <c r="K483" i="3" s="1"/>
  <c r="H478" i="3"/>
  <c r="J478" i="3" s="1"/>
  <c r="H473" i="3"/>
  <c r="J473" i="3" s="1"/>
  <c r="H468" i="3"/>
  <c r="J468" i="3" s="1"/>
  <c r="H463" i="3"/>
  <c r="J463" i="3" s="1"/>
  <c r="H458" i="3"/>
  <c r="J458" i="3" s="1"/>
  <c r="K458" i="3" s="1"/>
  <c r="H453" i="3"/>
  <c r="H448" i="3"/>
  <c r="J448" i="3" s="1"/>
  <c r="K448" i="3" s="1"/>
  <c r="H443" i="3"/>
  <c r="J443" i="3" s="1"/>
  <c r="H438" i="3"/>
  <c r="J438" i="3" s="1"/>
  <c r="H433" i="3"/>
  <c r="J433" i="3" s="1"/>
  <c r="K433" i="3" s="1"/>
  <c r="H428" i="3"/>
  <c r="H423" i="3"/>
  <c r="J423" i="3" s="1"/>
  <c r="K423" i="3" s="1"/>
  <c r="H418" i="3"/>
  <c r="J418" i="3" s="1"/>
  <c r="H413" i="3"/>
  <c r="J413" i="3" s="1"/>
  <c r="H408" i="3"/>
  <c r="J408" i="3" s="1"/>
  <c r="K408" i="3" s="1"/>
  <c r="H403" i="3"/>
  <c r="J403" i="3" s="1"/>
  <c r="H398" i="3"/>
  <c r="J398" i="3" s="1"/>
  <c r="K398" i="3" s="1"/>
  <c r="H393" i="3"/>
  <c r="J393" i="3" s="1"/>
  <c r="H388" i="3"/>
  <c r="J388" i="3" s="1"/>
  <c r="H383" i="3"/>
  <c r="J383" i="3" s="1"/>
  <c r="K383" i="3" s="1"/>
  <c r="H378" i="3"/>
  <c r="J378" i="3" s="1"/>
  <c r="H373" i="3"/>
  <c r="J373" i="3" s="1"/>
  <c r="H368" i="3"/>
  <c r="J368" i="3" s="1"/>
  <c r="H363" i="3"/>
  <c r="J363" i="3" s="1"/>
  <c r="H358" i="3"/>
  <c r="J358" i="3" s="1"/>
  <c r="H353" i="3"/>
  <c r="J353" i="3" s="1"/>
  <c r="H348" i="3"/>
  <c r="J348" i="3" s="1"/>
  <c r="H343" i="3"/>
  <c r="J343" i="3" s="1"/>
  <c r="H338" i="3"/>
  <c r="J338" i="3" s="1"/>
  <c r="H333" i="3"/>
  <c r="J333" i="3" s="1"/>
  <c r="K333" i="3" s="1"/>
  <c r="H328" i="3"/>
  <c r="J328" i="3" s="1"/>
  <c r="H323" i="3"/>
  <c r="J323" i="3" s="1"/>
  <c r="K323" i="3" s="1"/>
  <c r="H318" i="3"/>
  <c r="J318" i="3" s="1"/>
  <c r="H313" i="3"/>
  <c r="J313" i="3" s="1"/>
  <c r="H308" i="3"/>
  <c r="J308" i="3" s="1"/>
  <c r="K308" i="3" s="1"/>
  <c r="H303" i="3"/>
  <c r="J303" i="3" s="1"/>
  <c r="H298" i="3"/>
  <c r="J298" i="3" s="1"/>
  <c r="K298" i="3" s="1"/>
  <c r="H293" i="3"/>
  <c r="J293" i="3" s="1"/>
  <c r="H288" i="3"/>
  <c r="H283" i="3"/>
  <c r="J283" i="3" s="1"/>
  <c r="K283" i="3" s="1"/>
  <c r="H278" i="3"/>
  <c r="J278" i="3" s="1"/>
  <c r="K278" i="3" s="1"/>
  <c r="H273" i="3"/>
  <c r="J273" i="3" s="1"/>
  <c r="K273" i="3" s="1"/>
  <c r="H268" i="3"/>
  <c r="J268" i="3" s="1"/>
  <c r="K268" i="3" s="1"/>
  <c r="H263" i="3"/>
  <c r="J263" i="3" s="1"/>
  <c r="H258" i="3"/>
  <c r="J258" i="3" s="1"/>
  <c r="K258" i="3" s="1"/>
  <c r="H253" i="3"/>
  <c r="J253" i="3" s="1"/>
  <c r="H248" i="3"/>
  <c r="J248" i="3" s="1"/>
  <c r="K248" i="3" s="1"/>
  <c r="H243" i="3"/>
  <c r="J243" i="3" s="1"/>
  <c r="K243" i="3" s="1"/>
  <c r="H238" i="3"/>
  <c r="J238" i="3" s="1"/>
  <c r="H233" i="3"/>
  <c r="J233" i="3" s="1"/>
  <c r="K233" i="3" s="1"/>
  <c r="H228" i="3"/>
  <c r="J228" i="3" s="1"/>
  <c r="H223" i="3"/>
  <c r="J223" i="3" s="1"/>
  <c r="K223" i="3" s="1"/>
  <c r="H218" i="3"/>
  <c r="J218" i="3" s="1"/>
  <c r="K218" i="3" s="1"/>
  <c r="H213" i="3"/>
  <c r="J213" i="3" s="1"/>
  <c r="H208" i="3"/>
  <c r="J208" i="3" s="1"/>
  <c r="H203" i="3"/>
  <c r="J203" i="3" s="1"/>
  <c r="K203" i="3" s="1"/>
  <c r="H198" i="3"/>
  <c r="J198" i="3" s="1"/>
  <c r="K198" i="3" s="1"/>
  <c r="H193" i="3"/>
  <c r="J193" i="3" s="1"/>
  <c r="K193" i="3" s="1"/>
  <c r="H188" i="3"/>
  <c r="J188" i="3" s="1"/>
  <c r="H183" i="3"/>
  <c r="H178" i="3"/>
  <c r="J178" i="3" s="1"/>
  <c r="H173" i="3"/>
  <c r="J173" i="3" s="1"/>
  <c r="H168" i="3"/>
  <c r="J168" i="3" s="1"/>
  <c r="K168" i="3" s="1"/>
  <c r="H163" i="3"/>
  <c r="J163" i="3" s="1"/>
  <c r="H158" i="3"/>
  <c r="H153" i="3"/>
  <c r="J153" i="3" s="1"/>
  <c r="H148" i="3"/>
  <c r="J148" i="3" s="1"/>
  <c r="K148" i="3" s="1"/>
  <c r="H143" i="3"/>
  <c r="J143" i="3" s="1"/>
  <c r="K143" i="3" s="1"/>
  <c r="H138" i="3"/>
  <c r="J138" i="3" s="1"/>
  <c r="H133" i="3"/>
  <c r="J133" i="3" s="1"/>
  <c r="K133" i="3" s="1"/>
  <c r="H128" i="3"/>
  <c r="J128" i="3" s="1"/>
  <c r="K128" i="3" s="1"/>
  <c r="H123" i="3"/>
  <c r="J123" i="3" s="1"/>
  <c r="K123" i="3" s="1"/>
  <c r="H118" i="3"/>
  <c r="J118" i="3" s="1"/>
  <c r="K118" i="3" s="1"/>
  <c r="H113" i="3"/>
  <c r="J113" i="3" s="1"/>
  <c r="H108" i="3"/>
  <c r="J108" i="3" s="1"/>
  <c r="K108" i="3" s="1"/>
  <c r="H103" i="3"/>
  <c r="J103" i="3" s="1"/>
  <c r="K103" i="3" s="1"/>
  <c r="H98" i="3"/>
  <c r="J98" i="3" s="1"/>
  <c r="K98" i="3" s="1"/>
  <c r="H93" i="3"/>
  <c r="J93" i="3" s="1"/>
  <c r="K93" i="3" s="1"/>
  <c r="H88" i="3"/>
  <c r="J88" i="3" s="1"/>
  <c r="H83" i="3"/>
  <c r="J83" i="3" s="1"/>
  <c r="K83" i="3" s="1"/>
  <c r="H78" i="3"/>
  <c r="J78" i="3" s="1"/>
  <c r="K78" i="3" s="1"/>
  <c r="H74" i="3"/>
  <c r="J74" i="3" s="1"/>
  <c r="K74" i="3" s="1"/>
  <c r="H69" i="3"/>
  <c r="J69" i="3" s="1"/>
  <c r="K69" i="3" s="1"/>
  <c r="H64" i="3"/>
  <c r="J64" i="3" s="1"/>
  <c r="H59" i="3"/>
  <c r="J59" i="3" s="1"/>
  <c r="K59" i="3" s="1"/>
  <c r="H54" i="3"/>
  <c r="J54" i="3" s="1"/>
  <c r="K54" i="3" s="1"/>
  <c r="H50" i="3"/>
  <c r="J50" i="3" s="1"/>
  <c r="K50" i="3" s="1"/>
  <c r="H49" i="3"/>
  <c r="J49" i="3" s="1"/>
  <c r="K49" i="3" s="1"/>
  <c r="H45" i="3"/>
  <c r="J45" i="3" s="1"/>
  <c r="H44" i="3"/>
  <c r="J44" i="3" s="1"/>
  <c r="K44" i="3" s="1"/>
  <c r="H40" i="3"/>
  <c r="J40" i="3" s="1"/>
  <c r="K40" i="3" s="1"/>
  <c r="H36" i="3"/>
  <c r="J36" i="3" s="1"/>
  <c r="H35" i="3"/>
  <c r="J35" i="3" s="1"/>
  <c r="K35" i="3" s="1"/>
  <c r="H34" i="3"/>
  <c r="J34" i="3" s="1"/>
  <c r="K34" i="3" s="1"/>
  <c r="H33" i="3"/>
  <c r="J33" i="3" s="1"/>
  <c r="H32" i="3"/>
  <c r="J32" i="3" s="1"/>
  <c r="K32" i="3" s="1"/>
  <c r="H31" i="3"/>
  <c r="J31" i="3" s="1"/>
  <c r="K31" i="3" s="1"/>
  <c r="H30" i="3"/>
  <c r="J30" i="3" s="1"/>
  <c r="K30" i="3" s="1"/>
  <c r="H29" i="3"/>
  <c r="J29" i="3" s="1"/>
  <c r="K29" i="3" s="1"/>
  <c r="H28" i="3"/>
  <c r="J28" i="3" s="1"/>
  <c r="H27" i="3"/>
  <c r="J27" i="3" s="1"/>
  <c r="K27" i="3" s="1"/>
  <c r="H26" i="3"/>
  <c r="J26" i="3" s="1"/>
  <c r="K26" i="3" s="1"/>
  <c r="H25" i="3"/>
  <c r="J25" i="3" s="1"/>
  <c r="H24" i="3"/>
  <c r="J24" i="3" s="1"/>
  <c r="K24" i="3" s="1"/>
  <c r="H23" i="3"/>
  <c r="J23" i="3" s="1"/>
  <c r="K23" i="3" s="1"/>
  <c r="H22" i="3"/>
  <c r="J22" i="3" s="1"/>
  <c r="H21" i="3"/>
  <c r="J21" i="3" s="1"/>
  <c r="K21" i="3" s="1"/>
  <c r="H20" i="3"/>
  <c r="J20" i="3" s="1"/>
  <c r="K20" i="3" s="1"/>
  <c r="H19" i="3"/>
  <c r="J19" i="3" s="1"/>
  <c r="H18" i="3"/>
  <c r="J18" i="3" s="1"/>
  <c r="K18" i="3" s="1"/>
  <c r="H17" i="3"/>
  <c r="J17" i="3" s="1"/>
  <c r="K17" i="3" s="1"/>
  <c r="H16" i="3"/>
  <c r="J16" i="3" s="1"/>
  <c r="H15" i="3"/>
  <c r="J15" i="3" s="1"/>
  <c r="K15" i="3" s="1"/>
  <c r="H14" i="3"/>
  <c r="J14" i="3" s="1"/>
  <c r="H10" i="3"/>
  <c r="J10" i="3" s="1"/>
  <c r="K10" i="3" s="1"/>
  <c r="H6" i="3"/>
  <c r="H5" i="3"/>
  <c r="J5" i="3" s="1"/>
  <c r="H4" i="3"/>
  <c r="J4" i="3" s="1"/>
  <c r="K4" i="3" s="1"/>
  <c r="H3" i="3"/>
  <c r="J3" i="3" s="1"/>
  <c r="K3" i="3" s="1"/>
  <c r="H2" i="3"/>
  <c r="J2" i="3" s="1"/>
  <c r="I617" i="2"/>
  <c r="H612" i="2"/>
  <c r="J612" i="2" s="1"/>
  <c r="H607" i="2"/>
  <c r="J607" i="2" s="1"/>
  <c r="K607" i="2" s="1"/>
  <c r="L607" i="2" s="1"/>
  <c r="H602" i="2"/>
  <c r="J602" i="2" s="1"/>
  <c r="H597" i="2"/>
  <c r="J597" i="2" s="1"/>
  <c r="H592" i="2"/>
  <c r="J592" i="2" s="1"/>
  <c r="K592" i="2" s="1"/>
  <c r="H584" i="2"/>
  <c r="J584" i="2" s="1"/>
  <c r="H579" i="2"/>
  <c r="J579" i="2" s="1"/>
  <c r="H574" i="2"/>
  <c r="J574" i="2" s="1"/>
  <c r="H569" i="2"/>
  <c r="J569" i="2" s="1"/>
  <c r="H564" i="2"/>
  <c r="H556" i="2"/>
  <c r="J556" i="2" s="1"/>
  <c r="H551" i="2"/>
  <c r="J551" i="2" s="1"/>
  <c r="H546" i="2"/>
  <c r="J546" i="2" s="1"/>
  <c r="H541" i="2"/>
  <c r="J541" i="2" s="1"/>
  <c r="H536" i="2"/>
  <c r="J536" i="2" s="1"/>
  <c r="H528" i="2"/>
  <c r="J528" i="2" s="1"/>
  <c r="H523" i="2"/>
  <c r="J523" i="2" s="1"/>
  <c r="H518" i="2"/>
  <c r="J518" i="2" s="1"/>
  <c r="K518" i="2" s="1"/>
  <c r="H513" i="2"/>
  <c r="J513" i="2" s="1"/>
  <c r="H508" i="2"/>
  <c r="H500" i="2"/>
  <c r="J500" i="2" s="1"/>
  <c r="H495" i="2"/>
  <c r="J495" i="2" s="1"/>
  <c r="H490" i="2"/>
  <c r="J490" i="2" s="1"/>
  <c r="H485" i="2"/>
  <c r="J485" i="2" s="1"/>
  <c r="H480" i="2"/>
  <c r="H472" i="2"/>
  <c r="J472" i="2" s="1"/>
  <c r="H467" i="2"/>
  <c r="J467" i="2" s="1"/>
  <c r="H462" i="2"/>
  <c r="J462" i="2" s="1"/>
  <c r="H457" i="2"/>
  <c r="J457" i="2" s="1"/>
  <c r="H452" i="2"/>
  <c r="J452" i="2" s="1"/>
  <c r="H444" i="2"/>
  <c r="J444" i="2" s="1"/>
  <c r="H439" i="2"/>
  <c r="J439" i="2" s="1"/>
  <c r="H434" i="2"/>
  <c r="J434" i="2" s="1"/>
  <c r="H429" i="2"/>
  <c r="J429" i="2" s="1"/>
  <c r="H424" i="2"/>
  <c r="J424" i="2" s="1"/>
  <c r="H416" i="2"/>
  <c r="J416" i="2" s="1"/>
  <c r="H411" i="2"/>
  <c r="J411" i="2" s="1"/>
  <c r="H406" i="2"/>
  <c r="J406" i="2" s="1"/>
  <c r="H401" i="2"/>
  <c r="J401" i="2" s="1"/>
  <c r="K401" i="2" s="1"/>
  <c r="H396" i="2"/>
  <c r="J396" i="2" s="1"/>
  <c r="H388" i="2"/>
  <c r="J388" i="2" s="1"/>
  <c r="H383" i="2"/>
  <c r="J383" i="2" s="1"/>
  <c r="H378" i="2"/>
  <c r="J378" i="2" s="1"/>
  <c r="H373" i="2"/>
  <c r="J373" i="2" s="1"/>
  <c r="H368" i="2"/>
  <c r="H360" i="2"/>
  <c r="J360" i="2" s="1"/>
  <c r="H355" i="2"/>
  <c r="J355" i="2" s="1"/>
  <c r="H350" i="2"/>
  <c r="J350" i="2" s="1"/>
  <c r="H345" i="2"/>
  <c r="J345" i="2" s="1"/>
  <c r="H340" i="2"/>
  <c r="J340" i="2" s="1"/>
  <c r="H332" i="2"/>
  <c r="J332" i="2" s="1"/>
  <c r="H327" i="2"/>
  <c r="J327" i="2" s="1"/>
  <c r="H322" i="2"/>
  <c r="J322" i="2" s="1"/>
  <c r="H317" i="2"/>
  <c r="J317" i="2" s="1"/>
  <c r="H312" i="2"/>
  <c r="J312" i="2" s="1"/>
  <c r="H304" i="2"/>
  <c r="J304" i="2" s="1"/>
  <c r="H299" i="2"/>
  <c r="J299" i="2" s="1"/>
  <c r="H294" i="2"/>
  <c r="J294" i="2" s="1"/>
  <c r="H289" i="2"/>
  <c r="J289" i="2" s="1"/>
  <c r="H284" i="2"/>
  <c r="H276" i="2"/>
  <c r="J276" i="2" s="1"/>
  <c r="H271" i="2"/>
  <c r="J271" i="2" s="1"/>
  <c r="H266" i="2"/>
  <c r="J266" i="2" s="1"/>
  <c r="H261" i="2"/>
  <c r="J261" i="2" s="1"/>
  <c r="H256" i="2"/>
  <c r="J256" i="2" s="1"/>
  <c r="H248" i="2"/>
  <c r="J248" i="2" s="1"/>
  <c r="H243" i="2"/>
  <c r="J243" i="2" s="1"/>
  <c r="H238" i="2"/>
  <c r="J238" i="2" s="1"/>
  <c r="H233" i="2"/>
  <c r="J233" i="2" s="1"/>
  <c r="H228" i="2"/>
  <c r="H220" i="2"/>
  <c r="J220" i="2" s="1"/>
  <c r="H215" i="2"/>
  <c r="J215" i="2" s="1"/>
  <c r="H210" i="2"/>
  <c r="J210" i="2" s="1"/>
  <c r="H205" i="2"/>
  <c r="J205" i="2" s="1"/>
  <c r="H200" i="2"/>
  <c r="H192" i="2"/>
  <c r="J192" i="2" s="1"/>
  <c r="H187" i="2"/>
  <c r="J187" i="2" s="1"/>
  <c r="H182" i="2"/>
  <c r="J182" i="2" s="1"/>
  <c r="H177" i="2"/>
  <c r="J177" i="2" s="1"/>
  <c r="H172" i="2"/>
  <c r="J172" i="2" s="1"/>
  <c r="H164" i="2"/>
  <c r="J164" i="2" s="1"/>
  <c r="H159" i="2"/>
  <c r="J159" i="2" s="1"/>
  <c r="H154" i="2"/>
  <c r="J154" i="2" s="1"/>
  <c r="H149" i="2"/>
  <c r="J149" i="2" s="1"/>
  <c r="H144" i="2"/>
  <c r="H136" i="2"/>
  <c r="J136" i="2" s="1"/>
  <c r="H131" i="2"/>
  <c r="J131" i="2" s="1"/>
  <c r="H126" i="2"/>
  <c r="J126" i="2" s="1"/>
  <c r="H121" i="2"/>
  <c r="J121" i="2" s="1"/>
  <c r="H116" i="2"/>
  <c r="H108" i="2"/>
  <c r="J108" i="2" s="1"/>
  <c r="H103" i="2"/>
  <c r="J103" i="2" s="1"/>
  <c r="H98" i="2"/>
  <c r="J98" i="2" s="1"/>
  <c r="H93" i="2"/>
  <c r="J93" i="2" s="1"/>
  <c r="H88" i="2"/>
  <c r="J88" i="2" s="1"/>
  <c r="H81" i="2"/>
  <c r="J81" i="2" s="1"/>
  <c r="H76" i="2"/>
  <c r="J76" i="2" s="1"/>
  <c r="H71" i="2"/>
  <c r="J71" i="2" s="1"/>
  <c r="H66" i="2"/>
  <c r="J66" i="2" s="1"/>
  <c r="H61" i="2"/>
  <c r="J61" i="2" s="1"/>
  <c r="H54" i="2"/>
  <c r="J54" i="2" s="1"/>
  <c r="H53" i="2"/>
  <c r="J53" i="2" s="1"/>
  <c r="H49" i="2"/>
  <c r="J49" i="2" s="1"/>
  <c r="H48" i="2"/>
  <c r="J48" i="2" s="1"/>
  <c r="H44" i="2"/>
  <c r="J44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K35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K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1" i="2"/>
  <c r="H7" i="2"/>
  <c r="J7" i="2" s="1"/>
  <c r="H5" i="2"/>
  <c r="J5" i="2" s="1"/>
  <c r="H4" i="2"/>
  <c r="J4" i="2" s="1"/>
  <c r="H3" i="2"/>
  <c r="J3" i="2" s="1"/>
  <c r="H2" i="2"/>
  <c r="J2" i="2" s="1"/>
  <c r="H589" i="2" l="1"/>
  <c r="H505" i="2"/>
  <c r="H533" i="2"/>
  <c r="H309" i="2"/>
  <c r="K416" i="2"/>
  <c r="L416" i="2" s="1"/>
  <c r="K44" i="2"/>
  <c r="L44" i="2" s="1"/>
  <c r="K38" i="2"/>
  <c r="L38" i="2" s="1"/>
  <c r="K602" i="2"/>
  <c r="L602" i="2" s="1"/>
  <c r="H253" i="2"/>
  <c r="H337" i="2"/>
  <c r="H477" i="2"/>
  <c r="K53" i="2"/>
  <c r="L53" i="2" s="1"/>
  <c r="H141" i="2"/>
  <c r="H169" i="2"/>
  <c r="H393" i="2"/>
  <c r="H225" i="2"/>
  <c r="L518" i="2"/>
  <c r="L35" i="2"/>
  <c r="L401" i="2"/>
  <c r="H617" i="2"/>
  <c r="L50" i="3"/>
  <c r="L408" i="3"/>
  <c r="L258" i="3"/>
  <c r="L35" i="3"/>
  <c r="L198" i="3"/>
  <c r="L29" i="3"/>
  <c r="L168" i="3"/>
  <c r="L23" i="3"/>
  <c r="L108" i="3"/>
  <c r="L17" i="3"/>
  <c r="L78" i="3"/>
  <c r="L433" i="3"/>
  <c r="L283" i="3"/>
  <c r="L223" i="3"/>
  <c r="L193" i="3"/>
  <c r="L133" i="3"/>
  <c r="L103" i="3"/>
  <c r="L74" i="3"/>
  <c r="L49" i="3"/>
  <c r="L34" i="3"/>
  <c r="L4" i="3"/>
  <c r="L458" i="3"/>
  <c r="L398" i="3"/>
  <c r="L308" i="3"/>
  <c r="L278" i="3"/>
  <c r="L248" i="3"/>
  <c r="L218" i="3"/>
  <c r="L128" i="3"/>
  <c r="L98" i="3"/>
  <c r="L69" i="3"/>
  <c r="L27" i="3"/>
  <c r="L21" i="3"/>
  <c r="L15" i="3"/>
  <c r="L3" i="3"/>
  <c r="L483" i="3"/>
  <c r="L423" i="3"/>
  <c r="L333" i="3"/>
  <c r="L273" i="3"/>
  <c r="L243" i="3"/>
  <c r="L123" i="3"/>
  <c r="L93" i="3"/>
  <c r="L44" i="3"/>
  <c r="L32" i="3"/>
  <c r="L26" i="3"/>
  <c r="L20" i="3"/>
  <c r="L508" i="3"/>
  <c r="L448" i="3"/>
  <c r="L298" i="3"/>
  <c r="L268" i="3"/>
  <c r="L148" i="3"/>
  <c r="L118" i="3"/>
  <c r="L59" i="3"/>
  <c r="L40" i="3"/>
  <c r="L31" i="3"/>
  <c r="L10" i="3"/>
  <c r="L533" i="3"/>
  <c r="L383" i="3"/>
  <c r="L323" i="3"/>
  <c r="L233" i="3"/>
  <c r="L203" i="3"/>
  <c r="L143" i="3"/>
  <c r="L83" i="3"/>
  <c r="L54" i="3"/>
  <c r="L30" i="3"/>
  <c r="L24" i="3"/>
  <c r="L18" i="3"/>
  <c r="K548" i="3"/>
  <c r="L548" i="3" s="1"/>
  <c r="K348" i="3"/>
  <c r="L348" i="3" s="1"/>
  <c r="K373" i="3"/>
  <c r="L373" i="3" s="1"/>
  <c r="K173" i="3"/>
  <c r="L173" i="3" s="1"/>
  <c r="K473" i="3"/>
  <c r="L473" i="3" s="1"/>
  <c r="K208" i="3"/>
  <c r="L208" i="3" s="1"/>
  <c r="K358" i="3"/>
  <c r="L358" i="3" s="1"/>
  <c r="K498" i="3"/>
  <c r="L498" i="3" s="1"/>
  <c r="K523" i="3"/>
  <c r="L523" i="3" s="1"/>
  <c r="J158" i="3"/>
  <c r="J183" i="3"/>
  <c r="J503" i="3"/>
  <c r="J453" i="3"/>
  <c r="J428" i="3"/>
  <c r="J6" i="3"/>
  <c r="K2" i="3"/>
  <c r="K22" i="3"/>
  <c r="L22" i="3" s="1"/>
  <c r="K14" i="3"/>
  <c r="L14" i="3" s="1"/>
  <c r="K5" i="3"/>
  <c r="L5" i="3" s="1"/>
  <c r="K33" i="3"/>
  <c r="L33" i="3" s="1"/>
  <c r="K303" i="3"/>
  <c r="L303" i="3" s="1"/>
  <c r="K318" i="3"/>
  <c r="L318" i="3" s="1"/>
  <c r="K413" i="3"/>
  <c r="L413" i="3" s="1"/>
  <c r="K478" i="3"/>
  <c r="L478" i="3" s="1"/>
  <c r="K528" i="3"/>
  <c r="L528" i="3" s="1"/>
  <c r="K163" i="3"/>
  <c r="L163" i="3" s="1"/>
  <c r="K238" i="3"/>
  <c r="L238" i="3" s="1"/>
  <c r="K293" i="3"/>
  <c r="L293" i="3" s="1"/>
  <c r="K388" i="3"/>
  <c r="L388" i="3" s="1"/>
  <c r="K443" i="3"/>
  <c r="L443" i="3" s="1"/>
  <c r="K468" i="3"/>
  <c r="L468" i="3" s="1"/>
  <c r="K493" i="3"/>
  <c r="L493" i="3" s="1"/>
  <c r="K518" i="3"/>
  <c r="L518" i="3" s="1"/>
  <c r="K543" i="3"/>
  <c r="L543" i="3" s="1"/>
  <c r="K363" i="3"/>
  <c r="L363" i="3" s="1"/>
  <c r="K403" i="3"/>
  <c r="L403" i="3" s="1"/>
  <c r="K418" i="3"/>
  <c r="L418" i="3" s="1"/>
  <c r="K16" i="3"/>
  <c r="L16" i="3" s="1"/>
  <c r="K25" i="3"/>
  <c r="K153" i="3"/>
  <c r="L153" i="3" s="1"/>
  <c r="K188" i="3"/>
  <c r="L188" i="3" s="1"/>
  <c r="K228" i="3"/>
  <c r="L228" i="3" s="1"/>
  <c r="K263" i="3"/>
  <c r="L263" i="3" s="1"/>
  <c r="K338" i="3"/>
  <c r="L338" i="3" s="1"/>
  <c r="K378" i="3"/>
  <c r="L378" i="3" s="1"/>
  <c r="K393" i="3"/>
  <c r="L393" i="3" s="1"/>
  <c r="K19" i="3"/>
  <c r="K28" i="3"/>
  <c r="K36" i="3"/>
  <c r="L36" i="3" s="1"/>
  <c r="K45" i="3"/>
  <c r="L45" i="3" s="1"/>
  <c r="K64" i="3"/>
  <c r="L64" i="3" s="1"/>
  <c r="K88" i="3"/>
  <c r="L88" i="3" s="1"/>
  <c r="K113" i="3"/>
  <c r="L113" i="3" s="1"/>
  <c r="K313" i="3"/>
  <c r="L313" i="3" s="1"/>
  <c r="K353" i="3"/>
  <c r="L353" i="3" s="1"/>
  <c r="K368" i="3"/>
  <c r="L368" i="3" s="1"/>
  <c r="K138" i="3"/>
  <c r="L138" i="3" s="1"/>
  <c r="K178" i="3"/>
  <c r="L178" i="3" s="1"/>
  <c r="K213" i="3"/>
  <c r="L213" i="3" s="1"/>
  <c r="K253" i="3"/>
  <c r="L253" i="3" s="1"/>
  <c r="J288" i="3"/>
  <c r="K328" i="3"/>
  <c r="L328" i="3" s="1"/>
  <c r="K343" i="3"/>
  <c r="L343" i="3" s="1"/>
  <c r="K438" i="3"/>
  <c r="L438" i="3" s="1"/>
  <c r="K463" i="3"/>
  <c r="L463" i="3" s="1"/>
  <c r="K488" i="3"/>
  <c r="L488" i="3" s="1"/>
  <c r="K513" i="3"/>
  <c r="L513" i="3" s="1"/>
  <c r="K538" i="3"/>
  <c r="L538" i="3" s="1"/>
  <c r="K612" i="2"/>
  <c r="L612" i="2" s="1"/>
  <c r="L592" i="2"/>
  <c r="K597" i="2"/>
  <c r="L597" i="2" s="1"/>
  <c r="J617" i="2"/>
  <c r="K569" i="2"/>
  <c r="L569" i="2" s="1"/>
  <c r="K579" i="2"/>
  <c r="L579" i="2" s="1"/>
  <c r="K584" i="2"/>
  <c r="L584" i="2" s="1"/>
  <c r="J564" i="2"/>
  <c r="K574" i="2"/>
  <c r="L574" i="2" s="1"/>
  <c r="K551" i="2"/>
  <c r="L551" i="2" s="1"/>
  <c r="J561" i="2"/>
  <c r="K561" i="2" s="1"/>
  <c r="K536" i="2"/>
  <c r="L536" i="2" s="1"/>
  <c r="K541" i="2"/>
  <c r="L541" i="2" s="1"/>
  <c r="K546" i="2"/>
  <c r="L546" i="2" s="1"/>
  <c r="K556" i="2"/>
  <c r="L556" i="2" s="1"/>
  <c r="H561" i="2"/>
  <c r="K513" i="2"/>
  <c r="L513" i="2" s="1"/>
  <c r="K523" i="2"/>
  <c r="L523" i="2" s="1"/>
  <c r="K528" i="2"/>
  <c r="L528" i="2" s="1"/>
  <c r="J508" i="2"/>
  <c r="K485" i="2"/>
  <c r="L485" i="2" s="1"/>
  <c r="K495" i="2"/>
  <c r="L495" i="2" s="1"/>
  <c r="K500" i="2"/>
  <c r="L500" i="2" s="1"/>
  <c r="J480" i="2"/>
  <c r="K490" i="2"/>
  <c r="L490" i="2" s="1"/>
  <c r="K467" i="2"/>
  <c r="L467" i="2" s="1"/>
  <c r="J477" i="2"/>
  <c r="K477" i="2" s="1"/>
  <c r="K452" i="2"/>
  <c r="L452" i="2" s="1"/>
  <c r="K457" i="2"/>
  <c r="L457" i="2" s="1"/>
  <c r="K472" i="2"/>
  <c r="L472" i="2" s="1"/>
  <c r="K462" i="2"/>
  <c r="L462" i="2" s="1"/>
  <c r="K439" i="2"/>
  <c r="L439" i="2"/>
  <c r="K444" i="2"/>
  <c r="L444" i="2" s="1"/>
  <c r="J449" i="2"/>
  <c r="K449" i="2" s="1"/>
  <c r="K424" i="2"/>
  <c r="L424" i="2" s="1"/>
  <c r="K429" i="2"/>
  <c r="L429" i="2" s="1"/>
  <c r="K434" i="2"/>
  <c r="L434" i="2" s="1"/>
  <c r="H449" i="2"/>
  <c r="K406" i="2"/>
  <c r="L406" i="2" s="1"/>
  <c r="K411" i="2"/>
  <c r="L411" i="2" s="1"/>
  <c r="J421" i="2"/>
  <c r="K421" i="2" s="1"/>
  <c r="K396" i="2"/>
  <c r="L396" i="2" s="1"/>
  <c r="H421" i="2"/>
  <c r="K373" i="2"/>
  <c r="L373" i="2" s="1"/>
  <c r="K378" i="2"/>
  <c r="L378" i="2" s="1"/>
  <c r="K383" i="2"/>
  <c r="L383" i="2" s="1"/>
  <c r="K388" i="2"/>
  <c r="L388" i="2" s="1"/>
  <c r="J368" i="2"/>
  <c r="K355" i="2"/>
  <c r="L355" i="2" s="1"/>
  <c r="K340" i="2"/>
  <c r="L340" i="2" s="1"/>
  <c r="J365" i="2"/>
  <c r="K365" i="2" s="1"/>
  <c r="K345" i="2"/>
  <c r="L345" i="2" s="1"/>
  <c r="K350" i="2"/>
  <c r="L350" i="2" s="1"/>
  <c r="K360" i="2"/>
  <c r="L360" i="2" s="1"/>
  <c r="H365" i="2"/>
  <c r="K327" i="2"/>
  <c r="L327" i="2" s="1"/>
  <c r="J337" i="2"/>
  <c r="K337" i="2" s="1"/>
  <c r="K312" i="2"/>
  <c r="L312" i="2" s="1"/>
  <c r="K317" i="2"/>
  <c r="L317" i="2" s="1"/>
  <c r="K332" i="2"/>
  <c r="L332" i="2" s="1"/>
  <c r="K322" i="2"/>
  <c r="L322" i="2" s="1"/>
  <c r="K289" i="2"/>
  <c r="L289" i="2" s="1"/>
  <c r="K299" i="2"/>
  <c r="L299" i="2" s="1"/>
  <c r="K304" i="2"/>
  <c r="L304" i="2" s="1"/>
  <c r="J284" i="2"/>
  <c r="K294" i="2"/>
  <c r="L294" i="2" s="1"/>
  <c r="K266" i="2"/>
  <c r="L266" i="2" s="1"/>
  <c r="K271" i="2"/>
  <c r="L271" i="2" s="1"/>
  <c r="J281" i="2"/>
  <c r="K281" i="2" s="1"/>
  <c r="K256" i="2"/>
  <c r="L256" i="2" s="1"/>
  <c r="K261" i="2"/>
  <c r="L261" i="2" s="1"/>
  <c r="K276" i="2"/>
  <c r="L276" i="2" s="1"/>
  <c r="H281" i="2"/>
  <c r="K233" i="2"/>
  <c r="L233" i="2" s="1"/>
  <c r="K238" i="2"/>
  <c r="L238" i="2" s="1"/>
  <c r="K243" i="2"/>
  <c r="L243" i="2" s="1"/>
  <c r="K248" i="2"/>
  <c r="L248" i="2" s="1"/>
  <c r="J228" i="2"/>
  <c r="K220" i="2"/>
  <c r="L220" i="2" s="1"/>
  <c r="K205" i="2"/>
  <c r="L205" i="2" s="1"/>
  <c r="K210" i="2"/>
  <c r="L210" i="2" s="1"/>
  <c r="K215" i="2"/>
  <c r="L215" i="2" s="1"/>
  <c r="J200" i="2"/>
  <c r="K182" i="2"/>
  <c r="L182" i="2" s="1"/>
  <c r="K187" i="2"/>
  <c r="L187" i="2" s="1"/>
  <c r="J197" i="2"/>
  <c r="K197" i="2" s="1"/>
  <c r="K172" i="2"/>
  <c r="L172" i="2" s="1"/>
  <c r="K177" i="2"/>
  <c r="L177" i="2" s="1"/>
  <c r="K192" i="2"/>
  <c r="L192" i="2" s="1"/>
  <c r="H197" i="2"/>
  <c r="K149" i="2"/>
  <c r="L149" i="2" s="1"/>
  <c r="K154" i="2"/>
  <c r="L154" i="2" s="1"/>
  <c r="K159" i="2"/>
  <c r="L159" i="2" s="1"/>
  <c r="K164" i="2"/>
  <c r="L164" i="2" s="1"/>
  <c r="J144" i="2"/>
  <c r="K126" i="2"/>
  <c r="L126" i="2" s="1"/>
  <c r="K131" i="2"/>
  <c r="L131" i="2" s="1"/>
  <c r="K121" i="2"/>
  <c r="L121" i="2" s="1"/>
  <c r="K136" i="2"/>
  <c r="L136" i="2" s="1"/>
  <c r="J116" i="2"/>
  <c r="K88" i="2"/>
  <c r="L88" i="2" s="1"/>
  <c r="J113" i="2"/>
  <c r="K113" i="2" s="1"/>
  <c r="K93" i="2"/>
  <c r="L93" i="2" s="1"/>
  <c r="K98" i="2"/>
  <c r="L98" i="2" s="1"/>
  <c r="K103" i="2"/>
  <c r="L103" i="2" s="1"/>
  <c r="K108" i="2"/>
  <c r="L108" i="2" s="1"/>
  <c r="H113" i="2"/>
  <c r="K71" i="2"/>
  <c r="L71" i="2" s="1"/>
  <c r="K76" i="2"/>
  <c r="L76" i="2" s="1"/>
  <c r="K81" i="2"/>
  <c r="L81" i="2" s="1"/>
  <c r="J85" i="2"/>
  <c r="K85" i="2" s="1"/>
  <c r="K61" i="2"/>
  <c r="L61" i="2" s="1"/>
  <c r="K66" i="2"/>
  <c r="L66" i="2" s="1"/>
  <c r="H85" i="2"/>
  <c r="K48" i="2"/>
  <c r="L48" i="2" s="1"/>
  <c r="K39" i="2"/>
  <c r="L39" i="2" s="1"/>
  <c r="K49" i="2"/>
  <c r="L49" i="2" s="1"/>
  <c r="K36" i="2"/>
  <c r="L36" i="2" s="1"/>
  <c r="K40" i="2"/>
  <c r="L40" i="2" s="1"/>
  <c r="K37" i="2"/>
  <c r="L37" i="2" s="1"/>
  <c r="K54" i="2"/>
  <c r="L54" i="2" s="1"/>
  <c r="H58" i="2"/>
  <c r="J58" i="2"/>
  <c r="K58" i="2" s="1"/>
  <c r="H32" i="2"/>
  <c r="K29" i="2"/>
  <c r="L29" i="2" s="1"/>
  <c r="K26" i="2"/>
  <c r="L26" i="2" s="1"/>
  <c r="K20" i="2"/>
  <c r="L20" i="2" s="1"/>
  <c r="K23" i="2"/>
  <c r="L23" i="2" s="1"/>
  <c r="K17" i="2"/>
  <c r="L17" i="2" s="1"/>
  <c r="K7" i="2"/>
  <c r="L7" i="2" s="1"/>
  <c r="K16" i="2"/>
  <c r="L16" i="2" s="1"/>
  <c r="K19" i="2"/>
  <c r="L19" i="2" s="1"/>
  <c r="K22" i="2"/>
  <c r="L22" i="2" s="1"/>
  <c r="K25" i="2"/>
  <c r="L25" i="2" s="1"/>
  <c r="K28" i="2"/>
  <c r="L28" i="2" s="1"/>
  <c r="K31" i="2"/>
  <c r="L31" i="2" s="1"/>
  <c r="K15" i="2"/>
  <c r="L15" i="2" s="1"/>
  <c r="K18" i="2"/>
  <c r="L18" i="2" s="1"/>
  <c r="K21" i="2"/>
  <c r="L21" i="2" s="1"/>
  <c r="K27" i="2"/>
  <c r="L27" i="2" s="1"/>
  <c r="K30" i="2"/>
  <c r="L30" i="2" s="1"/>
  <c r="J11" i="2"/>
  <c r="L24" i="2"/>
  <c r="K5" i="2"/>
  <c r="L5" i="2" s="1"/>
  <c r="K2" i="2"/>
  <c r="L2" i="2" s="1"/>
  <c r="K3" i="2"/>
  <c r="L3" i="2" s="1"/>
  <c r="K4" i="2"/>
  <c r="L4" i="2" s="1"/>
  <c r="L421" i="2" l="1"/>
  <c r="L561" i="2"/>
  <c r="K617" i="2"/>
  <c r="L2" i="3"/>
  <c r="L25" i="3"/>
  <c r="K428" i="3"/>
  <c r="L428" i="3" s="1"/>
  <c r="L19" i="3"/>
  <c r="L28" i="3"/>
  <c r="K6" i="3"/>
  <c r="L6" i="3" s="1"/>
  <c r="K158" i="3"/>
  <c r="L158" i="3" s="1"/>
  <c r="K453" i="3"/>
  <c r="L453" i="3" s="1"/>
  <c r="K503" i="3"/>
  <c r="L503" i="3" s="1"/>
  <c r="K183" i="3"/>
  <c r="L183" i="3" s="1"/>
  <c r="K288" i="3"/>
  <c r="L288" i="3" s="1"/>
  <c r="L617" i="2"/>
  <c r="J589" i="2"/>
  <c r="K589" i="2" s="1"/>
  <c r="K564" i="2"/>
  <c r="L564" i="2" s="1"/>
  <c r="L589" i="2" s="1"/>
  <c r="J533" i="2"/>
  <c r="K533" i="2" s="1"/>
  <c r="K508" i="2"/>
  <c r="L508" i="2" s="1"/>
  <c r="L533" i="2" s="1"/>
  <c r="J505" i="2"/>
  <c r="K505" i="2" s="1"/>
  <c r="K480" i="2"/>
  <c r="L480" i="2" s="1"/>
  <c r="L505" i="2" s="1"/>
  <c r="L477" i="2"/>
  <c r="L449" i="2"/>
  <c r="J393" i="2"/>
  <c r="K393" i="2" s="1"/>
  <c r="K368" i="2"/>
  <c r="L368" i="2" s="1"/>
  <c r="L393" i="2" s="1"/>
  <c r="L365" i="2"/>
  <c r="L337" i="2"/>
  <c r="J309" i="2"/>
  <c r="K309" i="2" s="1"/>
  <c r="K284" i="2"/>
  <c r="L284" i="2" s="1"/>
  <c r="L309" i="2" s="1"/>
  <c r="L281" i="2"/>
  <c r="J253" i="2"/>
  <c r="K253" i="2" s="1"/>
  <c r="K228" i="2"/>
  <c r="L228" i="2" s="1"/>
  <c r="L253" i="2" s="1"/>
  <c r="J225" i="2"/>
  <c r="K225" i="2" s="1"/>
  <c r="K200" i="2"/>
  <c r="L200" i="2" s="1"/>
  <c r="L225" i="2" s="1"/>
  <c r="L197" i="2"/>
  <c r="J169" i="2"/>
  <c r="K169" i="2" s="1"/>
  <c r="K144" i="2"/>
  <c r="L144" i="2" s="1"/>
  <c r="L169" i="2" s="1"/>
  <c r="J141" i="2"/>
  <c r="K141" i="2" s="1"/>
  <c r="K116" i="2"/>
  <c r="L116" i="2" s="1"/>
  <c r="L141" i="2" s="1"/>
  <c r="L113" i="2"/>
  <c r="L85" i="2"/>
  <c r="L58" i="2"/>
  <c r="K11" i="2"/>
  <c r="L11" i="2" s="1"/>
  <c r="L32" i="2" s="1"/>
  <c r="J32" i="2"/>
  <c r="K32" i="2" s="1"/>
  <c r="K553" i="3" l="1"/>
  <c r="L553" i="3"/>
</calcChain>
</file>

<file path=xl/sharedStrings.xml><?xml version="1.0" encoding="utf-8"?>
<sst xmlns="http://schemas.openxmlformats.org/spreadsheetml/2006/main" count="12250" uniqueCount="902">
  <si>
    <t>1401/04/13</t>
  </si>
  <si>
    <t>1447</t>
  </si>
  <si>
    <t>FE-501-001</t>
  </si>
  <si>
    <t>Orifice Plate</t>
  </si>
  <si>
    <t>MRS</t>
  </si>
  <si>
    <t>مرکز نگهداری آدیش-کنگان</t>
  </si>
  <si>
    <t>1401/05/03</t>
  </si>
  <si>
    <t>Set</t>
  </si>
  <si>
    <t>FE-501-002</t>
  </si>
  <si>
    <t>FE-501-003</t>
  </si>
  <si>
    <t>FE-501-004</t>
  </si>
  <si>
    <t>FE-501-005</t>
  </si>
  <si>
    <t>FE-501-006</t>
  </si>
  <si>
    <t>FE-501-007</t>
  </si>
  <si>
    <t>FE-501-008</t>
  </si>
  <si>
    <t>FE-501-010</t>
  </si>
  <si>
    <t>FE-501-011</t>
  </si>
  <si>
    <t>FE-501-013</t>
  </si>
  <si>
    <t>FE-501-014</t>
  </si>
  <si>
    <t>FE-501-015</t>
  </si>
  <si>
    <t>FE-501-017</t>
  </si>
  <si>
    <t>FE-501-019</t>
  </si>
  <si>
    <t>FE-501-021</t>
  </si>
  <si>
    <t>FE-501-025</t>
  </si>
  <si>
    <t>FE-501-027</t>
  </si>
  <si>
    <t>FE-501-029</t>
  </si>
  <si>
    <t>FE-501-030</t>
  </si>
  <si>
    <t>FE-501-032</t>
  </si>
  <si>
    <t>FE-501-033</t>
  </si>
  <si>
    <t>FE-501-036</t>
  </si>
  <si>
    <t>FE-501-037</t>
  </si>
  <si>
    <t>FE-501-038</t>
  </si>
  <si>
    <t>FE-501-039A</t>
  </si>
  <si>
    <t>FE-501-039B</t>
  </si>
  <si>
    <t>FE-501-039C</t>
  </si>
  <si>
    <t>FE-501-039D</t>
  </si>
  <si>
    <t>FE-501-039E</t>
  </si>
  <si>
    <t>FE-501-039F</t>
  </si>
  <si>
    <t>FE-501-039G</t>
  </si>
  <si>
    <t>FE-501-039H</t>
  </si>
  <si>
    <t>FE-501-040</t>
  </si>
  <si>
    <t>FE-501-041</t>
  </si>
  <si>
    <t>FE-501-042</t>
  </si>
  <si>
    <t>FE-501-045</t>
  </si>
  <si>
    <t>FE-501-050</t>
  </si>
  <si>
    <t>FE-501-052</t>
  </si>
  <si>
    <t>FE-501-053</t>
  </si>
  <si>
    <t>FE-501-085</t>
  </si>
  <si>
    <t>FE-501-090</t>
  </si>
  <si>
    <t>FE-501-091</t>
  </si>
  <si>
    <t>FE-501-093</t>
  </si>
  <si>
    <t>FE-501-094</t>
  </si>
  <si>
    <t>FE-501-095</t>
  </si>
  <si>
    <t>FE-501-097</t>
  </si>
  <si>
    <t>FE-501-098</t>
  </si>
  <si>
    <t>FE-501-099</t>
  </si>
  <si>
    <t>FE-505-001</t>
  </si>
  <si>
    <t>FE-505-004</t>
  </si>
  <si>
    <t>FE-505-006</t>
  </si>
  <si>
    <t>FE-505-009</t>
  </si>
  <si>
    <t>FE-505-010</t>
  </si>
  <si>
    <t>FE-505-011</t>
  </si>
  <si>
    <t>FE-505-012</t>
  </si>
  <si>
    <t>FE-505-014</t>
  </si>
  <si>
    <t>FE-517-002</t>
  </si>
  <si>
    <t>FE-517-003</t>
  </si>
  <si>
    <t>FE-517-004</t>
  </si>
  <si>
    <t>FE-517-008</t>
  </si>
  <si>
    <t>FE-517-016</t>
  </si>
  <si>
    <t>FE-517-024</t>
  </si>
  <si>
    <t>FE-517-031</t>
  </si>
  <si>
    <t>FE-517-032</t>
  </si>
  <si>
    <t>FE-517-034</t>
  </si>
  <si>
    <t>FE-517-037</t>
  </si>
  <si>
    <t>FE-517-047</t>
  </si>
  <si>
    <t>FE-517-058</t>
  </si>
  <si>
    <t>FE-517-060</t>
  </si>
  <si>
    <t>FE-517-062</t>
  </si>
  <si>
    <t>FE-517-205</t>
  </si>
  <si>
    <t>FE-520-002</t>
  </si>
  <si>
    <t>FE-520-007</t>
  </si>
  <si>
    <t>FE-520-014</t>
  </si>
  <si>
    <t>FE-520-015</t>
  </si>
  <si>
    <t>FE-520-020</t>
  </si>
  <si>
    <t>FE-520-025</t>
  </si>
  <si>
    <t>FE-520-026</t>
  </si>
  <si>
    <t>FE-520-027</t>
  </si>
  <si>
    <t>FE-520-028</t>
  </si>
  <si>
    <t>FE-520-029</t>
  </si>
  <si>
    <t>FE-520-034</t>
  </si>
  <si>
    <t>FE-520-045</t>
  </si>
  <si>
    <t>FE-520-050</t>
  </si>
  <si>
    <t>FE-520-057</t>
  </si>
  <si>
    <t>FE-520-060</t>
  </si>
  <si>
    <t>FE-520-077</t>
  </si>
  <si>
    <t>FE-520-081</t>
  </si>
  <si>
    <t>FE-520-087</t>
  </si>
  <si>
    <t>FE-530-012A</t>
  </si>
  <si>
    <t>FE-530-012B</t>
  </si>
  <si>
    <t>FE-530-042</t>
  </si>
  <si>
    <t>RO-501-001</t>
  </si>
  <si>
    <t>Restriction Orifice</t>
  </si>
  <si>
    <t>RO-501-003</t>
  </si>
  <si>
    <t>RO-501-005</t>
  </si>
  <si>
    <t>RO-501-006</t>
  </si>
  <si>
    <t>RO-501-008</t>
  </si>
  <si>
    <t>RO-501-010</t>
  </si>
  <si>
    <t>RO-505-001</t>
  </si>
  <si>
    <t>RO-505-002</t>
  </si>
  <si>
    <t>RO-505-003</t>
  </si>
  <si>
    <t>RO-505-005</t>
  </si>
  <si>
    <t>RO-505-006</t>
  </si>
  <si>
    <t>RO-517-001</t>
  </si>
  <si>
    <t>RO-517-002</t>
  </si>
  <si>
    <t>RO-517-003</t>
  </si>
  <si>
    <t>RO-517-004</t>
  </si>
  <si>
    <t>RO-517-005</t>
  </si>
  <si>
    <t>RO-517-006</t>
  </si>
  <si>
    <t>RO-517-007</t>
  </si>
  <si>
    <t>RO-517-009</t>
  </si>
  <si>
    <t>RO-517-013</t>
  </si>
  <si>
    <t>RO-517-014</t>
  </si>
  <si>
    <t>RO-517-015</t>
  </si>
  <si>
    <t>RO-517-016</t>
  </si>
  <si>
    <t>RO-517-017</t>
  </si>
  <si>
    <t>RO-517-018</t>
  </si>
  <si>
    <t>RO-517-019</t>
  </si>
  <si>
    <t>RO-517-020</t>
  </si>
  <si>
    <t>RO-517-201</t>
  </si>
  <si>
    <t>RO-517-202</t>
  </si>
  <si>
    <t>RO-517-211</t>
  </si>
  <si>
    <t>RO-520-016</t>
  </si>
  <si>
    <t>RO-530-012</t>
  </si>
  <si>
    <t>RO-530-013</t>
  </si>
  <si>
    <t>FE-501-001-G</t>
  </si>
  <si>
    <t>Gasket Spiral Wound ASME B16.20 THK-4.5mm , Graphite Filler+SS316, I.R: SS316, C.R: C.S , 300# , 10"</t>
  </si>
  <si>
    <t>Piece</t>
  </si>
  <si>
    <t>FE-501-002-G</t>
  </si>
  <si>
    <t>FE-501-003-G</t>
  </si>
  <si>
    <t>Gasket Spiral Wound ASME B16.20 THK-4.5mm , Graphite Filler+SS316, I.R: SS316, C.R: C.S , 300# , 12"</t>
  </si>
  <si>
    <t>FE-501-004-G</t>
  </si>
  <si>
    <t>Gasket Spiral Wound ASME B16.20 THK-4.5mm , Graphite Filler+SS316, I.R: SS316, C.R: C.S , 300# , 6"</t>
  </si>
  <si>
    <t>FE-501-005-G</t>
  </si>
  <si>
    <t>FE-501-006-G</t>
  </si>
  <si>
    <t>Gasket Spiral Wound ASME B16.20 THK-4.5mm , Graphite Filler+SS316, I.R: SS316, C.R: C.S, NACE MR 0175 SSC &amp; HIC Resistant , 300# , 4"</t>
  </si>
  <si>
    <t>FE-501-007-G</t>
  </si>
  <si>
    <t>Gasket Spiral Wound ASME B16.20 THK-4.5mm , Graphite Filler+SS316, I.R: SS316, C.R: C.S , 300# , 8"</t>
  </si>
  <si>
    <t>FE-501-008-G</t>
  </si>
  <si>
    <t>Gasket Spiral Wound ASME B16.20 THK-4.5mm , Graphite Filler+SS316, I.R: SS316, C.R: C.S , 300# , 4"</t>
  </si>
  <si>
    <t>FE-501-010-G</t>
  </si>
  <si>
    <t>FE-501-011-G</t>
  </si>
  <si>
    <t>Gasket Spiral Wound ASME B16.20 THK-4.5mm , Graphite Filler+SS316, I.R: SS316, C.R: C.S, NACE MR 0175 SSC &amp; HIC Resistant , 300# , 10"</t>
  </si>
  <si>
    <t>FE-501-013-G</t>
  </si>
  <si>
    <t>FE-501-014-G</t>
  </si>
  <si>
    <t>FE-501-015-G</t>
  </si>
  <si>
    <t>Gasket Spiral Wound ASME B16.20 THK-4.5mm , Graphite Filler+SS316, I.R: SS316, C.R: C.S, NACE MR 0175 SSC &amp; HIC Resistant , 300# , 12"</t>
  </si>
  <si>
    <t>FE-501-017-G</t>
  </si>
  <si>
    <t>FE-501-019-G</t>
  </si>
  <si>
    <t>FE-501-021-G</t>
  </si>
  <si>
    <t>FE-501-024-G</t>
  </si>
  <si>
    <t>FE-501-025-G</t>
  </si>
  <si>
    <t>FE-501-027-G</t>
  </si>
  <si>
    <t>FE-501-029-G</t>
  </si>
  <si>
    <t>FE-501-030-G</t>
  </si>
  <si>
    <t>FE-501-032-G</t>
  </si>
  <si>
    <t>FE-501-033-G</t>
  </si>
  <si>
    <t>Gasket Spiral Wound ASME B16.20 THK-4.5mm , Graphite Filler+SS316, I.R: SS316, C.R: C.S, NACE MR 0175 SSC &amp; HIC Resistant , 300# , 6"</t>
  </si>
  <si>
    <t>FE-501-036-G</t>
  </si>
  <si>
    <t>Gasket Spiral Wound ASME B16.20 THK-4.5mm , Graphite Filler+SS316, I.R: SS316, C.R: C.S, NACE MR 0175 SSC &amp; HIC Resistant , 300# , 3"</t>
  </si>
  <si>
    <t>FE-501-037-G</t>
  </si>
  <si>
    <t>FE-501-038-G</t>
  </si>
  <si>
    <t>FE-501-039A-G</t>
  </si>
  <si>
    <t>FE-501-039B-G</t>
  </si>
  <si>
    <t>FE-501-039C-G</t>
  </si>
  <si>
    <t>FE-501-039D-G</t>
  </si>
  <si>
    <t>FE-501-039E-G</t>
  </si>
  <si>
    <t>FE-501-039F-G</t>
  </si>
  <si>
    <t>FE-501-039G-G</t>
  </si>
  <si>
    <t>FE-501-039H-G</t>
  </si>
  <si>
    <t>FE-501-040-G</t>
  </si>
  <si>
    <t>Gasket Spiral Wound ASME B16.20 THK-4.5mm , Graphite Filler+SS316, I.R: SS316, C.R: C.S, NACE MR 0175 SSC Resistant , 300# , 4"</t>
  </si>
  <si>
    <t>FE-501-041-G</t>
  </si>
  <si>
    <t>FE-501-042-G</t>
  </si>
  <si>
    <t>FE-501-045-G</t>
  </si>
  <si>
    <t>FE-501-050-G</t>
  </si>
  <si>
    <t>FE-501-052-G</t>
  </si>
  <si>
    <t>FE-501-053-G</t>
  </si>
  <si>
    <t>FE-501-085-G</t>
  </si>
  <si>
    <t>FE-501-090-G</t>
  </si>
  <si>
    <t>FE-501-091-G</t>
  </si>
  <si>
    <t>FE-501-093-G</t>
  </si>
  <si>
    <t>Gasket Flat ASME B16.21 THK-3mm , Neoprene ,SHORE hardness 60 to 70 max. , 300# , 16"</t>
  </si>
  <si>
    <t>FE-501-094-G</t>
  </si>
  <si>
    <t>FE-501-095-G</t>
  </si>
  <si>
    <t>Gasket Spiral Wound ASME B16.20 THK-4.5mm , Graphite Filler+SS316, I.R: SS316, C.R: C.S , 300# , 3"</t>
  </si>
  <si>
    <t>FE-501-097-G</t>
  </si>
  <si>
    <t>Gasket Flat ASME B16.21 THK-3mm , Neoprene ,SHORE hardness 60 to 70 max. , 300# , 2"</t>
  </si>
  <si>
    <t>FE-501-098-G</t>
  </si>
  <si>
    <t>FE-501-099-G</t>
  </si>
  <si>
    <t>FE-505-001-G</t>
  </si>
  <si>
    <t>Gasket Spiral Wound ASME B16.20 THK-4.5mm , Graphite Filler+SS316, I.R: SS316, C.R: L.T.C.S , 300# , 4"</t>
  </si>
  <si>
    <t>FE-505-004-G</t>
  </si>
  <si>
    <t>FE-505-006-G</t>
  </si>
  <si>
    <t>FE-505-009-G</t>
  </si>
  <si>
    <t>FE-505-010-G</t>
  </si>
  <si>
    <t>Gasket Flat ASME B16.21 THK-3mm , Neoprene ,SHORE hardness 60 to 70 max. , 300# , 14"</t>
  </si>
  <si>
    <t>FE-505-011-G</t>
  </si>
  <si>
    <t>FE-505-012-G</t>
  </si>
  <si>
    <t>FE-505-014-G</t>
  </si>
  <si>
    <t>FE-517-002-G</t>
  </si>
  <si>
    <t>Gasket Spiral Wound ASME B16.20 THK-4.5mm , Graphite Filler+SS316, I.R: SS316, C.R: L.T.C.S,NACE MR 0175 SSC Resistant , 300# , 4"</t>
  </si>
  <si>
    <t>FE-517-003-G</t>
  </si>
  <si>
    <t>FE-517-004-G</t>
  </si>
  <si>
    <t>FE-517-008-G</t>
  </si>
  <si>
    <t>Gasket Spiral Wound ASME B16.20 THK-4.5mm , Graphite Filler+SS316, I.R: SS316, C.R: C.S , 300# , 2"</t>
  </si>
  <si>
    <t>FE-517-016-G</t>
  </si>
  <si>
    <t>FE-517-024-G</t>
  </si>
  <si>
    <t>FE-517-031-G</t>
  </si>
  <si>
    <t>FE-517-032-G</t>
  </si>
  <si>
    <t>FE-517-034-G</t>
  </si>
  <si>
    <t>FE-517-037-G</t>
  </si>
  <si>
    <t>Gasket Spiral Wound ASME B16.20 THK-4.5mm , Graphite Filler+SS316, I.R: SS316, C.R: SS316 , 300# , 2"</t>
  </si>
  <si>
    <t>FE-517-047-G</t>
  </si>
  <si>
    <t>FE-517-058-G</t>
  </si>
  <si>
    <t>FE-517-060-G</t>
  </si>
  <si>
    <t>FE-517-062-G</t>
  </si>
  <si>
    <t>Gasket Spiral Wound ASME B16.20 THK-4.5mm , Graphite Filler+SS316, I.R: SS316, C.R: C.S, NACE MR 0175+ API 945 SCC &amp; HIC Resistant , 300# , 4"</t>
  </si>
  <si>
    <t>FE-517-205-G</t>
  </si>
  <si>
    <t>FE-520-002-G</t>
  </si>
  <si>
    <t>FE-520-007-G</t>
  </si>
  <si>
    <t>FE-520-014-G</t>
  </si>
  <si>
    <t>Gasket Spiral Wound ASME B16.20 THK-4.5mm , Graphite Filler+SS316, I.R: SS316, C.R: C.S , 300# , 30"</t>
  </si>
  <si>
    <t>FE-520-015-G</t>
  </si>
  <si>
    <t>FE-520-020-G</t>
  </si>
  <si>
    <t>Gasket Spiral Wound ASME B16.20 THK-4.5mm , Graphite Filler+SS316, I.R: SS316, C.R: C.S , 300# , 28"</t>
  </si>
  <si>
    <t>FE-520-025-G</t>
  </si>
  <si>
    <t>FE-520-026-G</t>
  </si>
  <si>
    <t>FE-520-027-G</t>
  </si>
  <si>
    <t>FE-520-028-G</t>
  </si>
  <si>
    <t>FE-520-029-G</t>
  </si>
  <si>
    <t>FE-520-034-G</t>
  </si>
  <si>
    <t>Gasket Flat ASME B16.21 THK-3mm , Neoprene ,SHORE hardness 60 to 70 max. , 300# , 6"</t>
  </si>
  <si>
    <t>FE-520-045-G</t>
  </si>
  <si>
    <t>FE-520-050-G</t>
  </si>
  <si>
    <t>FE-520-057-G</t>
  </si>
  <si>
    <t>FE-520-060-G</t>
  </si>
  <si>
    <t>FE-520-077-G</t>
  </si>
  <si>
    <t>FE-520-081-G</t>
  </si>
  <si>
    <t>FE-520-087-G</t>
  </si>
  <si>
    <t>FE-530-012A-G</t>
  </si>
  <si>
    <t>FE-530-012B-G</t>
  </si>
  <si>
    <t>FE-530-042-G</t>
  </si>
  <si>
    <t>RO-505-001-G</t>
  </si>
  <si>
    <t>RO-517-002-G</t>
  </si>
  <si>
    <t>Gasket Spiral Wound ASME B16.20 THK-4.5mm , Graphite Filler+SS316, I.R: SS316, C.R: L.T.C.S , 300# , 6"</t>
  </si>
  <si>
    <t>RO-517-003-G</t>
  </si>
  <si>
    <t>RO-517-004-G</t>
  </si>
  <si>
    <t>RO-517-005-G</t>
  </si>
  <si>
    <t>Gasket Spiral Wound ASME B16.20 THK-4.5mm , Graphite Filler+SS316, I.R: SS316, C.R: L.T.C.S , 300# , 8"</t>
  </si>
  <si>
    <t>RO-517-006-G</t>
  </si>
  <si>
    <t>RO-517-007-G</t>
  </si>
  <si>
    <t>FE-520-014-SB</t>
  </si>
  <si>
    <t>Stud Bolt With 2Nuts , (A193 Gr.B7/A194 Gr.2H)CADMIUM PLATED/BICHROMATE-TREATED , 1 3/4" x 440mm</t>
  </si>
  <si>
    <t>FE-520-020-SB</t>
  </si>
  <si>
    <t>Stud Bolt With 2Nuts , (A193 Gr.B7/A194 Gr.2H)CADMIUM PLATED/BICHROMATE-TREATED , 1 5/8" x 420mm</t>
  </si>
  <si>
    <t>FE-501-001-JS</t>
  </si>
  <si>
    <t>Jack Screw , A193 Gr.B7 CADMIUM PLATED/BICHROMATE-TREATED , 7/8" x 110mm</t>
  </si>
  <si>
    <t>FE-501-002-JS</t>
  </si>
  <si>
    <t>FE-501-003-JS</t>
  </si>
  <si>
    <t>Jack Screw , A193 Gr.B16 , 1" x 130mm</t>
  </si>
  <si>
    <t>FE-501-004-JS</t>
  </si>
  <si>
    <t>Jack Screw , A193 Gr.B16 , 5/8" x 90mm</t>
  </si>
  <si>
    <t>FE-501-005-JS</t>
  </si>
  <si>
    <t>Jack Screw , A193 Gr.B7 CADMIUM PLATED/BICHROMATE-TREATED , 5/8" x 90mm</t>
  </si>
  <si>
    <t>FE-501-006-JS</t>
  </si>
  <si>
    <t>Jack Screw , A193 Gr.B7M CADMIUM PLATED/BICHROMATE-TREATED , 5/8" x 90mm</t>
  </si>
  <si>
    <t>FE-501-007-JS</t>
  </si>
  <si>
    <t>Jack Screw , A193 Gr.B7 CADMIUM PLATED/BICHROMATE-TREATED , 3/4" x 110mm</t>
  </si>
  <si>
    <t>FE-501-008-JS</t>
  </si>
  <si>
    <t>FE-501-010-JS</t>
  </si>
  <si>
    <t>FE-501-011-JS</t>
  </si>
  <si>
    <t>Jack Screw , A193 Gr.B7M CADMIUM PLATED/BICHROMATE-TREATED , 7/8" x 110mm</t>
  </si>
  <si>
    <t>FE-501-013-JS</t>
  </si>
  <si>
    <t>FE-501-014-JS</t>
  </si>
  <si>
    <t>FE-501-015-JS</t>
  </si>
  <si>
    <t>Jack Screw , A193 Gr.B7M CADMIUM PLATED/BICHROMATE-TREATED , 1" x 130mm</t>
  </si>
  <si>
    <t>FE-501-017-JS</t>
  </si>
  <si>
    <t>FE-501-019-JS</t>
  </si>
  <si>
    <t>Jack Screw , A193 Gr.B7 CADMIUM PLATED/BICHROMATE-TREATED , 1" x 130mm</t>
  </si>
  <si>
    <t>FE-501-021-JS</t>
  </si>
  <si>
    <t>FE-501-024-JS</t>
  </si>
  <si>
    <t>FE-501-025-JS</t>
  </si>
  <si>
    <t>FE-501-027-JS</t>
  </si>
  <si>
    <t>FE-501-029-JS</t>
  </si>
  <si>
    <t>FE-501-030-JS</t>
  </si>
  <si>
    <t>FE-501-032-JS</t>
  </si>
  <si>
    <t>FE-501-033-JS</t>
  </si>
  <si>
    <t>FE-501-036-JS</t>
  </si>
  <si>
    <t>FE-501-037-JS</t>
  </si>
  <si>
    <t>FE-501-038-JS</t>
  </si>
  <si>
    <t>FE-501-039A-JS</t>
  </si>
  <si>
    <t>FE-501-039B-JS</t>
  </si>
  <si>
    <t>FE-501-039C-JS</t>
  </si>
  <si>
    <t>FE-501-039D-JS</t>
  </si>
  <si>
    <t>FE-501-039E-JS</t>
  </si>
  <si>
    <t>FE-501-039F-JS</t>
  </si>
  <si>
    <t>FE-501-039G-JS</t>
  </si>
  <si>
    <t>FE-501-039H-JS</t>
  </si>
  <si>
    <t>FE-501-040-JS</t>
  </si>
  <si>
    <t>FE-501-041-JS</t>
  </si>
  <si>
    <t>FE-501-042-JS</t>
  </si>
  <si>
    <t>FE-501-045-JS</t>
  </si>
  <si>
    <t>FE-501-050-JS</t>
  </si>
  <si>
    <t>FE-501-052-JS</t>
  </si>
  <si>
    <t>FE-501-053-JS</t>
  </si>
  <si>
    <t>FE-501-085-JS</t>
  </si>
  <si>
    <t>FE-501-090-JS</t>
  </si>
  <si>
    <t>FE-501-091-JS</t>
  </si>
  <si>
    <t>FE-501-093-JS</t>
  </si>
  <si>
    <t>FE-501-094-JS</t>
  </si>
  <si>
    <t>FE-501-095-JS</t>
  </si>
  <si>
    <t>FE-501-097-JS</t>
  </si>
  <si>
    <t>Jack Screw , A193 Gr.B7 CADMIUM PLATED/BICHROMATE-TREATED , 1/2" x 90mm</t>
  </si>
  <si>
    <t>FE-501-098-JS</t>
  </si>
  <si>
    <t>FE-501-099-JS</t>
  </si>
  <si>
    <t>FE-505-001-JS</t>
  </si>
  <si>
    <t>Jack Screw , A320 Gr.L7 CADMIUM PLATED/BICHROMATE-TREATED , 5/8" x 90mm</t>
  </si>
  <si>
    <t>FE-505-004-JS</t>
  </si>
  <si>
    <t>FE-505-006-JS</t>
  </si>
  <si>
    <t>FE-505-009-JS</t>
  </si>
  <si>
    <t>FE-505-010-JS</t>
  </si>
  <si>
    <t>Jack Screw , A193 Gr.B7 CADMIUM PLATED/BICHROMATE-TREATED , 7/8" x 130mm</t>
  </si>
  <si>
    <t>FE-505-011-JS</t>
  </si>
  <si>
    <t>FE-505-012-JS</t>
  </si>
  <si>
    <t>FE-505-014-JS</t>
  </si>
  <si>
    <t>FE-517-002-JS</t>
  </si>
  <si>
    <t>Jack Screw , A320 Gr.L7MCADMIUM PLATED/BICHROMATE-TREATED , 5/8" x 90mm</t>
  </si>
  <si>
    <t>FE-517-003-JS</t>
  </si>
  <si>
    <t>FE-517-004-JS</t>
  </si>
  <si>
    <t>FE-517-008-JS</t>
  </si>
  <si>
    <t>FE-517-016-JS</t>
  </si>
  <si>
    <t>FE-517-024-JS</t>
  </si>
  <si>
    <t>Jack Screw , A320 Gr.L7M CADMIUM PLATED/BICHROMATE-TREATED , 5/8" x 90mm</t>
  </si>
  <si>
    <t>FE-517-031-JS</t>
  </si>
  <si>
    <t>FE-517-032-JS</t>
  </si>
  <si>
    <t>FE-517-034-JS</t>
  </si>
  <si>
    <t>FE-517-037-JS</t>
  </si>
  <si>
    <t>Jack Screw , A193 Gr.B8M CL.2 , 1/2" x 90mm</t>
  </si>
  <si>
    <t>FE-517-047-JS</t>
  </si>
  <si>
    <t>FE-517-058-JS</t>
  </si>
  <si>
    <t>FE-517-060-JS</t>
  </si>
  <si>
    <t>FE-517-062-JS</t>
  </si>
  <si>
    <t>FE-517-205-JS</t>
  </si>
  <si>
    <t>FE-520-002-JS</t>
  </si>
  <si>
    <t>FE-520-007-JS</t>
  </si>
  <si>
    <t>FE-520-014-JS</t>
  </si>
  <si>
    <t>Jack Screw , A193 Gr.B7 CADMIUM PLATED/BICHROMATE-TREATED , 7/8" x 300mm</t>
  </si>
  <si>
    <t>FE-520-015-JS</t>
  </si>
  <si>
    <t>FE-520-020-JS</t>
  </si>
  <si>
    <t>FE-520-025-JS</t>
  </si>
  <si>
    <t>FE-520-026-JS</t>
  </si>
  <si>
    <t>FE-520-027-JS</t>
  </si>
  <si>
    <t>FE-520-028-JS</t>
  </si>
  <si>
    <t>FE-520-029-JS</t>
  </si>
  <si>
    <t>FE-520-034-JS</t>
  </si>
  <si>
    <t>FE-520-045-JS</t>
  </si>
  <si>
    <t>FE-520-050-JS</t>
  </si>
  <si>
    <t>FE-520-057-JS</t>
  </si>
  <si>
    <t>FE-520-060-JS</t>
  </si>
  <si>
    <t>FE-520-077-JS</t>
  </si>
  <si>
    <t>FE-520-081-JS</t>
  </si>
  <si>
    <t>FE-520-087-JS</t>
  </si>
  <si>
    <t>FE-530-012A-JS</t>
  </si>
  <si>
    <t>FE-530-012B-JS</t>
  </si>
  <si>
    <t>FE-530-042-JS</t>
  </si>
  <si>
    <t>FE-501-001-SB</t>
  </si>
  <si>
    <t>Stud Bolt With 2Nuts , (A193 Gr.B7/A194 Gr.2H)CADMIUM PLATED/BICHROMATE-TREATED , 1" x 170mm</t>
  </si>
  <si>
    <t>FE-501-002-SB</t>
  </si>
  <si>
    <t>FE-501-003-SB</t>
  </si>
  <si>
    <t>Stud Bolt With 2Nuts , A193 Gr.B16/A194 Gr.7 , 1 1/8" x 190mm</t>
  </si>
  <si>
    <t>FE-501-004-SB</t>
  </si>
  <si>
    <t>Stud Bolt With 2Nuts , A193 Gr.B16/A194 Gr.7 , 3/4" x 140mm</t>
  </si>
  <si>
    <t>FE-501-005-SB</t>
  </si>
  <si>
    <t>Stud Bolt With 2Nuts , (A193 Gr.B7/A194 Gr.2H)CADMIUM PLATED/BICHROMATE-TREATED , 3/4" x 140mm</t>
  </si>
  <si>
    <t>FE-501-006-SB</t>
  </si>
  <si>
    <t>Stud Bolt With 2Nuts , (A193 Gr.B7M/A194 Gr.2HM)CADMIUM PLATED/BICHROMATE-TREATED , 3/4" x 140mm</t>
  </si>
  <si>
    <t>FE-501-007-SB</t>
  </si>
  <si>
    <t>Stud Bolt With 2Nuts , (A193 Gr.B7/A194 Gr.2H)CADMIUM PLATED/BICHROMATE-TREATED , 7/8" x 150mm</t>
  </si>
  <si>
    <t>FE-501-008-SB</t>
  </si>
  <si>
    <t>FE-501-010-SB</t>
  </si>
  <si>
    <t>FE-501-011-SB</t>
  </si>
  <si>
    <t>Stud Bolt With 2Nuts , (A193 Gr.B7M/A194 Gr.2HM)CADMIUM PLATED/BICHROMATE-TREATED , 1" x 170mm</t>
  </si>
  <si>
    <t>FE-501-013-SB</t>
  </si>
  <si>
    <t>FE-501-014-SB</t>
  </si>
  <si>
    <t>FE-501-015-SB</t>
  </si>
  <si>
    <t>Stud Bolt With 2Nuts , (A193 Gr.B7M/A194 Gr.2HM)CADMIUM PLATED/BICHROMATE-TREATED , 1 1/8" x 190mm</t>
  </si>
  <si>
    <t>FE-501-017-SB</t>
  </si>
  <si>
    <t>FE-501-019-SB</t>
  </si>
  <si>
    <t>Stud Bolt With 2Nuts , (A193 Gr.B7/A194 Gr.2H)CADMIUM PLATED/BICHROMATE-TREATED , 1 1/8" x 190mm</t>
  </si>
  <si>
    <t>FE-501-021-SB</t>
  </si>
  <si>
    <t>FE-501-024-SB</t>
  </si>
  <si>
    <t>FE-501-025-SB</t>
  </si>
  <si>
    <t>FE-501-027-SB</t>
  </si>
  <si>
    <t>FE-501-029-SB</t>
  </si>
  <si>
    <t>FE-501-030-SB</t>
  </si>
  <si>
    <t>FE-501-032-SB</t>
  </si>
  <si>
    <t>FE-501-033-SB</t>
  </si>
  <si>
    <t>FE-501-036-SB</t>
  </si>
  <si>
    <t>FE-501-037-SB</t>
  </si>
  <si>
    <t>FE-501-038-SB</t>
  </si>
  <si>
    <t>FE-501-039A-SB</t>
  </si>
  <si>
    <t>FE-501-039B-SB</t>
  </si>
  <si>
    <t>FE-501-039C-SB</t>
  </si>
  <si>
    <t>FE-501-039D-SB</t>
  </si>
  <si>
    <t>FE-501-039E-SB</t>
  </si>
  <si>
    <t>FE-501-039F-SB</t>
  </si>
  <si>
    <t>FE-501-039G-SB</t>
  </si>
  <si>
    <t>FE-501-039H-SB</t>
  </si>
  <si>
    <t>FE-501-040-SB</t>
  </si>
  <si>
    <t>FE-501-041-SB</t>
  </si>
  <si>
    <t>FE-501-042-SB</t>
  </si>
  <si>
    <t>FE-501-045-SB</t>
  </si>
  <si>
    <t>FE-501-050-SB</t>
  </si>
  <si>
    <t>FE-501-052-SB</t>
  </si>
  <si>
    <t>FE-501-053-SB</t>
  </si>
  <si>
    <t>FE-501-085-SB</t>
  </si>
  <si>
    <t>FE-501-090-SB</t>
  </si>
  <si>
    <t>FE-501-091-SB</t>
  </si>
  <si>
    <t>FE-501-093-SB</t>
  </si>
  <si>
    <t>Stud Bolt With 2Nuts , (A193 Gr.B7/A194 Gr.2H)CADMIUM PLATED/BICHROMATE-TREATED , 1 1/4" x 210mm</t>
  </si>
  <si>
    <t>FE-501-094-SB</t>
  </si>
  <si>
    <t>FE-501-095-SB</t>
  </si>
  <si>
    <t>FE-501-097-SB</t>
  </si>
  <si>
    <t>Stud Bolt With 2Nuts , (A193 Gr.B7/A194 Gr.2H)CADMIUM PLATED/BICHROMATE-TREATED , 5/8" x 130mm</t>
  </si>
  <si>
    <t>FE-501-098-SB</t>
  </si>
  <si>
    <t>FE-501-099-SB</t>
  </si>
  <si>
    <t>FE-505-001-SB</t>
  </si>
  <si>
    <t>Stud Bolt With 2Nuts , (A320 Gr.L7/A194 Gr.7)CADMIUM PLATED/BICHROMATE-TREATED , 3/4" x 140mm</t>
  </si>
  <si>
    <t>FE-505-004-SB</t>
  </si>
  <si>
    <t>FE-505-006-SB</t>
  </si>
  <si>
    <t>FE-505-009-SB</t>
  </si>
  <si>
    <t>FE-505-010-SB</t>
  </si>
  <si>
    <t>FE-505-011-SB</t>
  </si>
  <si>
    <t>FE-505-012-SB</t>
  </si>
  <si>
    <t>FE-505-014-SB</t>
  </si>
  <si>
    <t>FE-517-002-SB</t>
  </si>
  <si>
    <t>Stud Bolt With 2Nuts , (A320 Gr.L7M/A194 Gr.7M)CADMIUM PLATED/BICHROMATE-TREATED , 3/4" x 140mm</t>
  </si>
  <si>
    <t>FE-517-003-SB</t>
  </si>
  <si>
    <t>FE-517-004-SB</t>
  </si>
  <si>
    <t>FE-517-008-SB</t>
  </si>
  <si>
    <t>FE-517-016-SB</t>
  </si>
  <si>
    <t>FE-517-024-SB</t>
  </si>
  <si>
    <t>FE-517-031-SB</t>
  </si>
  <si>
    <t>FE-517-032-SB</t>
  </si>
  <si>
    <t>FE-517-034-SB</t>
  </si>
  <si>
    <t>FE-517-037-SB</t>
  </si>
  <si>
    <t>Stud Bolt With 2Nuts , A193 Gr.B8M CL.2/A194 Gr.8MA , 5/8" x 130mm</t>
  </si>
  <si>
    <t>FE-517-047-SB</t>
  </si>
  <si>
    <t>FE-517-058-SB</t>
  </si>
  <si>
    <t>FE-517-060-SB</t>
  </si>
  <si>
    <t>FE-517-062-SB</t>
  </si>
  <si>
    <t>FE-517-205-SB</t>
  </si>
  <si>
    <t>FE-520-002-SB</t>
  </si>
  <si>
    <t>FE-520-007-SB</t>
  </si>
  <si>
    <t>FE-520-015-SB</t>
  </si>
  <si>
    <t>FE-520-025-SB</t>
  </si>
  <si>
    <t>FE-520-026-SB</t>
  </si>
  <si>
    <t>FE-520-027-SB</t>
  </si>
  <si>
    <t>FE-520-028-SB</t>
  </si>
  <si>
    <t>FE-520-029-SB</t>
  </si>
  <si>
    <t>FE-520-034-SB</t>
  </si>
  <si>
    <t>FE-520-045-SB</t>
  </si>
  <si>
    <t>FE-520-050-SB</t>
  </si>
  <si>
    <t>FE-520-057-SB</t>
  </si>
  <si>
    <t>FE-520-060-SB</t>
  </si>
  <si>
    <t>FE-520-077-SB</t>
  </si>
  <si>
    <t>FE-520-081-SB</t>
  </si>
  <si>
    <t>FE-520-087-SB</t>
  </si>
  <si>
    <t>FE-530-012A-SB</t>
  </si>
  <si>
    <t>FE-530-012B-SB</t>
  </si>
  <si>
    <t>FE-530-042-SB</t>
  </si>
  <si>
    <t>RO-505-001-SB</t>
  </si>
  <si>
    <t>RO-517-002-SB</t>
  </si>
  <si>
    <t>RO-517-003-SB</t>
  </si>
  <si>
    <t>RO-517-004-SB</t>
  </si>
  <si>
    <t>RO-517-005-SB</t>
  </si>
  <si>
    <t>Stud Bolt With 2Nuts , (A320 Gr.L7M/A194 Gr.7M)CADMIUM PLATED/BICHROMATE-TREATED , 7/8" x 150mm</t>
  </si>
  <si>
    <t>RO-517-006-SB</t>
  </si>
  <si>
    <t>RO-517-007-SB</t>
  </si>
  <si>
    <t>FE-501-040-FL</t>
  </si>
  <si>
    <t>Flange S-40 Weld Neck ASME B16.36 , A105N- NACE MR 0175 SSC Resistant , 300# , 4"</t>
  </si>
  <si>
    <t>FE-501-093-FL</t>
  </si>
  <si>
    <t>Flange S-STD Weld Neck ASME B16.36 , A105N , 300# , 16"</t>
  </si>
  <si>
    <t>FE-505-001-FL</t>
  </si>
  <si>
    <t>Flange S-40 Weld Neck ASME B16.36 , A350 Gr.LF2-CL.1 , 300# , 4"</t>
  </si>
  <si>
    <t>FE-505-006-FL</t>
  </si>
  <si>
    <t>FE-517-002-FL</t>
  </si>
  <si>
    <t>Flange S-40 Weld Neck ASME B16.36 , A350 Gr.LF2-CL.1- NACE MR 0175 SSC Resistant , 300# , 4"</t>
  </si>
  <si>
    <t>FE-517-003-FL</t>
  </si>
  <si>
    <t>FE-517-008-FL</t>
  </si>
  <si>
    <t>Flange S-40 Weld Neck ASME B16.36 , A105N , 300# , 2"</t>
  </si>
  <si>
    <t>FE-517-060-FL</t>
  </si>
  <si>
    <t>FE-517-205-FL</t>
  </si>
  <si>
    <t>RO-505-001-FL</t>
  </si>
  <si>
    <t>Flange S-40 Weld Neck ASME B16.5 , ASTM A350 LF2 CL.1 , 300# , 4"</t>
  </si>
  <si>
    <t>RO-517-002-FL</t>
  </si>
  <si>
    <t>Flange S-40 Weld Neck ASME B16.5 , ASTM A350 LF2 CL.1- NACE MR 0175 SSC Resiastant , 300# , 6"</t>
  </si>
  <si>
    <t>RO-517-003-FL</t>
  </si>
  <si>
    <t>RO-517-004-FL</t>
  </si>
  <si>
    <t>RO-517-005-FL</t>
  </si>
  <si>
    <t>Flange S-40 Weld Neck ASME B16.5 , ASTM A350 LF2 CL.1- NACE MR 0175 SSC Resiastant , 300# , 8"</t>
  </si>
  <si>
    <t>RO-517-006-FL</t>
  </si>
  <si>
    <t>RO-517-007-FL</t>
  </si>
  <si>
    <t>FE-501-001-FL</t>
  </si>
  <si>
    <t>Flange S-40 Weld Neck ASME B16.36 , A105N , 300# , 10"</t>
  </si>
  <si>
    <t>FE-501-002-FL</t>
  </si>
  <si>
    <t>FE-501-017-FL</t>
  </si>
  <si>
    <t>FE-501-024-FL</t>
  </si>
  <si>
    <t>FE-501-025-FL</t>
  </si>
  <si>
    <t>Flange S-40 Weld Neck ASME B16.36 , A105N , 300# , 6"</t>
  </si>
  <si>
    <t>FE-501-037-FL</t>
  </si>
  <si>
    <t>FE-501-038-FL</t>
  </si>
  <si>
    <t>FE-501-090-FL</t>
  </si>
  <si>
    <t>FE-501-091-FL</t>
  </si>
  <si>
    <t>FE-501-098-FL</t>
  </si>
  <si>
    <t>FE-517-024-FL</t>
  </si>
  <si>
    <t>FE-517-037-FL</t>
  </si>
  <si>
    <t>Flange S-10S Weld Neck ASME B16.36 , A182 Gr.F304L , 300# , 2"</t>
  </si>
  <si>
    <t>FE-517-047-FL</t>
  </si>
  <si>
    <t>FE-517-058-FL</t>
  </si>
  <si>
    <t>Flange S-40 Weld Neck ASME B16.36 , A105N , 300# , 3"</t>
  </si>
  <si>
    <t>FE-517-062-FL</t>
  </si>
  <si>
    <t>Flange S-40 Weld Neck ASME B16.36 , A105N- NACE MR 0175+ API 945 SCC &amp; HIC Resistant , 300# , 4"</t>
  </si>
  <si>
    <t>FE-520-027-FL</t>
  </si>
  <si>
    <t>FE-520-050-FL</t>
  </si>
  <si>
    <t>FE-520-060-FL</t>
  </si>
  <si>
    <t>FE-520-081-FL</t>
  </si>
  <si>
    <t>FE-530-012A-FL</t>
  </si>
  <si>
    <t>FE-501-005-FL</t>
  </si>
  <si>
    <t>FE-501-007-FL</t>
  </si>
  <si>
    <t>Flange S-40 Weld Neck ASME B16.36 , A105N , 300# , 8"</t>
  </si>
  <si>
    <t>FE-501-029-FL</t>
  </si>
  <si>
    <t>FE-501-030-FL</t>
  </si>
  <si>
    <t>FE-501-032-FL</t>
  </si>
  <si>
    <t>FE-501-033-FL</t>
  </si>
  <si>
    <t>Flange S-80 Weld Neck ASME B16.36 , A105N- NACE MR 0175 SSC &amp; HIC Resistant , 300# , 6"</t>
  </si>
  <si>
    <t>FE-501-036-FL</t>
  </si>
  <si>
    <t>Flange S-160 Weld Neck ASME B16.36 , A105N- NACE MR 0175 SSC &amp; HIC Resistant , 300# , 3"</t>
  </si>
  <si>
    <t>FE-501-041-FL</t>
  </si>
  <si>
    <t>FE-501-042-FL</t>
  </si>
  <si>
    <t>Flange S-XS Weld Neck ASME B16.36 , A105N- NACE MR 0175 SSC &amp; HIC Resistant , 300# , 6"</t>
  </si>
  <si>
    <t>FE-501-050-FL</t>
  </si>
  <si>
    <t>FE-501-053-FL</t>
  </si>
  <si>
    <t>FE-501-085-FL</t>
  </si>
  <si>
    <t>FE-501-094-FL</t>
  </si>
  <si>
    <t>FE-501-095-FL</t>
  </si>
  <si>
    <t>FE-501-099-FL</t>
  </si>
  <si>
    <t>FE-505-004-FL</t>
  </si>
  <si>
    <t>FE-505-009-FL</t>
  </si>
  <si>
    <t>FE-505-014-FL</t>
  </si>
  <si>
    <t>FE-517-004-FL</t>
  </si>
  <si>
    <t>Flange S-40 Weld Neck ASME B16.36 , A105N- NACE MR 0175 SSC &amp; HIC Resistant , 300# , 3"</t>
  </si>
  <si>
    <t>FE-517-016-FL</t>
  </si>
  <si>
    <t>FE-517-031-FL</t>
  </si>
  <si>
    <t>FE-517-032-FL</t>
  </si>
  <si>
    <t>FE-520-002-FL</t>
  </si>
  <si>
    <t>FE-520-007-FL</t>
  </si>
  <si>
    <t>FE-520-025-FL</t>
  </si>
  <si>
    <t>FE-520-026-FL</t>
  </si>
  <si>
    <t>FE-520-028-FL</t>
  </si>
  <si>
    <t>FE-520-029-FL</t>
  </si>
  <si>
    <t>FE-520-034-FL</t>
  </si>
  <si>
    <t>FE-520-045-FL</t>
  </si>
  <si>
    <t>FE-520-057-FL</t>
  </si>
  <si>
    <t>FE-520-077-FL</t>
  </si>
  <si>
    <t>FE-520-087-FL</t>
  </si>
  <si>
    <t>FE-530-012B-FL</t>
  </si>
  <si>
    <t>FE-530-042-FL</t>
  </si>
  <si>
    <t>RowNumber</t>
  </si>
  <si>
    <t>Date</t>
  </si>
  <si>
    <t>Number</t>
  </si>
  <si>
    <t>PartCode</t>
  </si>
  <si>
    <t>PartName</t>
  </si>
  <si>
    <t>VoucherType</t>
  </si>
  <si>
    <t>Quantity</t>
  </si>
  <si>
    <t>PlantName</t>
  </si>
  <si>
    <t>CreationDate</t>
  </si>
  <si>
    <t>LastModificationDate</t>
  </si>
  <si>
    <t>UnitName</t>
  </si>
  <si>
    <t>رديف</t>
  </si>
  <si>
    <t>کد کالا</t>
  </si>
  <si>
    <t>Mark. NO.</t>
  </si>
  <si>
    <t>شرح کالا</t>
  </si>
  <si>
    <t>Packing List NO.</t>
  </si>
  <si>
    <t>تعداد / مقدار</t>
  </si>
  <si>
    <t>مبلغ واحد
 (یورو)</t>
  </si>
  <si>
    <t xml:space="preserve"> مبلغ كل
(یورو)</t>
  </si>
  <si>
    <t>مبلغ تخفيف</t>
  </si>
  <si>
    <t>مبلغ كل پس از تخفيف 
(یورو)</t>
  </si>
  <si>
    <t>جمع ماليات و عوارض (یورو)</t>
  </si>
  <si>
    <t>جمع مبلغ كل بعلاوه ماليات و عوارض 
(یورو)</t>
  </si>
  <si>
    <t>1</t>
  </si>
  <si>
    <t>Single Stage single Hole Restriction Orifice , 3/4", 300#, 0.26863mm, S.S.316-316L</t>
  </si>
  <si>
    <t>SACR-PL-SIC-053-001</t>
  </si>
  <si>
    <t>2</t>
  </si>
  <si>
    <t>Single Stage single Hole Restriction Orifice , 2", 300#, 0.1505mm, S.S.316-316L</t>
  </si>
  <si>
    <t>3</t>
  </si>
  <si>
    <t>Single Stage single Hole Restriction Orifice , 2", 300#, 0.10659mm, S.S.316-316L</t>
  </si>
  <si>
    <t>4</t>
  </si>
  <si>
    <t>Single Stage single Hole Restriction Orifice , 8", 300#, 0.52mm, S.S.316-316L</t>
  </si>
  <si>
    <t>Single Stage Single Hole Restriction Orifice , 6", 300#, 8mm, S.S.316-316L- NACE MR 0175 SSC Resiastant, With Flange, Nut &amp; Bolt &amp; Gasket</t>
  </si>
  <si>
    <t>Gasket Spiral Wound ASME B16.20 THK-4.5mm  , Graphite Filler+SS316, I.R: SS316, C.R: L.T.C.S , 300# , 6"</t>
  </si>
  <si>
    <t>Stud Bolt With 2Nuts , (A320 Gr.L7M/A194 Gr.7M)CADMIUM  PLATED/BICHROMATE-TREATED , 3/4" x 140mm</t>
  </si>
  <si>
    <t>Single Stage Single Hole Restriction Orifice , 6", 300#, 10 mm, S.S.316-316L- NACE MR 0175 SSC Resiastant, With Flange, Nut &amp; Bolt &amp; Gasket</t>
  </si>
  <si>
    <t>Single Stage single Hole Restriction Orifice , 2", 300#, 0.5383mm, S.S.316-316L- NACE MR 0175 SSC Resistant</t>
  </si>
  <si>
    <t>RO-517-012</t>
  </si>
  <si>
    <t>Single Stage Multi Hole Restriction Orifice , 4", 300#, Latermm, S.S.316-316L</t>
  </si>
  <si>
    <t>SACR-PL-SIC-053-003</t>
  </si>
  <si>
    <t>5</t>
  </si>
  <si>
    <t>Single Stage single Hole Restriction Orifice , 1", 300#, 0.152923mm, S.S.316-316L</t>
  </si>
  <si>
    <t>6</t>
  </si>
  <si>
    <t>Single Stage single Hole Restriction Orifice , 2", 300#, 0.2168mm, S.S.316-316L</t>
  </si>
  <si>
    <t>7</t>
  </si>
  <si>
    <t>Single Stage single Hole Restriction Orifice , 1 1/2", 300#, 0.193349mm, S.S.316-316L</t>
  </si>
  <si>
    <t>8</t>
  </si>
  <si>
    <t>Single Stage single Hole Restriction Orifice , 2", 300#, 0.3884mm, S.S.316-316L- NACE MR 0175 +API 945 SSC &amp; HIC Resistant (Stellited-One Face)</t>
  </si>
  <si>
    <t>9</t>
  </si>
  <si>
    <t>Single Stage single Hole Restriction Orifice , 2", 300#, 0.3656mm, S.S.316-316L</t>
  </si>
  <si>
    <t>10</t>
  </si>
  <si>
    <t>Single Stage single Hole Restriction Orifice , 2", 300#, 0.4414mm, S.S.316-316L- NACE MR 0175 SSC Resistant</t>
  </si>
  <si>
    <t>11</t>
  </si>
  <si>
    <t>Single Stage single Hole Restriction Orifice , 1", 300#, 0.1156mm, S.S.316-316L</t>
  </si>
  <si>
    <t>12</t>
  </si>
  <si>
    <t>13</t>
  </si>
  <si>
    <t>14</t>
  </si>
  <si>
    <t>Single Stage single Hole Restriction Orifice , 2", 300#, 0.0655665mm, S.S.316-316L</t>
  </si>
  <si>
    <t>15</t>
  </si>
  <si>
    <t>Single Stage single Hole Restriction Orifice , 2", 300#, 0.145977mm, S.S.316-316L</t>
  </si>
  <si>
    <t>16</t>
  </si>
  <si>
    <t>Single Stage single Hole Restriction Orifice , 2", 300#, 0.231307mm, S.S.316-316L</t>
  </si>
  <si>
    <t>17</t>
  </si>
  <si>
    <t>RO-501-007</t>
  </si>
  <si>
    <t>Single Stage Multi Hole Restriction Orifice , 10", 300#, 0.29mm, S.S.316-316L</t>
  </si>
  <si>
    <t>18</t>
  </si>
  <si>
    <t>Single Stage single Hole Restriction Orifice , 1", 300#, 0.08753mm, S.S.316-316L</t>
  </si>
  <si>
    <t>19</t>
  </si>
  <si>
    <t>Single Stage single Hole Restriction Orifice , 2", 300#, 0.42mm, S.S.316-316L- NACE MR 0175 SSC Resistant</t>
  </si>
  <si>
    <t>مجموع</t>
  </si>
  <si>
    <t>Single Stage single Hole Restriction Orifice , 1 1/2", 300#, 0.177975mm, S.S.316-316L</t>
  </si>
  <si>
    <t>Single Stage Single Hole Restriction Orifice , 1 1/2", 300#,6mm, S.S.316-316L</t>
  </si>
  <si>
    <t>Single Stage single Hole Restriction Orifice , 2", 300#, 0.077mm, S.S.316-316L</t>
  </si>
  <si>
    <t>Single Stage single Hole Restriction Orifice , 2", 300#, 0.1457mm, S.S.316-316L</t>
  </si>
  <si>
    <t>Single Stage single Hole Restriction Orifice , 1", 300#, 0.0978376mm, S.S.316-316L- NACE MR 0175 SSC Resiastant</t>
  </si>
  <si>
    <t>Single Stage Single Hole Restriction Orifice , 6", 300#,8mm, S.S.316-316L- NACE MR 0175 SSC Resiastant, With Flange, Nut &amp; Bolt &amp; Gasket</t>
  </si>
  <si>
    <t>Single Stage Single Hole Restriction Orifice , 6", 300#, 10mm, S.S.316-316L- NACE MR 0175 SSC Resiastant, With Flange, Nut &amp; Bolt &amp; Gasket</t>
  </si>
  <si>
    <t>Single Stage single Hole Restriction Orifice , 1 1/2", 300#, 0.206215mm, S.S.316-316L- NACE MR 0175 SSC &amp; HIC Resistant</t>
  </si>
  <si>
    <t>Single Stage single Hole Restriction Orifice , 1 1/2", 300#, 0.185616mm, S.S.316-316L</t>
  </si>
  <si>
    <t>Single Stage Single Hole Restriction Orifice , 8", 300#, 14 mm, S.S.316-316L- NACE MR 0175 SSC Resiastant, With Flange, Nut &amp; Bolt &amp; Gasket</t>
  </si>
  <si>
    <t>Gasket Spiral Wound ASME B16.20 THK-4.5mm  , Graphite Filler+SS316, I.R: SS316, C.R: L.T.C.S , 300# , 8"</t>
  </si>
  <si>
    <t>Stud Bolt With 2Nuts , (A320 Gr.L7M/A194 Gr.7M)CADMIUM  PLATED/BICHROMATE-TREATED , 7/8" x 150mm</t>
  </si>
  <si>
    <t>Gasket Spiral Wound ASME B16.20 THK-4.5mm  , Graphite Filler+SS316, I.R: SS316, C.R: C.S , 300# , 3"</t>
  </si>
  <si>
    <t>Jack Screw ,  A193 Gr.B7 CADMIUM  PLATED/BICHROMATE-TREATED , 5/8" x 90mm</t>
  </si>
  <si>
    <t>Stud Bolt With 2Nuts , (A193 Gr.B7/A194 Gr.2H)CADMIUM  PLATED/BICHROMATE-TREATED , 3/4" x 140mm</t>
  </si>
  <si>
    <t>Flange S-40 Weld Neck  ASME B16.36 , A105N , 300# , 3"</t>
  </si>
  <si>
    <t>Gasket Flat ASME B16.21 THK-3mm  , Neoprene ,SHORE hardness 60 to 70 max. , 300# , 2"</t>
  </si>
  <si>
    <t>Jack Screw ,  A193 Gr.B7 CADMIUM  PLATED/BICHROMATE-TREATED , 1/2" x 90mm</t>
  </si>
  <si>
    <t>Stud Bolt With 2Nuts , (A193 Gr.B7/A194 Gr.2H)CADMIUM  PLATED/BICHROMATE-TREATED , 5/8" x 130mm</t>
  </si>
  <si>
    <t>FE-501-097-FL</t>
  </si>
  <si>
    <t>Flange S-40 Threaded  FF ASME B16.36, #300 , A105N-GALV , 2"</t>
  </si>
  <si>
    <t>SACR-PL-SIC-053-004</t>
  </si>
  <si>
    <t>Gasket Flat ASME B16.21 THK-3mm  , Neoprene ,SHORE hardness 60 to 70 max. , 300# , 16"</t>
  </si>
  <si>
    <t>Jack Screw ,  A193 Gr.B7 CADMIUM  PLATED/BICHROMATE-TREATED , 1" x 130mm</t>
  </si>
  <si>
    <t>Stud Bolt With 2Nuts , (A193 Gr.B7/A194 Gr.2H)CADMIUM  PLATED/BICHROMATE-TREATED , 1 1/4" x 210mm</t>
  </si>
  <si>
    <t>Flange S-STD Weld Neck  ASME B16.36 , A105N , 300# , 16"</t>
  </si>
  <si>
    <t>Gasket Spiral Wound ASME B16.20 THK-4.5mm  , Graphite Filler+SS316, I.R: SS316, C.R: C.S , 300# , 6"</t>
  </si>
  <si>
    <t>Flange S-40 Weld Neck  ASME B16.36 , A105N , 300# , 6"</t>
  </si>
  <si>
    <t>Single Stage Single Hole Restriction Orifice , 4", 300#, 6mm, S.S.316-316L, With Flange, Nut &amp; Bolt &amp; Gasket</t>
  </si>
  <si>
    <t>Gasket Spiral Wound ASME B16.20 THK-4.5mm  , Graphite Filler+SS316, I.R: SS316, C.R: L.T.C.S , 300# , 4"</t>
  </si>
  <si>
    <t>Gasket Spiral Wound ASME B16.20 THK-4.5mm  , Graphite Filler+SS316, I.R: SS316, C.R: C.S, NACE MR 0175 SSC Resistant , 300# , 4"</t>
  </si>
  <si>
    <t>Flange S-40 Weld Neck  ASME B16.36 , A105N- NACE MR 0175 SSC Resistant , 300# , 4"</t>
  </si>
  <si>
    <t>Gasket Spiral Wound ASME B16.20 THK-4.5mm  , Graphite Filler+SS316, I.R: SS316, C.R: C.S , 300# , 4"</t>
  </si>
  <si>
    <t>FE-501-045-FL</t>
  </si>
  <si>
    <t>Flange S-40 Weld Neck  RF ASME B16.36, #300 , A105N , 4"</t>
  </si>
  <si>
    <t>Gasket Spiral Wound ASME B16.20 THK-4.5mm  , Graphite Filler+SS316, I.R: SS316, C.R: C.S , 300# , 8"</t>
  </si>
  <si>
    <t>Jack Screw ,  A193 Gr.B7 CADMIUM  PLATED/BICHROMATE-TREATED , 3/4" x 110mm</t>
  </si>
  <si>
    <t>Stud Bolt With 2Nuts , (A193 Gr.B7/A194 Gr.2H)CADMIUM  PLATED/BICHROMATE-TREATED , 7/8" x 150mm</t>
  </si>
  <si>
    <t>Flange S-40 Weld Neck  ASME B16.36 , A105N , 300# , 8"</t>
  </si>
  <si>
    <t>Gasket Spiral Wound ASME B16.20 THK-4.5mm  , Graphite Filler+SS316, I.R: SS316, C.R: C.S , 300# , 10"</t>
  </si>
  <si>
    <t>Jack Screw ,  A193 Gr.B7 CADMIUM  PLATED/BICHROMATE-TREATED , 7/8" x 110mm</t>
  </si>
  <si>
    <t>Stud Bolt With 2Nuts , (A193 Gr.B7/A194 Gr.2H)CADMIUM  PLATED/BICHROMATE-TREATED , 1" x 170mm</t>
  </si>
  <si>
    <t>Flange S-40 Weld Neck  ASME B16.36 , A105N , 300# , 10"</t>
  </si>
  <si>
    <t>Gasket Spiral Wound ASME B16.20 THK-4.5mm  , Graphite Filler+SS316, I.R: SS316, C.R: C.S, NACE MR 0175 SSC &amp; HIC Resistant , 300# , 3"</t>
  </si>
  <si>
    <t>Flange S-160 Weld Neck  ASME B16.36 , A105N- NACE MR 0175 SSC &amp; HIC Resistant , 300# , 3"</t>
  </si>
  <si>
    <t>Gasket Spiral Wound ASME B16.20 THK-4.5mm  , Graphite Filler+SS316, I.R: SS316, C.R: C.S, NACE MR 0175 SSC &amp; HIC Resistant , 300# , 6"</t>
  </si>
  <si>
    <t>Flange S-XS Weld Neck  ASME B16.36 , A105N- NACE MR 0175 SSC &amp; HIC Resistant , 300# , 6"</t>
  </si>
  <si>
    <t>Flange S-80 Weld Neck  ASME B16.36 , A105N- NACE MR 0175 SSC &amp; HIC Resistant , 300# , 6"</t>
  </si>
  <si>
    <t>FE-501-052-FL</t>
  </si>
  <si>
    <t>FE-501-024</t>
  </si>
  <si>
    <t>FE-501-027-FL</t>
  </si>
  <si>
    <t>Gasket Spiral Wound ASME B16.20 THK-4.5mm  , Graphite Filler+SS316, I.R: SS316, C.R: C.S, NACE MR 0175 SSC &amp; HIC Resistant , 300# , 12"</t>
  </si>
  <si>
    <t>FE-501-015-FL</t>
  </si>
  <si>
    <t>Flange S-XS Weld Neck  RF ASME B16.36, #300 , A105N- NACE MR 0175 SSC &amp; HIC Resistant , 12"</t>
  </si>
  <si>
    <t>Gasket Spiral Wound ASME B16.20 THK-4.5mm  , Graphite Filler+SS316, I.R: SS316, C.R: C.S , 300# , 12"</t>
  </si>
  <si>
    <t>Stud Bolt With 2Nuts , (A193 Gr.B7/A194 Gr.2H)CADMIUM  PLATED/BICHROMATE-TREATED , 1 1/8" x 190mm</t>
  </si>
  <si>
    <t>FE-501-019-FL</t>
  </si>
  <si>
    <t>Flange S-STD Weld Neck  RF ASME B16.36, #300 , A105N , 12"</t>
  </si>
  <si>
    <t>Jack Screw ,  A193 Gr.B16 , 5/8" x 90mm</t>
  </si>
  <si>
    <t>Stud Bolt With 2Nuts ,  A193 Gr.B16/A194  Gr.7  , 3/4" x 140mm</t>
  </si>
  <si>
    <t>FE-501-021-FL</t>
  </si>
  <si>
    <t>Flange Weld Neck , 6", 300# ,A182 Gr.F5 , SCH80 , RF for FE-501-021</t>
  </si>
  <si>
    <t>SACR-PL-SIC-053-006</t>
  </si>
  <si>
    <t>FE-501-008-FL</t>
  </si>
  <si>
    <t>Flange S-120 Weld Neck  RF ASME B16.36, #300 ,  A182 Gr.F5 , 4"</t>
  </si>
  <si>
    <t>FE-501-010-FL</t>
  </si>
  <si>
    <t>Flange S-80 Weld Neck  RF ASME B16.36, #300 ,  A182 Gr.F5 , 6"</t>
  </si>
  <si>
    <t>Gasket Spiral Wound ASME B16.20 THK-4.5mm  , Graphite Filler+SS316, I.R: SS316, C.R: C.S, NACE MR 0175 SSC &amp; HIC Resistant , 300# , 10"</t>
  </si>
  <si>
    <t>FE-501-011-FL</t>
  </si>
  <si>
    <t>Flange S-60 Weld Neck  RF ASME B16.36, #300 , A105N- NACE MR 0175 SSC &amp; HIC Resistant , 10"</t>
  </si>
  <si>
    <t>FE-501-013-FL</t>
  </si>
  <si>
    <t>Gasket Spiral Wound ASME B16.20 THK-4.5mm  , Graphite Filler+SS316, I.R: SS316, C.R: C.S, NACE MR 0175 SSC &amp; HIC Resistant , 300# , 4"</t>
  </si>
  <si>
    <t>FE-501-014-FL</t>
  </si>
  <si>
    <t>Flange S-120 Weld Neck  RF ASME B16.36, #300 , A105N- NACE MR 0175 SSC &amp; HIC Resistant , 4"</t>
  </si>
  <si>
    <t>FE-501-039F-FL</t>
  </si>
  <si>
    <t>FE-501-039G-FL</t>
  </si>
  <si>
    <t>FE-501-039H-FL</t>
  </si>
  <si>
    <t>FE-501-006-FL</t>
  </si>
  <si>
    <t>FE-501-039A-FL</t>
  </si>
  <si>
    <t>FE-501-039B-FL</t>
  </si>
  <si>
    <t>FE-501-039C-FL</t>
  </si>
  <si>
    <t>FE-501-039D-FL</t>
  </si>
  <si>
    <t>FE-501-039E-FL</t>
  </si>
  <si>
    <t>Jack Screw ,  A193 Gr.B16 , 1" x 130mm</t>
  </si>
  <si>
    <t>Stud Bolt With 2Nuts ,  A193 Gr.B16/A194  Gr.7  , 1 1/8" x 190mm</t>
  </si>
  <si>
    <t>FE-501-003-FL</t>
  </si>
  <si>
    <t>Flange Weld Neck , 12", 300# ,A182 Gr.F5 , SCH60 , RF for FE-501-003</t>
  </si>
  <si>
    <t>FE-501-004-FL</t>
  </si>
  <si>
    <t>FE-520-015-FL</t>
  </si>
  <si>
    <t>Flange S-40 Weld Neck RF ASME B16.36, #300 , A105N , 4"</t>
  </si>
  <si>
    <t>Gasket Flat ASME B16.21 THK-3mm  , Neoprene ,SHORE hardness 60 to 70 max. , 300# , 6"</t>
  </si>
  <si>
    <t>Gasket Spiral Wound ASME B16.20 THK-4.5mm  , Graphite Filler+SS316, I.R: SS316, C.R: C.S , 300# , 2"</t>
  </si>
  <si>
    <t>Gasket Spiral Wound ASME B16.20 THK-4.5mm  , Graphite Filler+SS316, I.R: SS316, C.R: C.S , 300# , 30"</t>
  </si>
  <si>
    <t>Stud Bolt With 2Nuts , (A193 Gr.B7/A194 Gr.2H)CADMIUM  PLATED/BICHROMATE-TREATED , 1 3/4" x 440mm</t>
  </si>
  <si>
    <t>Jack Screw ,  A193 Gr.B7 CADMIUM  PLATED/BICHROMATE-TREATED , 7/8" x 300mm</t>
  </si>
  <si>
    <t>FE-520-014-FL</t>
  </si>
  <si>
    <t>Flange S-STD Weld Neck RF ASME B16.47 -A , #300 , A105N , 30"</t>
  </si>
  <si>
    <t>Gasket Spiral Wound ASME B16.20 THK-4.5mm  , Graphite Filler+SS316, I.R: SS316, C.R: C.S , 300# , 28"</t>
  </si>
  <si>
    <t>Stud Bolt With 2Nuts , (A193 Gr.B7/A194 Gr.2H)CADMIUM  PLATED/BICHROMATE-TREATED , 1 5/8" x 420mm</t>
  </si>
  <si>
    <t>FE-520-020-FL</t>
  </si>
  <si>
    <t>Flange S-STD Weld Neck RF ASME B16.47 -A , #300 , A105N , 28"</t>
  </si>
  <si>
    <t>FE-517-034-FL</t>
  </si>
  <si>
    <t>Gasket Spiral Wound ASME B16.20 THK-4.5mm  , Graphite Filler+SS316, I.R: SS316, C.R: SS316 , 300# , 2"</t>
  </si>
  <si>
    <t>Jack Screw ,  A193 Gr.B8M CL.2 , 1/2" x 90mm</t>
  </si>
  <si>
    <t>Stud Bolt With 2Nuts ,  A193 Gr.B8M CL.2/A194 Gr.8MA , 5/8" x 130mm</t>
  </si>
  <si>
    <t>Gasket Spiral Wound ASME B16.20 THK-4.5mm  , Graphite Filler+SS316, I.R: SS316, C.R: C.S, NACE MR 0175+ API 945 SCC &amp; HIC Resistant , 300# , 4"</t>
  </si>
  <si>
    <t>FE-517-018</t>
  </si>
  <si>
    <t>FE-517-018-MR</t>
  </si>
  <si>
    <t>Meter Run For FE-517-018</t>
  </si>
  <si>
    <t>SACR-PL-SIC-053-005</t>
  </si>
  <si>
    <t>FE-517-018-SB</t>
  </si>
  <si>
    <t>Stud Bolt For FE-517-018</t>
  </si>
  <si>
    <t>FE-517-018-JS</t>
  </si>
  <si>
    <t>Jack Screw For FE-517-018</t>
  </si>
  <si>
    <t>FE-517-018-G</t>
  </si>
  <si>
    <t>Gasket For FE-517-018</t>
  </si>
  <si>
    <t>Gasket Spiral Wound ASME B16.20 THK-4.5mm  , Graphite Filler+SS316, I.R: SS316, C.R: L.T.C.S,NACE MR 0175 SSC Resistant , 300# , 4"</t>
  </si>
  <si>
    <t>Jack Screw , A320 Gr.L7M  CADMIUM  PLATED/BICHROMATE-TREATED , 5/8" x 90mm</t>
  </si>
  <si>
    <t>Jack Screw ,  A320 Gr.L7 CADMIUM PLATED/BICHROMATE-TREATED , 5/8" x 90mm</t>
  </si>
  <si>
    <t>FE-517-033</t>
  </si>
  <si>
    <t>FE-517-033-MR</t>
  </si>
  <si>
    <t>Meter Run For FE-517-033</t>
  </si>
  <si>
    <t>FE-517-033-SB</t>
  </si>
  <si>
    <t>Stud Bolt For FE-517-033</t>
  </si>
  <si>
    <t>FE-517-033-JS</t>
  </si>
  <si>
    <t>Jack Screw For FE-517-033</t>
  </si>
  <si>
    <t>FE-517-033-G</t>
  </si>
  <si>
    <t>Gasket For FE-517-033</t>
  </si>
  <si>
    <t>Jack Screw ,  A320 Gr.L7MCADMIUM PLATED/BICHROMATE-TREATED , 5/8" x 90mm</t>
  </si>
  <si>
    <t>FE-517-014</t>
  </si>
  <si>
    <t>FE-517-014-MR</t>
  </si>
  <si>
    <t>Meter Run For FE-517-014</t>
  </si>
  <si>
    <t>FE-517-014-SB</t>
  </si>
  <si>
    <t>Stud Bolt For FE-517-014</t>
  </si>
  <si>
    <t>FE-517-014-JS</t>
  </si>
  <si>
    <t>Jack Screw For FE-517-014</t>
  </si>
  <si>
    <t>FE-517-014-G</t>
  </si>
  <si>
    <t>Gasket For FE-517-014</t>
  </si>
  <si>
    <t>FE-505-012-FL</t>
  </si>
  <si>
    <t>Gasket Flat ASME B16.21 THK-3mm  , Neoprene ,SHORE hardness 60 to 70 max. , 300# , 14"</t>
  </si>
  <si>
    <t>Jack Screw ,  A193 Gr.B7 CADMIUM  PLATED/BICHROMATE-TREATED , 7/8" x 130mm</t>
  </si>
  <si>
    <t>FE-505-010-FL</t>
  </si>
  <si>
    <t>Flange S-STD Weld Neck RF ASME B16.36, #300 , A105N , 14"</t>
  </si>
  <si>
    <t>FE-505-011-FL</t>
  </si>
  <si>
    <t>FE-517-001</t>
  </si>
  <si>
    <t>FE-517-001-MR</t>
  </si>
  <si>
    <t>Meter Run For FE-517-001</t>
  </si>
  <si>
    <t>FE-517-001-SB</t>
  </si>
  <si>
    <t>Stud Bolt For FE-517-001</t>
  </si>
  <si>
    <t>FE-517-001-G</t>
  </si>
  <si>
    <t>Gasket For FE-517-001</t>
  </si>
  <si>
    <t>FE-517-001-JS</t>
  </si>
  <si>
    <t>Jack Screw For FE-517-001</t>
  </si>
  <si>
    <t>FE-505-002</t>
  </si>
  <si>
    <t>FE-505-002-MR</t>
  </si>
  <si>
    <t>Meter Run For FE-505-002</t>
  </si>
  <si>
    <t>FE-505-002-SB</t>
  </si>
  <si>
    <t>Stud Bolt For FE-505-002</t>
  </si>
  <si>
    <t>FE-505-002-JS</t>
  </si>
  <si>
    <t>Jack Screw For FE-505-002</t>
  </si>
  <si>
    <t>FE-505-002-G</t>
  </si>
  <si>
    <t>Gasket For FE-505-002</t>
  </si>
  <si>
    <t>شماره فاکتور</t>
  </si>
  <si>
    <t>فی تفکیک شده</t>
  </si>
  <si>
    <t>فی فاکتور</t>
  </si>
  <si>
    <t>فی پیش پرداخت</t>
  </si>
  <si>
    <t>فی کل</t>
  </si>
  <si>
    <t>فی جز</t>
  </si>
  <si>
    <t>053-001</t>
  </si>
  <si>
    <t>053-005</t>
  </si>
  <si>
    <t>1456</t>
  </si>
  <si>
    <t>pl-053-001</t>
  </si>
  <si>
    <t>pl-053-005</t>
  </si>
  <si>
    <t>1454</t>
  </si>
  <si>
    <t>053-003</t>
  </si>
  <si>
    <t xml:space="preserve"> FE-521-024</t>
  </si>
  <si>
    <t xml:space="preserve"> RO-517-012</t>
  </si>
  <si>
    <t xml:space="preserve"> RO-501-007</t>
  </si>
  <si>
    <t>pl-053-006</t>
  </si>
  <si>
    <t>pl-053-003</t>
  </si>
  <si>
    <t>تخصیص داده نشده است</t>
  </si>
  <si>
    <t>1455</t>
  </si>
  <si>
    <t>Main Item FE-520-014-FL</t>
  </si>
  <si>
    <t>Main Item FE-520-020-FL</t>
  </si>
  <si>
    <t>Main Item FE-505-012-FL</t>
  </si>
  <si>
    <t>Flange S-40 Threaded FF ASME B16.36, #300 , A105N-GALV , 2"</t>
  </si>
  <si>
    <t>Main Item FE-505-010-FL</t>
  </si>
  <si>
    <t>Main Item FE-505-011-FL</t>
  </si>
  <si>
    <t>Main Item FE-517-034-FL</t>
  </si>
  <si>
    <t>Main Item FE-520-015-FL</t>
  </si>
  <si>
    <t>Main Item FE-501-004-FL</t>
  </si>
  <si>
    <t>Flange S-80 Weld Neck RF ASME B16.36, #300 , A182 Gr.F5 , 6"</t>
  </si>
  <si>
    <t>Main Item FE-501-039A-FL</t>
  </si>
  <si>
    <t>Main Item FE-501-039B-FL</t>
  </si>
  <si>
    <t>Main Item FE-501-039C-FL</t>
  </si>
  <si>
    <t>Main Item FE-501-039D-FL</t>
  </si>
  <si>
    <t>Main Item FE-501-039E-FL</t>
  </si>
  <si>
    <t>Main Item FE-501-039F-FL</t>
  </si>
  <si>
    <t>Main Item FE-501-039G-FL</t>
  </si>
  <si>
    <t>Main Item FE-501-039H-FL</t>
  </si>
  <si>
    <t>Main Item FE-501-006-FL</t>
  </si>
  <si>
    <t>Flange S-120 Weld Neck RF ASME B16.36, #300 , A105N- NACE MR 0175 SSC &amp; HIC Resistant , 4"</t>
  </si>
  <si>
    <t>Main Item FE-501-008-FL</t>
  </si>
  <si>
    <t>Flange S-120 Weld Neck RF ASME B16.36, #300 , A182 Gr.F5 , 4"</t>
  </si>
  <si>
    <t>Main Item FE-501-010-FL</t>
  </si>
  <si>
    <t>Main Item FE-501-011-FL</t>
  </si>
  <si>
    <t>Flange S-60 Weld Neck RF ASME B16.36, #300 , A105N- NACE MR 0175 SSC &amp; HIC Resistant , 10"</t>
  </si>
  <si>
    <t>Main Item FE-501-013-FL</t>
  </si>
  <si>
    <t>Main Item FE-501-014-FL</t>
  </si>
  <si>
    <t>Main Item FE-501-015-FL</t>
  </si>
  <si>
    <t>Flange S-XS Weld Neck RF ASME B16.36, #300 , A105N- NACE MR 0175 SSC &amp; HIC Resistant , 12"</t>
  </si>
  <si>
    <t>Main Item FE-501-019-FL</t>
  </si>
  <si>
    <t>Flange S-STD Weld Neck RF ASME B16.36, #300 , A105N , 12"</t>
  </si>
  <si>
    <t>Main Item FE-501-052-FL</t>
  </si>
  <si>
    <t>Main Item FE-501-027-FL</t>
  </si>
  <si>
    <t>Main Item FE-501-045-FL</t>
  </si>
  <si>
    <t>Main Item FE-501-097-FL</t>
  </si>
  <si>
    <t>053-004</t>
  </si>
  <si>
    <t>pl-053-004</t>
  </si>
  <si>
    <t>1457</t>
  </si>
  <si>
    <t>Main Item FE-505-002</t>
  </si>
  <si>
    <t>Main Item FE-505-002-MR</t>
  </si>
  <si>
    <t>Main Item FE-505-002-SB</t>
  </si>
  <si>
    <t>Main Item FE-505-002-JS</t>
  </si>
  <si>
    <t>Main Item FE-505-002-G</t>
  </si>
  <si>
    <t>Main Item FE-517-001</t>
  </si>
  <si>
    <t>Main Item FE-517-001-MR</t>
  </si>
  <si>
    <t>Main Item FE-517-001-SB</t>
  </si>
  <si>
    <t>Main Item FE-517-001-JS</t>
  </si>
  <si>
    <t>Main Item FE-517-001-G</t>
  </si>
  <si>
    <t>Main Item FE-517-014</t>
  </si>
  <si>
    <t>Main Item FE-517-014-MR</t>
  </si>
  <si>
    <t>Main Item FE-517-014-SB</t>
  </si>
  <si>
    <t>Main Item FE-517-014-JS</t>
  </si>
  <si>
    <t>Main Item FE-517-014-G</t>
  </si>
  <si>
    <t>Main Item FE-517-018</t>
  </si>
  <si>
    <t>Main Item FE-517-018-MR</t>
  </si>
  <si>
    <t>Main Item FE-517-018-SB</t>
  </si>
  <si>
    <t>Main Item FE-517-018-JS</t>
  </si>
  <si>
    <t>Main Item FE-517-018-G</t>
  </si>
  <si>
    <t>Main Item FE-517-033</t>
  </si>
  <si>
    <t>Main Item FE-517-033-MR</t>
  </si>
  <si>
    <t>Main Item FE-517-033-SB</t>
  </si>
  <si>
    <t>Main Item FE-517-033-JS</t>
  </si>
  <si>
    <t>Main Item FE-517-033-G</t>
  </si>
  <si>
    <t>053-006</t>
  </si>
  <si>
    <t>جمع</t>
  </si>
  <si>
    <t>مبلغ ریالی پیش پرداختی که باید مستهلک شود</t>
  </si>
  <si>
    <t>مبلغ ریالی پیش پرداختی که باید مستهلک شود)25%پیش پرداخت)</t>
  </si>
  <si>
    <t>مالیات (یورو)</t>
  </si>
  <si>
    <t>فی کالا(یورو)</t>
  </si>
  <si>
    <t>25%کالا به یورو</t>
  </si>
  <si>
    <t>75%کالا به یورو</t>
  </si>
  <si>
    <t>پیش پرداخت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</si>
</sst>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"/>
    <numFmt numFmtId="165" formatCode="_(* #,##0_);_(* \(#,##0\);_(* &quot;-&quot;??_);_(@_)"/>
  </numFmts>
  <fonts count="16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B Nazanin"/>
      <charset val="178"/>
    </font>
    <font>
      <sz val="12"/>
      <color theme="1"/>
      <name val="Arial Narrow"/>
      <family val="2"/>
    </font>
    <font>
      <sz val="11"/>
      <color theme="1"/>
      <name val="B Nazanin"/>
      <charset val="178"/>
    </font>
    <font>
      <sz val="10"/>
      <color indexed="8"/>
      <name val="B Nazanin"/>
      <charset val="178"/>
    </font>
    <font>
      <sz val="12"/>
      <name val="B Nazanin"/>
      <charset val="178"/>
    </font>
    <font>
      <sz val="12"/>
      <name val="Arial Narrow"/>
      <family val="2"/>
    </font>
    <font>
      <b/>
      <sz val="13"/>
      <name val="B Nazanin"/>
      <charset val="178"/>
    </font>
    <font>
      <b/>
      <sz val="12"/>
      <name val="B Nazanin"/>
      <charset val="178"/>
    </font>
    <font>
      <b/>
      <sz val="13"/>
      <color indexed="8"/>
      <name val="B Nazanin"/>
      <charset val="178"/>
    </font>
    <font>
      <b/>
      <sz val="14"/>
      <color indexed="8"/>
      <name val="B Nazanin"/>
      <charset val="178"/>
    </font>
    <font>
      <sz val="8"/>
      <name val="Tahoma"/>
      <family val="2"/>
    </font>
    <font>
      <b/>
      <sz val="10"/>
      <name val="Tahoma"/>
    </font>
    <font>
      <sz val="8"/>
      <name val="Tahoma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horizontal="right"/>
    </xf>
    <xf numFmtId="43" fontId="2" fillId="0" borderId="0" applyFont="0" applyFill="0" applyBorder="0" applyAlignment="0" applyProtection="0"/>
  </cellStyleXfs>
  <cellXfs count="200">
    <xf numFmtId="0" fontId="0" fillId="0" borderId="0" xfId="0">
      <alignment horizontal="right"/>
    </xf>
    <xf numFmtId="0" fontId="0" fillId="0" borderId="1" xfId="0" applyBorder="1">
      <alignment horizontal="right"/>
    </xf>
    <xf numFmtId="3" fontId="0" fillId="0" borderId="1" xfId="0" applyNumberFormat="1" applyBorder="1">
      <alignment horizontal="right"/>
    </xf>
    <xf numFmtId="164" fontId="0" fillId="0" borderId="1" xfId="0" applyNumberFormat="1" applyBorder="1">
      <alignment horizontal="right"/>
    </xf>
    <xf numFmtId="0" fontId="1" fillId="2" borderId="1" xfId="0" applyNumberFormat="1" applyFont="1" applyFill="1" applyBorder="1">
      <alignment horizontal="right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6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0" fontId="0" fillId="3" borderId="0" xfId="0" applyFill="1">
      <alignment horizontal="right"/>
    </xf>
    <xf numFmtId="3" fontId="11" fillId="0" borderId="22" xfId="0" applyNumberFormat="1" applyFont="1" applyBorder="1" applyAlignment="1">
      <alignment horizontal="center"/>
    </xf>
    <xf numFmtId="3" fontId="11" fillId="0" borderId="2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3" fontId="0" fillId="0" borderId="0" xfId="0" applyNumberFormat="1">
      <alignment horizontal="right"/>
    </xf>
    <xf numFmtId="0" fontId="0" fillId="4" borderId="0" xfId="0" applyFill="1">
      <alignment horizontal="right"/>
    </xf>
    <xf numFmtId="3" fontId="0" fillId="4" borderId="0" xfId="0" applyNumberFormat="1" applyFill="1">
      <alignment horizontal="right"/>
    </xf>
    <xf numFmtId="0" fontId="2" fillId="0" borderId="0" xfId="0" applyFont="1">
      <alignment horizontal="right"/>
    </xf>
    <xf numFmtId="0" fontId="0" fillId="5" borderId="0" xfId="0" applyFill="1">
      <alignment horizontal="right"/>
    </xf>
    <xf numFmtId="0" fontId="0" fillId="6" borderId="0" xfId="0" applyFill="1">
      <alignment horizontal="right"/>
    </xf>
    <xf numFmtId="3" fontId="0" fillId="6" borderId="0" xfId="0" applyNumberFormat="1" applyFill="1">
      <alignment horizontal="right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7" borderId="0" xfId="0" applyFill="1">
      <alignment horizontal="right"/>
    </xf>
    <xf numFmtId="0" fontId="0" fillId="8" borderId="0" xfId="0" applyFill="1">
      <alignment horizontal="right"/>
    </xf>
    <xf numFmtId="0" fontId="2" fillId="9" borderId="0" xfId="0" applyFont="1" applyFill="1">
      <alignment horizontal="right"/>
    </xf>
    <xf numFmtId="0" fontId="2" fillId="10" borderId="0" xfId="0" applyFont="1" applyFill="1">
      <alignment horizontal="right"/>
    </xf>
    <xf numFmtId="0" fontId="0" fillId="11" borderId="0" xfId="0" applyFill="1">
      <alignment horizontal="right"/>
    </xf>
    <xf numFmtId="0" fontId="0" fillId="12" borderId="0" xfId="0" applyFill="1">
      <alignment horizontal="right"/>
    </xf>
    <xf numFmtId="0" fontId="0" fillId="13" borderId="0" xfId="0" applyFill="1">
      <alignment horizontal="right"/>
    </xf>
    <xf numFmtId="0" fontId="0" fillId="14" borderId="0" xfId="0" applyFill="1">
      <alignment horizontal="right"/>
    </xf>
    <xf numFmtId="0" fontId="0" fillId="15" borderId="0" xfId="0" applyFill="1">
      <alignment horizontal="right"/>
    </xf>
    <xf numFmtId="0" fontId="1" fillId="2" borderId="1" xfId="0" applyFont="1" applyFill="1" applyBorder="1" applyAlignment="1">
      <alignment horizontal="right" shrinkToFit="1"/>
    </xf>
    <xf numFmtId="0" fontId="1" fillId="2" borderId="1" xfId="0" applyFont="1" applyFill="1" applyBorder="1" applyAlignment="1">
      <alignment horizontal="center" vertical="center" shrinkToFit="1"/>
    </xf>
    <xf numFmtId="165" fontId="0" fillId="0" borderId="1" xfId="1" applyNumberFormat="1" applyFont="1" applyBorder="1" applyAlignment="1">
      <alignment horizontal="right" shrinkToFit="1"/>
    </xf>
    <xf numFmtId="165" fontId="0" fillId="0" borderId="1" xfId="1" applyNumberFormat="1" applyFont="1" applyBorder="1" applyAlignment="1">
      <alignment horizontal="center" vertical="center" shrinkToFit="1"/>
    </xf>
    <xf numFmtId="43" fontId="0" fillId="0" borderId="0" xfId="0" applyNumberFormat="1">
      <alignment horizontal="right"/>
    </xf>
    <xf numFmtId="1" fontId="0" fillId="0" borderId="0" xfId="0" applyNumberFormat="1">
      <alignment horizontal="right"/>
    </xf>
    <xf numFmtId="0" fontId="1" fillId="2" borderId="1" xfId="0" applyFont="1" applyFill="1" applyBorder="1">
      <alignment horizontal="right"/>
    </xf>
    <xf numFmtId="0" fontId="2" fillId="0" borderId="16" xfId="0" applyFont="1" applyFill="1" applyBorder="1">
      <alignment horizontal="right"/>
    </xf>
    <xf numFmtId="0" fontId="2" fillId="0" borderId="1" xfId="0" applyFont="1" applyBorder="1">
      <alignment horizontal="right"/>
    </xf>
    <xf numFmtId="0" fontId="14" fillId="2" borderId="1" xfId="0" applyFont="1" applyFill="1" applyBorder="1">
      <alignment horizontal="right"/>
    </xf>
    <xf numFmtId="0" fontId="0" fillId="0" borderId="16" xfId="0" applyFill="1" applyBorder="1">
      <alignment horizontal="right"/>
    </xf>
    <xf numFmtId="164" fontId="0" fillId="8" borderId="1" xfId="0" applyNumberFormat="1" applyFill="1" applyBorder="1">
      <alignment horizontal="right"/>
    </xf>
    <xf numFmtId="0" fontId="0" fillId="8" borderId="1" xfId="0" applyFill="1" applyBorder="1">
      <alignment horizontal="right"/>
    </xf>
    <xf numFmtId="0" fontId="8" fillId="8" borderId="1" xfId="0" applyFont="1" applyFill="1" applyBorder="1" applyAlignment="1">
      <alignment horizontal="center" vertical="center" wrapText="1"/>
    </xf>
    <xf numFmtId="3" fontId="0" fillId="8" borderId="1" xfId="0" applyNumberFormat="1" applyFill="1" applyBorder="1">
      <alignment horizontal="right"/>
    </xf>
    <xf numFmtId="0" fontId="0" fillId="8" borderId="16" xfId="0" applyFill="1" applyBorder="1">
      <alignment horizontal="right"/>
    </xf>
    <xf numFmtId="1" fontId="0" fillId="6" borderId="0" xfId="0" applyNumberFormat="1" applyFill="1">
      <alignment horizontal="right"/>
    </xf>
    <xf numFmtId="2" fontId="0" fillId="0" borderId="0" xfId="0" applyNumberFormat="1">
      <alignment horizontal="right"/>
    </xf>
    <xf numFmtId="43" fontId="0" fillId="0" borderId="0" xfId="1" applyFont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0" xfId="0" applyNumberFormat="1">
      <alignment horizontal="right"/>
    </xf>
    <xf numFmtId="165" fontId="0" fillId="0" borderId="0" xfId="1" applyNumberFormat="1" applyFont="1" applyFill="1" applyBorder="1" applyAlignment="1">
      <alignment horizontal="right" shrinkToFit="1"/>
    </xf>
    <xf numFmtId="49" fontId="7" fillId="0" borderId="1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10" fillId="0" borderId="12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0" fillId="5" borderId="12" xfId="0" applyNumberFormat="1" applyFont="1" applyFill="1" applyBorder="1" applyAlignment="1">
      <alignment vertical="center" wrapText="1"/>
    </xf>
    <xf numFmtId="3" fontId="11" fillId="5" borderId="1" xfId="0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 shrinkToFit="1"/>
    </xf>
    <xf numFmtId="3" fontId="10" fillId="6" borderId="12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3" fontId="11" fillId="16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 shrinkToFit="1"/>
    </xf>
    <xf numFmtId="1" fontId="0" fillId="0" borderId="0" xfId="0" applyNumberFormat="1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3" borderId="0" xfId="0" applyFill="1" applyAlignment="1">
      <alignment vertical="center"/>
    </xf>
    <xf numFmtId="4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3" fontId="0" fillId="5" borderId="0" xfId="0" applyNumberFormat="1" applyFill="1" applyAlignment="1">
      <alignment vertical="center"/>
    </xf>
    <xf numFmtId="0" fontId="2" fillId="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3" fontId="0" fillId="16" borderId="0" xfId="0" applyNumberFormat="1" applyFill="1" applyAlignment="1">
      <alignment vertical="center"/>
    </xf>
    <xf numFmtId="1" fontId="0" fillId="16" borderId="0" xfId="0" applyNumberFormat="1" applyFill="1" applyAlignment="1">
      <alignment vertical="center"/>
    </xf>
    <xf numFmtId="43" fontId="1" fillId="0" borderId="1" xfId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14" borderId="0" xfId="0" applyFill="1" applyAlignment="1">
      <alignment vertical="center"/>
    </xf>
    <xf numFmtId="0" fontId="12" fillId="0" borderId="2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 wrapText="1"/>
    </xf>
    <xf numFmtId="3" fontId="10" fillId="0" borderId="31" xfId="0" applyNumberFormat="1" applyFont="1" applyBorder="1" applyAlignment="1">
      <alignment horizontal="center" vertical="center" wrapText="1"/>
    </xf>
    <xf numFmtId="3" fontId="11" fillId="0" borderId="26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3" fontId="11" fillId="0" borderId="20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vertical="center"/>
    </xf>
    <xf numFmtId="49" fontId="7" fillId="0" borderId="18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49" fontId="8" fillId="0" borderId="19" xfId="0" applyNumberFormat="1" applyFont="1" applyBorder="1" applyAlignment="1">
      <alignment vertical="center"/>
    </xf>
    <xf numFmtId="3" fontId="10" fillId="0" borderId="9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vertical="center" wrapText="1"/>
    </xf>
    <xf numFmtId="3" fontId="10" fillId="0" borderId="19" xfId="0" applyNumberFormat="1" applyFont="1" applyBorder="1" applyAlignment="1">
      <alignment vertical="center" wrapText="1"/>
    </xf>
    <xf numFmtId="3" fontId="11" fillId="0" borderId="32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vertical="center"/>
    </xf>
    <xf numFmtId="49" fontId="7" fillId="0" borderId="29" xfId="0" applyNumberFormat="1" applyFont="1" applyBorder="1" applyAlignment="1">
      <alignment vertical="center"/>
    </xf>
    <xf numFmtId="49" fontId="8" fillId="0" borderId="25" xfId="0" applyNumberFormat="1" applyFont="1" applyBorder="1" applyAlignment="1">
      <alignment vertical="center"/>
    </xf>
    <xf numFmtId="49" fontId="8" fillId="0" borderId="28" xfId="0" applyNumberFormat="1" applyFont="1" applyBorder="1" applyAlignment="1">
      <alignment vertical="center"/>
    </xf>
    <xf numFmtId="49" fontId="8" fillId="0" borderId="3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 wrapText="1"/>
    </xf>
    <xf numFmtId="3" fontId="10" fillId="0" borderId="3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 wrapText="1"/>
    </xf>
    <xf numFmtId="49" fontId="8" fillId="0" borderId="26" xfId="0" applyNumberFormat="1" applyFont="1" applyBorder="1" applyAlignment="1">
      <alignment vertical="center"/>
    </xf>
    <xf numFmtId="49" fontId="8" fillId="0" borderId="31" xfId="0" applyNumberFormat="1" applyFont="1" applyBorder="1" applyAlignment="1">
      <alignment vertical="center"/>
    </xf>
    <xf numFmtId="0" fontId="0" fillId="16" borderId="33" xfId="0" applyFill="1" applyBorder="1" applyAlignment="1">
      <alignment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0D163-5EB5-4066-8C26-9C98E326E297}">
  <dimension ref="A1:M617"/>
  <sheetViews>
    <sheetView rightToLeft="1" topLeftCell="A488" workbookViewId="0">
      <selection activeCell="M591" sqref="M591:M616"/>
    </sheetView>
  </sheetViews>
  <sheetFormatPr defaultRowHeight="45" customHeight="1"/>
  <cols>
    <col min="1" max="1" width="3.7109375" bestFit="1" customWidth="1"/>
    <col min="2" max="2" width="10.85546875" bestFit="1" customWidth="1"/>
    <col min="3" max="3" width="7.85546875" bestFit="1" customWidth="1"/>
    <col min="4" max="4" width="39.28515625" bestFit="1" customWidth="1"/>
    <col min="5" max="5" width="11.140625" bestFit="1" customWidth="1"/>
    <col min="6" max="6" width="6" bestFit="1" customWidth="1"/>
    <col min="7" max="7" width="8" bestFit="1" customWidth="1"/>
    <col min="8" max="8" width="6.85546875" bestFit="1" customWidth="1"/>
    <col min="10" max="10" width="9.85546875" bestFit="1" customWidth="1"/>
    <col min="11" max="11" width="9.7109375" bestFit="1" customWidth="1"/>
    <col min="12" max="12" width="15.28515625" bestFit="1" customWidth="1"/>
  </cols>
  <sheetData>
    <row r="1" spans="1:13" ht="45" customHeight="1">
      <c r="A1" s="5" t="s">
        <v>589</v>
      </c>
      <c r="B1" s="6" t="s">
        <v>590</v>
      </c>
      <c r="C1" s="7" t="s">
        <v>591</v>
      </c>
      <c r="D1" s="6" t="s">
        <v>592</v>
      </c>
      <c r="E1" s="7" t="s">
        <v>593</v>
      </c>
      <c r="F1" s="8" t="s">
        <v>594</v>
      </c>
      <c r="G1" s="9" t="s">
        <v>595</v>
      </c>
      <c r="H1" s="9" t="s">
        <v>596</v>
      </c>
      <c r="I1" s="8" t="s">
        <v>597</v>
      </c>
      <c r="J1" s="8" t="s">
        <v>598</v>
      </c>
      <c r="K1" s="8" t="s">
        <v>599</v>
      </c>
      <c r="L1" s="10" t="s">
        <v>600</v>
      </c>
    </row>
    <row r="2" spans="1:13" ht="45" customHeight="1">
      <c r="A2" s="18" t="s">
        <v>601</v>
      </c>
      <c r="B2" s="19" t="s">
        <v>102</v>
      </c>
      <c r="C2" s="20" t="s">
        <v>102</v>
      </c>
      <c r="D2" s="21" t="s">
        <v>602</v>
      </c>
      <c r="E2" s="21" t="s">
        <v>603</v>
      </c>
      <c r="F2" s="22">
        <v>1</v>
      </c>
      <c r="G2" s="23">
        <v>15</v>
      </c>
      <c r="H2" s="24">
        <f t="shared" ref="H2:H5" si="0">F2*G2</f>
        <v>15</v>
      </c>
      <c r="I2" s="24">
        <v>0</v>
      </c>
      <c r="J2" s="24">
        <f t="shared" ref="J2:J5" si="1">H2-I2</f>
        <v>15</v>
      </c>
      <c r="K2" s="24">
        <f>J2*0.09</f>
        <v>1.3499999999999999</v>
      </c>
      <c r="L2" s="25">
        <f t="shared" ref="L2:L5" si="2">J2+K2</f>
        <v>16.350000000000001</v>
      </c>
      <c r="M2" s="26">
        <v>32</v>
      </c>
    </row>
    <row r="3" spans="1:13" ht="45" customHeight="1">
      <c r="A3" s="18" t="s">
        <v>604</v>
      </c>
      <c r="B3" s="19" t="s">
        <v>103</v>
      </c>
      <c r="C3" s="20" t="s">
        <v>103</v>
      </c>
      <c r="D3" s="21" t="s">
        <v>605</v>
      </c>
      <c r="E3" s="21" t="s">
        <v>603</v>
      </c>
      <c r="F3" s="22">
        <v>1</v>
      </c>
      <c r="G3" s="23">
        <v>24</v>
      </c>
      <c r="H3" s="24">
        <f t="shared" si="0"/>
        <v>24</v>
      </c>
      <c r="I3" s="24">
        <v>0</v>
      </c>
      <c r="J3" s="24">
        <f t="shared" si="1"/>
        <v>24</v>
      </c>
      <c r="K3" s="24">
        <f t="shared" ref="K3:K5" si="3">J3*0.09</f>
        <v>2.16</v>
      </c>
      <c r="L3" s="25">
        <f t="shared" si="2"/>
        <v>26.16</v>
      </c>
      <c r="M3" s="26">
        <v>32</v>
      </c>
    </row>
    <row r="4" spans="1:13" ht="45" customHeight="1">
      <c r="A4" s="18" t="s">
        <v>606</v>
      </c>
      <c r="B4" s="19" t="s">
        <v>104</v>
      </c>
      <c r="C4" s="20" t="s">
        <v>104</v>
      </c>
      <c r="D4" s="21" t="s">
        <v>607</v>
      </c>
      <c r="E4" s="21" t="s">
        <v>603</v>
      </c>
      <c r="F4" s="22">
        <v>1</v>
      </c>
      <c r="G4" s="23">
        <v>24</v>
      </c>
      <c r="H4" s="24">
        <f t="shared" si="0"/>
        <v>24</v>
      </c>
      <c r="I4" s="24">
        <v>0</v>
      </c>
      <c r="J4" s="24">
        <f t="shared" si="1"/>
        <v>24</v>
      </c>
      <c r="K4" s="24">
        <f t="shared" si="3"/>
        <v>2.16</v>
      </c>
      <c r="L4" s="25">
        <f t="shared" si="2"/>
        <v>26.16</v>
      </c>
      <c r="M4" s="26">
        <v>32</v>
      </c>
    </row>
    <row r="5" spans="1:13" ht="45" customHeight="1" thickBot="1">
      <c r="A5" s="18" t="s">
        <v>608</v>
      </c>
      <c r="B5" s="19" t="s">
        <v>106</v>
      </c>
      <c r="C5" s="20" t="s">
        <v>106</v>
      </c>
      <c r="D5" s="21" t="s">
        <v>609</v>
      </c>
      <c r="E5" s="21" t="s">
        <v>603</v>
      </c>
      <c r="F5" s="22">
        <v>1</v>
      </c>
      <c r="G5" s="23">
        <v>67</v>
      </c>
      <c r="H5" s="24">
        <f t="shared" si="0"/>
        <v>67</v>
      </c>
      <c r="I5" s="24">
        <v>0</v>
      </c>
      <c r="J5" s="24">
        <f t="shared" si="1"/>
        <v>67</v>
      </c>
      <c r="K5" s="24">
        <f t="shared" si="3"/>
        <v>6.0299999999999994</v>
      </c>
      <c r="L5" s="25">
        <f t="shared" si="2"/>
        <v>73.03</v>
      </c>
      <c r="M5" s="26">
        <v>32</v>
      </c>
    </row>
    <row r="6" spans="1:13" ht="45" customHeight="1">
      <c r="A6" s="5" t="s">
        <v>589</v>
      </c>
      <c r="B6" s="6" t="s">
        <v>590</v>
      </c>
      <c r="C6" s="7" t="s">
        <v>591</v>
      </c>
      <c r="D6" s="6" t="s">
        <v>592</v>
      </c>
      <c r="E6" s="7" t="s">
        <v>593</v>
      </c>
      <c r="F6" s="8" t="s">
        <v>594</v>
      </c>
      <c r="G6" s="9" t="s">
        <v>595</v>
      </c>
      <c r="H6" s="9" t="s">
        <v>596</v>
      </c>
      <c r="I6" s="8" t="s">
        <v>597</v>
      </c>
      <c r="J6" s="8" t="s">
        <v>598</v>
      </c>
      <c r="K6" s="8" t="s">
        <v>599</v>
      </c>
      <c r="L6" s="10" t="s">
        <v>600</v>
      </c>
    </row>
    <row r="7" spans="1:13" ht="45" customHeight="1">
      <c r="A7" s="130" t="s">
        <v>601</v>
      </c>
      <c r="B7" s="133" t="s">
        <v>117</v>
      </c>
      <c r="C7" s="20" t="s">
        <v>117</v>
      </c>
      <c r="D7" s="21" t="s">
        <v>610</v>
      </c>
      <c r="E7" s="21" t="s">
        <v>603</v>
      </c>
      <c r="F7" s="22">
        <v>1</v>
      </c>
      <c r="G7" s="136">
        <v>657</v>
      </c>
      <c r="H7" s="139">
        <f>F7*G7</f>
        <v>657</v>
      </c>
      <c r="I7" s="139">
        <v>0</v>
      </c>
      <c r="J7" s="139">
        <f>H7-I7</f>
        <v>657</v>
      </c>
      <c r="K7" s="139">
        <f>J7*0.09</f>
        <v>59.129999999999995</v>
      </c>
      <c r="L7" s="142">
        <f>J7+K7</f>
        <v>716.13</v>
      </c>
      <c r="M7" s="26">
        <v>31</v>
      </c>
    </row>
    <row r="8" spans="1:13" ht="45" customHeight="1">
      <c r="A8" s="131"/>
      <c r="B8" s="134" t="s">
        <v>259</v>
      </c>
      <c r="C8" s="20" t="s">
        <v>259</v>
      </c>
      <c r="D8" s="21" t="s">
        <v>611</v>
      </c>
      <c r="E8" s="21" t="s">
        <v>603</v>
      </c>
      <c r="F8" s="22">
        <v>2</v>
      </c>
      <c r="G8" s="137"/>
      <c r="H8" s="140"/>
      <c r="I8" s="140"/>
      <c r="J8" s="140"/>
      <c r="K8" s="140"/>
      <c r="L8" s="143"/>
      <c r="M8" s="26">
        <v>31</v>
      </c>
    </row>
    <row r="9" spans="1:13" ht="45" customHeight="1">
      <c r="A9" s="131"/>
      <c r="B9" s="134" t="s">
        <v>487</v>
      </c>
      <c r="C9" s="20" t="s">
        <v>487</v>
      </c>
      <c r="D9" s="21" t="s">
        <v>612</v>
      </c>
      <c r="E9" s="21" t="s">
        <v>603</v>
      </c>
      <c r="F9" s="22">
        <v>12</v>
      </c>
      <c r="G9" s="137"/>
      <c r="H9" s="140"/>
      <c r="I9" s="140"/>
      <c r="J9" s="140"/>
      <c r="K9" s="140"/>
      <c r="L9" s="143"/>
      <c r="M9" s="26">
        <v>31</v>
      </c>
    </row>
    <row r="10" spans="1:13" ht="45" customHeight="1">
      <c r="A10" s="132"/>
      <c r="B10" s="135" t="s">
        <v>511</v>
      </c>
      <c r="C10" s="20" t="s">
        <v>511</v>
      </c>
      <c r="D10" s="21" t="s">
        <v>506</v>
      </c>
      <c r="E10" s="21" t="s">
        <v>603</v>
      </c>
      <c r="F10" s="22">
        <v>2</v>
      </c>
      <c r="G10" s="138"/>
      <c r="H10" s="141"/>
      <c r="I10" s="141"/>
      <c r="J10" s="141"/>
      <c r="K10" s="141"/>
      <c r="L10" s="144"/>
      <c r="M10" s="26">
        <v>31</v>
      </c>
    </row>
    <row r="11" spans="1:13" ht="45" customHeight="1">
      <c r="A11" s="130" t="s">
        <v>604</v>
      </c>
      <c r="B11" s="133" t="s">
        <v>118</v>
      </c>
      <c r="C11" s="20" t="s">
        <v>118</v>
      </c>
      <c r="D11" s="21" t="s">
        <v>613</v>
      </c>
      <c r="E11" s="21" t="s">
        <v>603</v>
      </c>
      <c r="F11" s="22">
        <v>1</v>
      </c>
      <c r="G11" s="136">
        <v>677</v>
      </c>
      <c r="H11" s="139">
        <f>F11*G11</f>
        <v>677</v>
      </c>
      <c r="I11" s="139">
        <v>0</v>
      </c>
      <c r="J11" s="139">
        <f>H11-I11</f>
        <v>677</v>
      </c>
      <c r="K11" s="139">
        <f>J11*0.09</f>
        <v>60.93</v>
      </c>
      <c r="L11" s="142">
        <f>J11+K11</f>
        <v>737.93</v>
      </c>
      <c r="M11" s="26">
        <v>31</v>
      </c>
    </row>
    <row r="12" spans="1:13" ht="45" customHeight="1">
      <c r="A12" s="131"/>
      <c r="B12" s="134" t="s">
        <v>260</v>
      </c>
      <c r="C12" s="20" t="s">
        <v>260</v>
      </c>
      <c r="D12" s="21" t="s">
        <v>611</v>
      </c>
      <c r="E12" s="21" t="s">
        <v>603</v>
      </c>
      <c r="F12" s="22">
        <v>2</v>
      </c>
      <c r="G12" s="137"/>
      <c r="H12" s="140"/>
      <c r="I12" s="140"/>
      <c r="J12" s="140"/>
      <c r="K12" s="140"/>
      <c r="L12" s="143"/>
      <c r="M12" s="26">
        <v>31</v>
      </c>
    </row>
    <row r="13" spans="1:13" ht="45" customHeight="1">
      <c r="A13" s="131"/>
      <c r="B13" s="134" t="s">
        <v>488</v>
      </c>
      <c r="C13" s="20" t="s">
        <v>488</v>
      </c>
      <c r="D13" s="21" t="s">
        <v>612</v>
      </c>
      <c r="E13" s="21" t="s">
        <v>603</v>
      </c>
      <c r="F13" s="22">
        <v>12</v>
      </c>
      <c r="G13" s="137"/>
      <c r="H13" s="140"/>
      <c r="I13" s="140"/>
      <c r="J13" s="140"/>
      <c r="K13" s="140"/>
      <c r="L13" s="143"/>
      <c r="M13" s="26">
        <v>31</v>
      </c>
    </row>
    <row r="14" spans="1:13" ht="45" customHeight="1">
      <c r="A14" s="132"/>
      <c r="B14" s="135" t="s">
        <v>512</v>
      </c>
      <c r="C14" s="20" t="s">
        <v>512</v>
      </c>
      <c r="D14" s="21" t="s">
        <v>506</v>
      </c>
      <c r="E14" s="21" t="s">
        <v>603</v>
      </c>
      <c r="F14" s="22">
        <v>2</v>
      </c>
      <c r="G14" s="138"/>
      <c r="H14" s="141"/>
      <c r="I14" s="141"/>
      <c r="J14" s="141"/>
      <c r="K14" s="141"/>
      <c r="L14" s="144"/>
      <c r="M14" s="26">
        <v>31</v>
      </c>
    </row>
    <row r="15" spans="1:13" ht="45" customHeight="1">
      <c r="A15" s="18" t="s">
        <v>606</v>
      </c>
      <c r="B15" s="19" t="s">
        <v>119</v>
      </c>
      <c r="C15" s="20" t="s">
        <v>119</v>
      </c>
      <c r="D15" s="21" t="s">
        <v>614</v>
      </c>
      <c r="E15" s="21" t="s">
        <v>603</v>
      </c>
      <c r="F15" s="22">
        <v>1</v>
      </c>
      <c r="G15" s="23">
        <v>24</v>
      </c>
      <c r="H15" s="24">
        <f t="shared" ref="H15:H31" si="4">F15*G15</f>
        <v>24</v>
      </c>
      <c r="I15" s="24">
        <v>0</v>
      </c>
      <c r="J15" s="24">
        <f t="shared" ref="J15:J31" si="5">H15-I15</f>
        <v>24</v>
      </c>
      <c r="K15" s="24">
        <f>J15*0.09</f>
        <v>2.16</v>
      </c>
      <c r="L15" s="25">
        <f t="shared" ref="L15:L31" si="6">J15+K15</f>
        <v>26.16</v>
      </c>
      <c r="M15" s="26">
        <v>31</v>
      </c>
    </row>
    <row r="16" spans="1:13" ht="45" customHeight="1">
      <c r="A16" s="18" t="s">
        <v>608</v>
      </c>
      <c r="B16" s="19" t="s">
        <v>615</v>
      </c>
      <c r="C16" s="20" t="s">
        <v>615</v>
      </c>
      <c r="D16" s="21" t="s">
        <v>616</v>
      </c>
      <c r="E16" s="21" t="s">
        <v>617</v>
      </c>
      <c r="F16" s="22">
        <v>1</v>
      </c>
      <c r="G16" s="23">
        <v>638</v>
      </c>
      <c r="H16" s="24">
        <f t="shared" si="4"/>
        <v>638</v>
      </c>
      <c r="I16" s="24">
        <v>0</v>
      </c>
      <c r="J16" s="24">
        <f t="shared" si="5"/>
        <v>638</v>
      </c>
      <c r="K16" s="24">
        <f t="shared" ref="K16:K31" si="7">J16*0.09</f>
        <v>57.419999999999995</v>
      </c>
      <c r="L16" s="25">
        <f t="shared" si="6"/>
        <v>695.42</v>
      </c>
      <c r="M16" s="26">
        <v>31</v>
      </c>
    </row>
    <row r="17" spans="1:13" ht="45" customHeight="1">
      <c r="A17" s="18" t="s">
        <v>618</v>
      </c>
      <c r="B17" s="19" t="s">
        <v>120</v>
      </c>
      <c r="C17" s="20" t="s">
        <v>120</v>
      </c>
      <c r="D17" s="21" t="s">
        <v>619</v>
      </c>
      <c r="E17" s="21" t="s">
        <v>603</v>
      </c>
      <c r="F17" s="22">
        <v>1</v>
      </c>
      <c r="G17" s="23">
        <v>17</v>
      </c>
      <c r="H17" s="24">
        <f t="shared" si="4"/>
        <v>17</v>
      </c>
      <c r="I17" s="24">
        <v>0</v>
      </c>
      <c r="J17" s="24">
        <f t="shared" si="5"/>
        <v>17</v>
      </c>
      <c r="K17" s="24">
        <f t="shared" si="7"/>
        <v>1.53</v>
      </c>
      <c r="L17" s="25">
        <f t="shared" si="6"/>
        <v>18.53</v>
      </c>
      <c r="M17" s="26">
        <v>31</v>
      </c>
    </row>
    <row r="18" spans="1:13" ht="45" customHeight="1">
      <c r="A18" s="18" t="s">
        <v>620</v>
      </c>
      <c r="B18" s="19" t="s">
        <v>121</v>
      </c>
      <c r="C18" s="20" t="s">
        <v>121</v>
      </c>
      <c r="D18" s="21" t="s">
        <v>621</v>
      </c>
      <c r="E18" s="21" t="s">
        <v>603</v>
      </c>
      <c r="F18" s="22">
        <v>1</v>
      </c>
      <c r="G18" s="23">
        <v>24</v>
      </c>
      <c r="H18" s="24">
        <f t="shared" si="4"/>
        <v>24</v>
      </c>
      <c r="I18" s="24">
        <v>0</v>
      </c>
      <c r="J18" s="24">
        <f t="shared" si="5"/>
        <v>24</v>
      </c>
      <c r="K18" s="24">
        <f t="shared" si="7"/>
        <v>2.16</v>
      </c>
      <c r="L18" s="25">
        <f t="shared" si="6"/>
        <v>26.16</v>
      </c>
      <c r="M18" s="26">
        <v>31</v>
      </c>
    </row>
    <row r="19" spans="1:13" ht="45" customHeight="1">
      <c r="A19" s="18" t="s">
        <v>622</v>
      </c>
      <c r="B19" s="19" t="s">
        <v>130</v>
      </c>
      <c r="C19" s="20" t="s">
        <v>130</v>
      </c>
      <c r="D19" s="21" t="s">
        <v>623</v>
      </c>
      <c r="E19" s="21" t="s">
        <v>603</v>
      </c>
      <c r="F19" s="22">
        <v>1</v>
      </c>
      <c r="G19" s="23">
        <v>20</v>
      </c>
      <c r="H19" s="24">
        <f t="shared" si="4"/>
        <v>20</v>
      </c>
      <c r="I19" s="24">
        <v>0</v>
      </c>
      <c r="J19" s="24">
        <f t="shared" si="5"/>
        <v>20</v>
      </c>
      <c r="K19" s="24">
        <f t="shared" si="7"/>
        <v>1.7999999999999998</v>
      </c>
      <c r="L19" s="25">
        <f t="shared" si="6"/>
        <v>21.8</v>
      </c>
      <c r="M19" s="26">
        <v>31</v>
      </c>
    </row>
    <row r="20" spans="1:13" ht="45" customHeight="1">
      <c r="A20" s="18" t="s">
        <v>624</v>
      </c>
      <c r="B20" s="19" t="s">
        <v>122</v>
      </c>
      <c r="C20" s="20" t="s">
        <v>122</v>
      </c>
      <c r="D20" s="21" t="s">
        <v>625</v>
      </c>
      <c r="E20" s="21" t="s">
        <v>603</v>
      </c>
      <c r="F20" s="22">
        <v>1</v>
      </c>
      <c r="G20" s="23">
        <v>134</v>
      </c>
      <c r="H20" s="24">
        <f t="shared" si="4"/>
        <v>134</v>
      </c>
      <c r="I20" s="24">
        <v>0</v>
      </c>
      <c r="J20" s="24">
        <f t="shared" si="5"/>
        <v>134</v>
      </c>
      <c r="K20" s="24">
        <f t="shared" si="7"/>
        <v>12.059999999999999</v>
      </c>
      <c r="L20" s="25">
        <f t="shared" si="6"/>
        <v>146.06</v>
      </c>
      <c r="M20" s="26">
        <v>31</v>
      </c>
    </row>
    <row r="21" spans="1:13" ht="45" customHeight="1">
      <c r="A21" s="18" t="s">
        <v>626</v>
      </c>
      <c r="B21" s="19" t="s">
        <v>124</v>
      </c>
      <c r="C21" s="20" t="s">
        <v>124</v>
      </c>
      <c r="D21" s="21" t="s">
        <v>627</v>
      </c>
      <c r="E21" s="21" t="s">
        <v>603</v>
      </c>
      <c r="F21" s="22">
        <v>1</v>
      </c>
      <c r="G21" s="23">
        <v>24</v>
      </c>
      <c r="H21" s="24">
        <f t="shared" si="4"/>
        <v>24</v>
      </c>
      <c r="I21" s="24">
        <v>0</v>
      </c>
      <c r="J21" s="24">
        <f t="shared" si="5"/>
        <v>24</v>
      </c>
      <c r="K21" s="24">
        <f t="shared" si="7"/>
        <v>2.16</v>
      </c>
      <c r="L21" s="25">
        <f t="shared" si="6"/>
        <v>26.16</v>
      </c>
      <c r="M21" s="26">
        <v>31</v>
      </c>
    </row>
    <row r="22" spans="1:13" ht="45" customHeight="1">
      <c r="A22" s="18" t="s">
        <v>628</v>
      </c>
      <c r="B22" s="19" t="s">
        <v>126</v>
      </c>
      <c r="C22" s="20" t="s">
        <v>126</v>
      </c>
      <c r="D22" s="21" t="s">
        <v>629</v>
      </c>
      <c r="E22" s="21" t="s">
        <v>603</v>
      </c>
      <c r="F22" s="22">
        <v>1</v>
      </c>
      <c r="G22" s="23">
        <v>24</v>
      </c>
      <c r="H22" s="24">
        <f t="shared" si="4"/>
        <v>24</v>
      </c>
      <c r="I22" s="24">
        <v>0</v>
      </c>
      <c r="J22" s="24">
        <f t="shared" si="5"/>
        <v>24</v>
      </c>
      <c r="K22" s="24">
        <f t="shared" si="7"/>
        <v>2.16</v>
      </c>
      <c r="L22" s="25">
        <f t="shared" si="6"/>
        <v>26.16</v>
      </c>
      <c r="M22" s="26">
        <v>31</v>
      </c>
    </row>
    <row r="23" spans="1:13" ht="45" customHeight="1">
      <c r="A23" s="18" t="s">
        <v>630</v>
      </c>
      <c r="B23" s="19" t="s">
        <v>123</v>
      </c>
      <c r="C23" s="20" t="s">
        <v>123</v>
      </c>
      <c r="D23" s="21" t="s">
        <v>631</v>
      </c>
      <c r="E23" s="21" t="s">
        <v>603</v>
      </c>
      <c r="F23" s="22">
        <v>1</v>
      </c>
      <c r="G23" s="23">
        <v>17</v>
      </c>
      <c r="H23" s="24">
        <f t="shared" si="4"/>
        <v>17</v>
      </c>
      <c r="I23" s="24">
        <v>0</v>
      </c>
      <c r="J23" s="24">
        <f t="shared" si="5"/>
        <v>17</v>
      </c>
      <c r="K23" s="24">
        <f t="shared" si="7"/>
        <v>1.53</v>
      </c>
      <c r="L23" s="25">
        <f t="shared" si="6"/>
        <v>18.53</v>
      </c>
      <c r="M23" s="26">
        <v>31</v>
      </c>
    </row>
    <row r="24" spans="1:13" ht="45" customHeight="1">
      <c r="A24" s="18" t="s">
        <v>632</v>
      </c>
      <c r="B24" s="19" t="s">
        <v>125</v>
      </c>
      <c r="C24" s="20" t="s">
        <v>125</v>
      </c>
      <c r="D24" s="21" t="s">
        <v>631</v>
      </c>
      <c r="E24" s="21" t="s">
        <v>603</v>
      </c>
      <c r="F24" s="22">
        <v>1</v>
      </c>
      <c r="G24" s="23">
        <v>17</v>
      </c>
      <c r="H24" s="24">
        <f t="shared" si="4"/>
        <v>17</v>
      </c>
      <c r="I24" s="24">
        <v>0</v>
      </c>
      <c r="J24" s="24">
        <f t="shared" si="5"/>
        <v>17</v>
      </c>
      <c r="K24" s="24">
        <f t="shared" si="7"/>
        <v>1.53</v>
      </c>
      <c r="L24" s="25">
        <f t="shared" si="6"/>
        <v>18.53</v>
      </c>
      <c r="M24" s="26">
        <v>31</v>
      </c>
    </row>
    <row r="25" spans="1:13" ht="45" customHeight="1">
      <c r="A25" s="18" t="s">
        <v>633</v>
      </c>
      <c r="B25" s="19" t="s">
        <v>127</v>
      </c>
      <c r="C25" s="20" t="s">
        <v>127</v>
      </c>
      <c r="D25" s="21" t="s">
        <v>631</v>
      </c>
      <c r="E25" s="21" t="s">
        <v>603</v>
      </c>
      <c r="F25" s="22">
        <v>1</v>
      </c>
      <c r="G25" s="23">
        <v>17</v>
      </c>
      <c r="H25" s="24">
        <f t="shared" si="4"/>
        <v>17</v>
      </c>
      <c r="I25" s="24">
        <v>0</v>
      </c>
      <c r="J25" s="24">
        <f t="shared" si="5"/>
        <v>17</v>
      </c>
      <c r="K25" s="24">
        <f t="shared" si="7"/>
        <v>1.53</v>
      </c>
      <c r="L25" s="25">
        <f t="shared" si="6"/>
        <v>18.53</v>
      </c>
      <c r="M25" s="26">
        <v>31</v>
      </c>
    </row>
    <row r="26" spans="1:13" ht="45" customHeight="1">
      <c r="A26" s="18" t="s">
        <v>634</v>
      </c>
      <c r="B26" s="19" t="s">
        <v>132</v>
      </c>
      <c r="C26" s="20" t="s">
        <v>132</v>
      </c>
      <c r="D26" s="21" t="s">
        <v>635</v>
      </c>
      <c r="E26" s="21" t="s">
        <v>603</v>
      </c>
      <c r="F26" s="22">
        <v>1</v>
      </c>
      <c r="G26" s="23">
        <v>24</v>
      </c>
      <c r="H26" s="24">
        <f t="shared" si="4"/>
        <v>24</v>
      </c>
      <c r="I26" s="24">
        <v>0</v>
      </c>
      <c r="J26" s="24">
        <f t="shared" si="5"/>
        <v>24</v>
      </c>
      <c r="K26" s="24">
        <f t="shared" si="7"/>
        <v>2.16</v>
      </c>
      <c r="L26" s="25">
        <f t="shared" si="6"/>
        <v>26.16</v>
      </c>
      <c r="M26" s="26">
        <v>31</v>
      </c>
    </row>
    <row r="27" spans="1:13" ht="45" customHeight="1">
      <c r="A27" s="18" t="s">
        <v>636</v>
      </c>
      <c r="B27" s="19" t="s">
        <v>133</v>
      </c>
      <c r="C27" s="20" t="s">
        <v>133</v>
      </c>
      <c r="D27" s="21" t="s">
        <v>637</v>
      </c>
      <c r="E27" s="21" t="s">
        <v>603</v>
      </c>
      <c r="F27" s="22">
        <v>1</v>
      </c>
      <c r="G27" s="23">
        <v>24</v>
      </c>
      <c r="H27" s="24">
        <f t="shared" si="4"/>
        <v>24</v>
      </c>
      <c r="I27" s="24">
        <v>0</v>
      </c>
      <c r="J27" s="24">
        <f t="shared" si="5"/>
        <v>24</v>
      </c>
      <c r="K27" s="24">
        <f t="shared" si="7"/>
        <v>2.16</v>
      </c>
      <c r="L27" s="25">
        <f t="shared" si="6"/>
        <v>26.16</v>
      </c>
      <c r="M27" s="26">
        <v>31</v>
      </c>
    </row>
    <row r="28" spans="1:13" ht="45" customHeight="1">
      <c r="A28" s="18" t="s">
        <v>638</v>
      </c>
      <c r="B28" s="19" t="s">
        <v>131</v>
      </c>
      <c r="C28" s="20" t="s">
        <v>131</v>
      </c>
      <c r="D28" s="21" t="s">
        <v>639</v>
      </c>
      <c r="E28" s="21" t="s">
        <v>603</v>
      </c>
      <c r="F28" s="22">
        <v>1</v>
      </c>
      <c r="G28" s="23">
        <v>24</v>
      </c>
      <c r="H28" s="24">
        <f t="shared" si="4"/>
        <v>24</v>
      </c>
      <c r="I28" s="24">
        <v>0</v>
      </c>
      <c r="J28" s="24">
        <f t="shared" si="5"/>
        <v>24</v>
      </c>
      <c r="K28" s="24">
        <f t="shared" si="7"/>
        <v>2.16</v>
      </c>
      <c r="L28" s="25">
        <f t="shared" si="6"/>
        <v>26.16</v>
      </c>
      <c r="M28" s="26">
        <v>31</v>
      </c>
    </row>
    <row r="29" spans="1:13" ht="45" customHeight="1">
      <c r="A29" s="18" t="s">
        <v>640</v>
      </c>
      <c r="B29" s="19" t="s">
        <v>641</v>
      </c>
      <c r="C29" s="20" t="s">
        <v>641</v>
      </c>
      <c r="D29" s="21" t="s">
        <v>642</v>
      </c>
      <c r="E29" s="21" t="s">
        <v>617</v>
      </c>
      <c r="F29" s="22">
        <v>1</v>
      </c>
      <c r="G29" s="23">
        <v>331</v>
      </c>
      <c r="H29" s="24">
        <f t="shared" si="4"/>
        <v>331</v>
      </c>
      <c r="I29" s="24">
        <v>0</v>
      </c>
      <c r="J29" s="24">
        <f t="shared" si="5"/>
        <v>331</v>
      </c>
      <c r="K29" s="24">
        <f t="shared" si="7"/>
        <v>29.79</v>
      </c>
      <c r="L29" s="25">
        <f t="shared" si="6"/>
        <v>360.79</v>
      </c>
      <c r="M29" s="26">
        <v>31</v>
      </c>
    </row>
    <row r="30" spans="1:13" ht="45" customHeight="1">
      <c r="A30" s="18" t="s">
        <v>643</v>
      </c>
      <c r="B30" s="19" t="s">
        <v>100</v>
      </c>
      <c r="C30" s="20" t="s">
        <v>100</v>
      </c>
      <c r="D30" s="21" t="s">
        <v>644</v>
      </c>
      <c r="E30" s="21" t="s">
        <v>603</v>
      </c>
      <c r="F30" s="22">
        <v>1</v>
      </c>
      <c r="G30" s="23">
        <v>17</v>
      </c>
      <c r="H30" s="24">
        <f t="shared" si="4"/>
        <v>17</v>
      </c>
      <c r="I30" s="24">
        <v>0</v>
      </c>
      <c r="J30" s="24">
        <f t="shared" si="5"/>
        <v>17</v>
      </c>
      <c r="K30" s="24">
        <f t="shared" si="7"/>
        <v>1.53</v>
      </c>
      <c r="L30" s="25">
        <f t="shared" si="6"/>
        <v>18.53</v>
      </c>
      <c r="M30" s="26">
        <v>31</v>
      </c>
    </row>
    <row r="31" spans="1:13" ht="45" customHeight="1">
      <c r="A31" s="18" t="s">
        <v>645</v>
      </c>
      <c r="B31" s="19" t="s">
        <v>105</v>
      </c>
      <c r="C31" s="20" t="s">
        <v>105</v>
      </c>
      <c r="D31" s="21" t="s">
        <v>646</v>
      </c>
      <c r="E31" s="21" t="s">
        <v>603</v>
      </c>
      <c r="F31" s="22">
        <v>1</v>
      </c>
      <c r="G31" s="23">
        <v>24</v>
      </c>
      <c r="H31" s="24">
        <f t="shared" si="4"/>
        <v>24</v>
      </c>
      <c r="I31" s="24">
        <v>0</v>
      </c>
      <c r="J31" s="24">
        <f t="shared" si="5"/>
        <v>24</v>
      </c>
      <c r="K31" s="24">
        <f t="shared" si="7"/>
        <v>2.16</v>
      </c>
      <c r="L31" s="25">
        <f t="shared" si="6"/>
        <v>26.16</v>
      </c>
      <c r="M31" s="26">
        <v>31</v>
      </c>
    </row>
    <row r="32" spans="1:13" ht="45" customHeight="1" thickBot="1">
      <c r="A32" s="127" t="s">
        <v>647</v>
      </c>
      <c r="B32" s="128"/>
      <c r="C32" s="129"/>
      <c r="D32" s="129"/>
      <c r="E32" s="129"/>
      <c r="F32" s="129"/>
      <c r="G32" s="129"/>
      <c r="H32" s="27">
        <f>SUM(H7:H31)</f>
        <v>2734</v>
      </c>
      <c r="I32" s="27">
        <v>0</v>
      </c>
      <c r="J32" s="27">
        <f>SUM(J7:J31)</f>
        <v>2734</v>
      </c>
      <c r="K32" s="27">
        <f>J32*0.09</f>
        <v>246.06</v>
      </c>
      <c r="L32" s="28">
        <f>SUM(L7:L31)</f>
        <v>2980.06</v>
      </c>
      <c r="M32" s="26">
        <v>31</v>
      </c>
    </row>
    <row r="33" spans="1:13" ht="45" customHeight="1">
      <c r="A33" s="5" t="s">
        <v>589</v>
      </c>
      <c r="B33" s="6" t="s">
        <v>590</v>
      </c>
      <c r="C33" s="7" t="s">
        <v>591</v>
      </c>
      <c r="D33" s="6" t="s">
        <v>592</v>
      </c>
      <c r="E33" s="7" t="s">
        <v>593</v>
      </c>
      <c r="F33" s="8" t="s">
        <v>594</v>
      </c>
      <c r="G33" s="9" t="s">
        <v>595</v>
      </c>
      <c r="H33" s="9" t="s">
        <v>596</v>
      </c>
      <c r="I33" s="8" t="s">
        <v>597</v>
      </c>
      <c r="J33" s="8" t="s">
        <v>598</v>
      </c>
      <c r="K33" s="8" t="s">
        <v>599</v>
      </c>
      <c r="L33" s="10" t="s">
        <v>600</v>
      </c>
    </row>
    <row r="34" spans="1:13" ht="45" customHeight="1" thickBot="1">
      <c r="A34" s="11"/>
      <c r="B34" s="12"/>
      <c r="C34" s="12"/>
      <c r="D34" s="12"/>
      <c r="E34" s="12"/>
      <c r="F34" s="12"/>
      <c r="G34" s="13"/>
      <c r="H34" s="14"/>
      <c r="I34" s="15"/>
      <c r="J34" s="16"/>
      <c r="K34" s="16"/>
      <c r="L34" s="17"/>
      <c r="M34" s="26">
        <v>30</v>
      </c>
    </row>
    <row r="35" spans="1:13" ht="45" customHeight="1">
      <c r="A35" s="18" t="s">
        <v>601</v>
      </c>
      <c r="B35" s="19" t="s">
        <v>108</v>
      </c>
      <c r="C35" s="20" t="s">
        <v>108</v>
      </c>
      <c r="D35" s="21" t="s">
        <v>648</v>
      </c>
      <c r="E35" s="21" t="s">
        <v>603</v>
      </c>
      <c r="F35" s="22">
        <v>1</v>
      </c>
      <c r="G35" s="23">
        <v>20</v>
      </c>
      <c r="H35" s="24">
        <f t="shared" ref="H35:H40" si="8">F35*G35</f>
        <v>20</v>
      </c>
      <c r="I35" s="24">
        <v>0</v>
      </c>
      <c r="J35" s="24">
        <f t="shared" ref="J35:J40" si="9">H35-I35</f>
        <v>20</v>
      </c>
      <c r="K35" s="24">
        <f t="shared" ref="K35:K40" si="10">J35*0.09</f>
        <v>1.7999999999999998</v>
      </c>
      <c r="L35" s="25">
        <f t="shared" ref="L35:L40" si="11">J35+K35</f>
        <v>21.8</v>
      </c>
      <c r="M35" s="26">
        <v>30</v>
      </c>
    </row>
    <row r="36" spans="1:13" ht="45" customHeight="1">
      <c r="A36" s="18" t="s">
        <v>604</v>
      </c>
      <c r="B36" s="19" t="s">
        <v>110</v>
      </c>
      <c r="C36" s="20" t="s">
        <v>110</v>
      </c>
      <c r="D36" s="21" t="s">
        <v>649</v>
      </c>
      <c r="E36" s="21" t="s">
        <v>603</v>
      </c>
      <c r="F36" s="22">
        <v>1</v>
      </c>
      <c r="G36" s="23">
        <v>66</v>
      </c>
      <c r="H36" s="24">
        <f t="shared" si="8"/>
        <v>66</v>
      </c>
      <c r="I36" s="24">
        <v>0</v>
      </c>
      <c r="J36" s="24">
        <f t="shared" si="9"/>
        <v>66</v>
      </c>
      <c r="K36" s="24">
        <f t="shared" si="10"/>
        <v>5.9399999999999995</v>
      </c>
      <c r="L36" s="25">
        <f t="shared" si="11"/>
        <v>71.94</v>
      </c>
      <c r="M36" s="26">
        <v>30</v>
      </c>
    </row>
    <row r="37" spans="1:13" ht="45" customHeight="1">
      <c r="A37" s="18" t="s">
        <v>606</v>
      </c>
      <c r="B37" s="19" t="s">
        <v>111</v>
      </c>
      <c r="C37" s="20" t="s">
        <v>111</v>
      </c>
      <c r="D37" s="21" t="s">
        <v>650</v>
      </c>
      <c r="E37" s="21" t="s">
        <v>603</v>
      </c>
      <c r="F37" s="22">
        <v>1</v>
      </c>
      <c r="G37" s="23">
        <v>24</v>
      </c>
      <c r="H37" s="24">
        <f t="shared" si="8"/>
        <v>24</v>
      </c>
      <c r="I37" s="24">
        <v>0</v>
      </c>
      <c r="J37" s="24">
        <f t="shared" si="9"/>
        <v>24</v>
      </c>
      <c r="K37" s="24">
        <f t="shared" si="10"/>
        <v>2.16</v>
      </c>
      <c r="L37" s="25">
        <f t="shared" si="11"/>
        <v>26.16</v>
      </c>
      <c r="M37" s="26">
        <v>30</v>
      </c>
    </row>
    <row r="38" spans="1:13" ht="45" customHeight="1">
      <c r="A38" s="18" t="s">
        <v>608</v>
      </c>
      <c r="B38" s="19" t="s">
        <v>109</v>
      </c>
      <c r="C38" s="20" t="s">
        <v>109</v>
      </c>
      <c r="D38" s="21" t="s">
        <v>651</v>
      </c>
      <c r="E38" s="21" t="s">
        <v>603</v>
      </c>
      <c r="F38" s="22">
        <v>1</v>
      </c>
      <c r="G38" s="23">
        <v>24</v>
      </c>
      <c r="H38" s="24">
        <f t="shared" si="8"/>
        <v>24</v>
      </c>
      <c r="I38" s="24">
        <v>0</v>
      </c>
      <c r="J38" s="24">
        <f t="shared" si="9"/>
        <v>24</v>
      </c>
      <c r="K38" s="24">
        <f t="shared" si="10"/>
        <v>2.16</v>
      </c>
      <c r="L38" s="25">
        <f t="shared" si="11"/>
        <v>26.16</v>
      </c>
      <c r="M38" s="26">
        <v>30</v>
      </c>
    </row>
    <row r="39" spans="1:13" ht="45" customHeight="1">
      <c r="A39" s="18" t="s">
        <v>618</v>
      </c>
      <c r="B39" s="19" t="s">
        <v>112</v>
      </c>
      <c r="C39" s="20" t="s">
        <v>112</v>
      </c>
      <c r="D39" s="21" t="s">
        <v>652</v>
      </c>
      <c r="E39" s="21" t="s">
        <v>603</v>
      </c>
      <c r="F39" s="22">
        <v>1</v>
      </c>
      <c r="G39" s="23">
        <v>17</v>
      </c>
      <c r="H39" s="24">
        <f t="shared" si="8"/>
        <v>17</v>
      </c>
      <c r="I39" s="24">
        <v>0</v>
      </c>
      <c r="J39" s="24">
        <f t="shared" si="9"/>
        <v>17</v>
      </c>
      <c r="K39" s="24">
        <f t="shared" si="10"/>
        <v>1.53</v>
      </c>
      <c r="L39" s="25">
        <f t="shared" si="11"/>
        <v>18.53</v>
      </c>
      <c r="M39" s="26">
        <v>30</v>
      </c>
    </row>
    <row r="40" spans="1:13" ht="45" customHeight="1">
      <c r="A40" s="130" t="s">
        <v>620</v>
      </c>
      <c r="B40" s="133" t="s">
        <v>113</v>
      </c>
      <c r="C40" s="20" t="s">
        <v>113</v>
      </c>
      <c r="D40" s="21" t="s">
        <v>653</v>
      </c>
      <c r="E40" s="21" t="s">
        <v>603</v>
      </c>
      <c r="F40" s="22">
        <v>1</v>
      </c>
      <c r="G40" s="136">
        <v>657</v>
      </c>
      <c r="H40" s="139">
        <f t="shared" si="8"/>
        <v>657</v>
      </c>
      <c r="I40" s="139">
        <v>0</v>
      </c>
      <c r="J40" s="139">
        <f t="shared" si="9"/>
        <v>657</v>
      </c>
      <c r="K40" s="139">
        <f t="shared" si="10"/>
        <v>59.129999999999995</v>
      </c>
      <c r="L40" s="142">
        <f t="shared" si="11"/>
        <v>716.13</v>
      </c>
      <c r="M40" s="26">
        <v>30</v>
      </c>
    </row>
    <row r="41" spans="1:13" ht="45" customHeight="1">
      <c r="A41" s="131"/>
      <c r="B41" s="134"/>
      <c r="C41" s="20" t="s">
        <v>253</v>
      </c>
      <c r="D41" s="21" t="s">
        <v>611</v>
      </c>
      <c r="E41" s="21" t="s">
        <v>603</v>
      </c>
      <c r="F41" s="22">
        <v>2</v>
      </c>
      <c r="G41" s="137"/>
      <c r="H41" s="140"/>
      <c r="I41" s="140"/>
      <c r="J41" s="140"/>
      <c r="K41" s="140"/>
      <c r="L41" s="143"/>
      <c r="M41" s="26">
        <v>30</v>
      </c>
    </row>
    <row r="42" spans="1:13" ht="45" customHeight="1">
      <c r="A42" s="131"/>
      <c r="B42" s="134"/>
      <c r="C42" s="20" t="s">
        <v>482</v>
      </c>
      <c r="D42" s="21" t="s">
        <v>612</v>
      </c>
      <c r="E42" s="21" t="s">
        <v>603</v>
      </c>
      <c r="F42" s="22">
        <v>12</v>
      </c>
      <c r="G42" s="137"/>
      <c r="H42" s="140"/>
      <c r="I42" s="140"/>
      <c r="J42" s="140"/>
      <c r="K42" s="140"/>
      <c r="L42" s="143"/>
      <c r="M42" s="26">
        <v>30</v>
      </c>
    </row>
    <row r="43" spans="1:13" ht="45" customHeight="1">
      <c r="A43" s="132"/>
      <c r="B43" s="135"/>
      <c r="C43" s="20" t="s">
        <v>505</v>
      </c>
      <c r="D43" s="21" t="s">
        <v>506</v>
      </c>
      <c r="E43" s="21" t="s">
        <v>603</v>
      </c>
      <c r="F43" s="22">
        <v>2</v>
      </c>
      <c r="G43" s="138"/>
      <c r="H43" s="141"/>
      <c r="I43" s="141"/>
      <c r="J43" s="141"/>
      <c r="K43" s="141"/>
      <c r="L43" s="144"/>
      <c r="M43" s="26">
        <v>30</v>
      </c>
    </row>
    <row r="44" spans="1:13" ht="45" customHeight="1">
      <c r="A44" s="130" t="s">
        <v>622</v>
      </c>
      <c r="B44" s="133" t="s">
        <v>114</v>
      </c>
      <c r="C44" s="20" t="s">
        <v>114</v>
      </c>
      <c r="D44" s="21" t="s">
        <v>654</v>
      </c>
      <c r="E44" s="21" t="s">
        <v>603</v>
      </c>
      <c r="F44" s="22">
        <v>1</v>
      </c>
      <c r="G44" s="136">
        <v>677</v>
      </c>
      <c r="H44" s="139">
        <f>F44*G44</f>
        <v>677</v>
      </c>
      <c r="I44" s="139">
        <v>0</v>
      </c>
      <c r="J44" s="139">
        <f>H44-I44</f>
        <v>677</v>
      </c>
      <c r="K44" s="139">
        <f>J44*0.09</f>
        <v>60.93</v>
      </c>
      <c r="L44" s="142">
        <f>J44+K44</f>
        <v>737.93</v>
      </c>
      <c r="M44" s="26">
        <v>30</v>
      </c>
    </row>
    <row r="45" spans="1:13" ht="45" customHeight="1">
      <c r="A45" s="131"/>
      <c r="B45" s="134" t="s">
        <v>255</v>
      </c>
      <c r="C45" s="20" t="s">
        <v>255</v>
      </c>
      <c r="D45" s="21" t="s">
        <v>611</v>
      </c>
      <c r="E45" s="21" t="s">
        <v>603</v>
      </c>
      <c r="F45" s="22">
        <v>2</v>
      </c>
      <c r="G45" s="137"/>
      <c r="H45" s="140"/>
      <c r="I45" s="140"/>
      <c r="J45" s="140"/>
      <c r="K45" s="140"/>
      <c r="L45" s="143"/>
      <c r="M45" s="26">
        <v>30</v>
      </c>
    </row>
    <row r="46" spans="1:13" ht="45" customHeight="1">
      <c r="A46" s="131"/>
      <c r="B46" s="134" t="s">
        <v>483</v>
      </c>
      <c r="C46" s="20" t="s">
        <v>483</v>
      </c>
      <c r="D46" s="21" t="s">
        <v>612</v>
      </c>
      <c r="E46" s="21" t="s">
        <v>603</v>
      </c>
      <c r="F46" s="22">
        <v>12</v>
      </c>
      <c r="G46" s="137"/>
      <c r="H46" s="140"/>
      <c r="I46" s="140"/>
      <c r="J46" s="140"/>
      <c r="K46" s="140"/>
      <c r="L46" s="143"/>
      <c r="M46" s="26">
        <v>30</v>
      </c>
    </row>
    <row r="47" spans="1:13" ht="45" customHeight="1">
      <c r="A47" s="132"/>
      <c r="B47" s="135" t="s">
        <v>507</v>
      </c>
      <c r="C47" s="20" t="s">
        <v>507</v>
      </c>
      <c r="D47" s="21" t="s">
        <v>506</v>
      </c>
      <c r="E47" s="21" t="s">
        <v>603</v>
      </c>
      <c r="F47" s="22">
        <v>2</v>
      </c>
      <c r="G47" s="138"/>
      <c r="H47" s="141"/>
      <c r="I47" s="141"/>
      <c r="J47" s="141"/>
      <c r="K47" s="141"/>
      <c r="L47" s="144"/>
      <c r="M47" s="26">
        <v>30</v>
      </c>
    </row>
    <row r="48" spans="1:13" ht="45" customHeight="1">
      <c r="A48" s="18" t="s">
        <v>624</v>
      </c>
      <c r="B48" s="19" t="s">
        <v>128</v>
      </c>
      <c r="C48" s="20" t="s">
        <v>128</v>
      </c>
      <c r="D48" s="21" t="s">
        <v>655</v>
      </c>
      <c r="E48" s="21" t="s">
        <v>603</v>
      </c>
      <c r="F48" s="22">
        <v>1</v>
      </c>
      <c r="G48" s="23">
        <v>20</v>
      </c>
      <c r="H48" s="24">
        <f>F48*G48</f>
        <v>20</v>
      </c>
      <c r="I48" s="24">
        <v>0</v>
      </c>
      <c r="J48" s="24">
        <f>H48-I48</f>
        <v>20</v>
      </c>
      <c r="K48" s="24">
        <f>J48*0.09</f>
        <v>1.7999999999999998</v>
      </c>
      <c r="L48" s="25">
        <f>J48+K48</f>
        <v>21.8</v>
      </c>
      <c r="M48" s="26">
        <v>30</v>
      </c>
    </row>
    <row r="49" spans="1:13" ht="45" customHeight="1">
      <c r="A49" s="130" t="s">
        <v>626</v>
      </c>
      <c r="B49" s="133" t="s">
        <v>115</v>
      </c>
      <c r="C49" s="20" t="s">
        <v>115</v>
      </c>
      <c r="D49" s="21" t="s">
        <v>610</v>
      </c>
      <c r="E49" s="21" t="s">
        <v>603</v>
      </c>
      <c r="F49" s="22">
        <v>1</v>
      </c>
      <c r="G49" s="136">
        <v>657</v>
      </c>
      <c r="H49" s="139">
        <f>F49*G49</f>
        <v>657</v>
      </c>
      <c r="I49" s="139">
        <v>0</v>
      </c>
      <c r="J49" s="139">
        <f>H49-I49</f>
        <v>657</v>
      </c>
      <c r="K49" s="139">
        <f>J49*0.09</f>
        <v>59.129999999999995</v>
      </c>
      <c r="L49" s="142">
        <f>J49+K49</f>
        <v>716.13</v>
      </c>
      <c r="M49" s="26">
        <v>30</v>
      </c>
    </row>
    <row r="50" spans="1:13" ht="45" customHeight="1">
      <c r="A50" s="131"/>
      <c r="B50" s="134" t="s">
        <v>256</v>
      </c>
      <c r="C50" s="20" t="s">
        <v>256</v>
      </c>
      <c r="D50" s="21" t="s">
        <v>611</v>
      </c>
      <c r="E50" s="21" t="s">
        <v>603</v>
      </c>
      <c r="F50" s="22">
        <v>2</v>
      </c>
      <c r="G50" s="137"/>
      <c r="H50" s="140"/>
      <c r="I50" s="140"/>
      <c r="J50" s="140"/>
      <c r="K50" s="140"/>
      <c r="L50" s="143"/>
      <c r="M50" s="26">
        <v>30</v>
      </c>
    </row>
    <row r="51" spans="1:13" ht="45" customHeight="1">
      <c r="A51" s="131"/>
      <c r="B51" s="134" t="s">
        <v>484</v>
      </c>
      <c r="C51" s="20" t="s">
        <v>484</v>
      </c>
      <c r="D51" s="21" t="s">
        <v>612</v>
      </c>
      <c r="E51" s="21" t="s">
        <v>603</v>
      </c>
      <c r="F51" s="22">
        <v>12</v>
      </c>
      <c r="G51" s="137"/>
      <c r="H51" s="140"/>
      <c r="I51" s="140"/>
      <c r="J51" s="140"/>
      <c r="K51" s="140"/>
      <c r="L51" s="143"/>
      <c r="M51" s="26">
        <v>30</v>
      </c>
    </row>
    <row r="52" spans="1:13" ht="45" customHeight="1">
      <c r="A52" s="132"/>
      <c r="B52" s="135" t="s">
        <v>508</v>
      </c>
      <c r="C52" s="20" t="s">
        <v>508</v>
      </c>
      <c r="D52" s="21" t="s">
        <v>506</v>
      </c>
      <c r="E52" s="21" t="s">
        <v>603</v>
      </c>
      <c r="F52" s="22">
        <v>2</v>
      </c>
      <c r="G52" s="138"/>
      <c r="H52" s="141"/>
      <c r="I52" s="141"/>
      <c r="J52" s="141"/>
      <c r="K52" s="141"/>
      <c r="L52" s="144"/>
      <c r="M52" s="26">
        <v>30</v>
      </c>
    </row>
    <row r="53" spans="1:13" ht="45" customHeight="1">
      <c r="A53" s="18" t="s">
        <v>628</v>
      </c>
      <c r="B53" s="19" t="s">
        <v>129</v>
      </c>
      <c r="C53" s="20" t="s">
        <v>129</v>
      </c>
      <c r="D53" s="21" t="s">
        <v>656</v>
      </c>
      <c r="E53" s="21" t="s">
        <v>603</v>
      </c>
      <c r="F53" s="22">
        <v>1</v>
      </c>
      <c r="G53" s="23">
        <v>20</v>
      </c>
      <c r="H53" s="24">
        <f>F53*G53</f>
        <v>20</v>
      </c>
      <c r="I53" s="24">
        <v>0</v>
      </c>
      <c r="J53" s="24">
        <f>H53-I53</f>
        <v>20</v>
      </c>
      <c r="K53" s="24">
        <f>J53*0.09</f>
        <v>1.7999999999999998</v>
      </c>
      <c r="L53" s="25">
        <f>J53+K53</f>
        <v>21.8</v>
      </c>
      <c r="M53" s="26">
        <v>30</v>
      </c>
    </row>
    <row r="54" spans="1:13" ht="45" customHeight="1">
      <c r="A54" s="130" t="s">
        <v>630</v>
      </c>
      <c r="B54" s="133" t="s">
        <v>116</v>
      </c>
      <c r="C54" s="20" t="s">
        <v>116</v>
      </c>
      <c r="D54" s="21" t="s">
        <v>657</v>
      </c>
      <c r="E54" s="21" t="s">
        <v>603</v>
      </c>
      <c r="F54" s="22">
        <v>1</v>
      </c>
      <c r="G54" s="136">
        <v>1024</v>
      </c>
      <c r="H54" s="139">
        <f>F54*G54</f>
        <v>1024</v>
      </c>
      <c r="I54" s="139">
        <v>0</v>
      </c>
      <c r="J54" s="139">
        <f>H54-I54</f>
        <v>1024</v>
      </c>
      <c r="K54" s="139">
        <f>J54*0.09</f>
        <v>92.16</v>
      </c>
      <c r="L54" s="142">
        <f>J54+K54</f>
        <v>1116.1600000000001</v>
      </c>
      <c r="M54" s="26">
        <v>30</v>
      </c>
    </row>
    <row r="55" spans="1:13" ht="45" customHeight="1">
      <c r="A55" s="131"/>
      <c r="B55" s="134" t="s">
        <v>257</v>
      </c>
      <c r="C55" s="20" t="s">
        <v>257</v>
      </c>
      <c r="D55" s="21" t="s">
        <v>658</v>
      </c>
      <c r="E55" s="21" t="s">
        <v>603</v>
      </c>
      <c r="F55" s="22">
        <v>2</v>
      </c>
      <c r="G55" s="137"/>
      <c r="H55" s="140"/>
      <c r="I55" s="140"/>
      <c r="J55" s="140"/>
      <c r="K55" s="140"/>
      <c r="L55" s="143"/>
      <c r="M55" s="26">
        <v>30</v>
      </c>
    </row>
    <row r="56" spans="1:13" ht="45" customHeight="1">
      <c r="A56" s="131"/>
      <c r="B56" s="134" t="s">
        <v>485</v>
      </c>
      <c r="C56" s="20" t="s">
        <v>485</v>
      </c>
      <c r="D56" s="21" t="s">
        <v>659</v>
      </c>
      <c r="E56" s="21" t="s">
        <v>603</v>
      </c>
      <c r="F56" s="22">
        <v>12</v>
      </c>
      <c r="G56" s="137"/>
      <c r="H56" s="140"/>
      <c r="I56" s="140"/>
      <c r="J56" s="140"/>
      <c r="K56" s="140"/>
      <c r="L56" s="143"/>
      <c r="M56" s="26">
        <v>30</v>
      </c>
    </row>
    <row r="57" spans="1:13" ht="45" customHeight="1">
      <c r="A57" s="132"/>
      <c r="B57" s="135" t="s">
        <v>509</v>
      </c>
      <c r="C57" s="20" t="s">
        <v>509</v>
      </c>
      <c r="D57" s="21" t="s">
        <v>510</v>
      </c>
      <c r="E57" s="21" t="s">
        <v>603</v>
      </c>
      <c r="F57" s="22">
        <v>2</v>
      </c>
      <c r="G57" s="138"/>
      <c r="H57" s="141"/>
      <c r="I57" s="141"/>
      <c r="J57" s="141"/>
      <c r="K57" s="141"/>
      <c r="L57" s="144"/>
      <c r="M57" s="26">
        <v>30</v>
      </c>
    </row>
    <row r="58" spans="1:13" ht="45" customHeight="1" thickBot="1">
      <c r="A58" s="127" t="s">
        <v>647</v>
      </c>
      <c r="B58" s="128"/>
      <c r="C58" s="129"/>
      <c r="D58" s="129"/>
      <c r="E58" s="129"/>
      <c r="F58" s="129"/>
      <c r="G58" s="129"/>
      <c r="H58" s="27">
        <f>SUM(H35:H57)</f>
        <v>3206</v>
      </c>
      <c r="I58" s="27">
        <v>0</v>
      </c>
      <c r="J58" s="27">
        <f>SUM(J35:J57)</f>
        <v>3206</v>
      </c>
      <c r="K58" s="27">
        <f>J58*0.09</f>
        <v>288.53999999999996</v>
      </c>
      <c r="L58" s="28">
        <f>SUM(L35:L57)</f>
        <v>3494.54</v>
      </c>
      <c r="M58" s="26">
        <v>30</v>
      </c>
    </row>
    <row r="59" spans="1:13" ht="45" customHeight="1">
      <c r="A59" s="5" t="s">
        <v>589</v>
      </c>
      <c r="B59" s="6" t="s">
        <v>590</v>
      </c>
      <c r="C59" s="7" t="s">
        <v>591</v>
      </c>
      <c r="D59" s="6" t="s">
        <v>592</v>
      </c>
      <c r="E59" s="7" t="s">
        <v>593</v>
      </c>
      <c r="F59" s="8" t="s">
        <v>594</v>
      </c>
      <c r="G59" s="9" t="s">
        <v>595</v>
      </c>
      <c r="H59" s="9" t="s">
        <v>596</v>
      </c>
      <c r="I59" s="8" t="s">
        <v>597</v>
      </c>
      <c r="J59" s="8" t="s">
        <v>598</v>
      </c>
      <c r="K59" s="8" t="s">
        <v>599</v>
      </c>
      <c r="L59" s="10" t="s">
        <v>600</v>
      </c>
    </row>
    <row r="60" spans="1:13" ht="45" customHeight="1" thickBot="1">
      <c r="A60" s="11"/>
      <c r="B60" s="12"/>
      <c r="C60" s="12"/>
      <c r="D60" s="12"/>
      <c r="E60" s="12"/>
      <c r="F60" s="12"/>
      <c r="G60" s="13"/>
      <c r="H60" s="14"/>
      <c r="I60" s="15"/>
      <c r="J60" s="16"/>
      <c r="K60" s="16"/>
      <c r="L60" s="17"/>
      <c r="M60" s="26">
        <v>29</v>
      </c>
    </row>
    <row r="61" spans="1:13" ht="45" customHeight="1">
      <c r="A61" s="145" t="s">
        <v>601</v>
      </c>
      <c r="B61" s="147" t="s">
        <v>52</v>
      </c>
      <c r="C61" s="29" t="s">
        <v>52</v>
      </c>
      <c r="D61" s="7" t="s">
        <v>3</v>
      </c>
      <c r="E61" s="7" t="s">
        <v>603</v>
      </c>
      <c r="F61" s="30">
        <v>1</v>
      </c>
      <c r="G61" s="150">
        <v>184</v>
      </c>
      <c r="H61" s="152">
        <f>F61*G61</f>
        <v>184</v>
      </c>
      <c r="I61" s="152">
        <v>0</v>
      </c>
      <c r="J61" s="152">
        <f>H61-I61</f>
        <v>184</v>
      </c>
      <c r="K61" s="152">
        <f>J61*0.09</f>
        <v>16.559999999999999</v>
      </c>
      <c r="L61" s="154">
        <f>J61+K61</f>
        <v>200.56</v>
      </c>
      <c r="M61" s="26">
        <v>29</v>
      </c>
    </row>
    <row r="62" spans="1:13" ht="45" customHeight="1">
      <c r="A62" s="131"/>
      <c r="B62" s="148" t="s">
        <v>193</v>
      </c>
      <c r="C62" s="20" t="s">
        <v>193</v>
      </c>
      <c r="D62" s="21" t="s">
        <v>660</v>
      </c>
      <c r="E62" s="21" t="s">
        <v>603</v>
      </c>
      <c r="F62" s="22">
        <v>2</v>
      </c>
      <c r="G62" s="137"/>
      <c r="H62" s="140"/>
      <c r="I62" s="140"/>
      <c r="J62" s="140"/>
      <c r="K62" s="140"/>
      <c r="L62" s="143"/>
      <c r="M62" s="26">
        <v>29</v>
      </c>
    </row>
    <row r="63" spans="1:13" ht="45" customHeight="1">
      <c r="A63" s="131"/>
      <c r="B63" s="148" t="s">
        <v>320</v>
      </c>
      <c r="C63" s="20" t="s">
        <v>320</v>
      </c>
      <c r="D63" s="21" t="s">
        <v>661</v>
      </c>
      <c r="E63" s="21" t="s">
        <v>603</v>
      </c>
      <c r="F63" s="22">
        <v>2</v>
      </c>
      <c r="G63" s="137"/>
      <c r="H63" s="140"/>
      <c r="I63" s="140"/>
      <c r="J63" s="140"/>
      <c r="K63" s="140"/>
      <c r="L63" s="143"/>
      <c r="M63" s="26">
        <v>29</v>
      </c>
    </row>
    <row r="64" spans="1:13" ht="45" customHeight="1">
      <c r="A64" s="131"/>
      <c r="B64" s="148" t="s">
        <v>431</v>
      </c>
      <c r="C64" s="20" t="s">
        <v>431</v>
      </c>
      <c r="D64" s="21" t="s">
        <v>662</v>
      </c>
      <c r="E64" s="21" t="s">
        <v>603</v>
      </c>
      <c r="F64" s="22">
        <v>8</v>
      </c>
      <c r="G64" s="137"/>
      <c r="H64" s="140"/>
      <c r="I64" s="140"/>
      <c r="J64" s="140"/>
      <c r="K64" s="140"/>
      <c r="L64" s="143"/>
      <c r="M64" s="26">
        <v>29</v>
      </c>
    </row>
    <row r="65" spans="1:13" ht="45" customHeight="1" thickBot="1">
      <c r="A65" s="146"/>
      <c r="B65" s="149" t="s">
        <v>555</v>
      </c>
      <c r="C65" s="31" t="s">
        <v>555</v>
      </c>
      <c r="D65" s="32" t="s">
        <v>663</v>
      </c>
      <c r="E65" s="32" t="s">
        <v>603</v>
      </c>
      <c r="F65" s="33">
        <v>2</v>
      </c>
      <c r="G65" s="151"/>
      <c r="H65" s="153"/>
      <c r="I65" s="153"/>
      <c r="J65" s="153"/>
      <c r="K65" s="153"/>
      <c r="L65" s="155"/>
      <c r="M65" s="26">
        <v>29</v>
      </c>
    </row>
    <row r="66" spans="1:13" ht="45" customHeight="1">
      <c r="A66" s="145" t="s">
        <v>604</v>
      </c>
      <c r="B66" s="147" t="s">
        <v>53</v>
      </c>
      <c r="C66" s="29" t="s">
        <v>53</v>
      </c>
      <c r="D66" s="7" t="s">
        <v>3</v>
      </c>
      <c r="E66" s="7" t="s">
        <v>603</v>
      </c>
      <c r="F66" s="30">
        <v>1</v>
      </c>
      <c r="G66" s="150">
        <v>133</v>
      </c>
      <c r="H66" s="152">
        <f>F66*G66</f>
        <v>133</v>
      </c>
      <c r="I66" s="152">
        <v>0</v>
      </c>
      <c r="J66" s="152">
        <f>H66-I66</f>
        <v>133</v>
      </c>
      <c r="K66" s="152">
        <f>J66*0.09</f>
        <v>11.969999999999999</v>
      </c>
      <c r="L66" s="154">
        <f>J66+K66</f>
        <v>144.97</v>
      </c>
      <c r="M66" s="26">
        <v>29</v>
      </c>
    </row>
    <row r="67" spans="1:13" ht="45" customHeight="1">
      <c r="A67" s="131"/>
      <c r="B67" s="148" t="s">
        <v>195</v>
      </c>
      <c r="C67" s="20" t="s">
        <v>195</v>
      </c>
      <c r="D67" s="21" t="s">
        <v>664</v>
      </c>
      <c r="E67" s="21" t="s">
        <v>603</v>
      </c>
      <c r="F67" s="22">
        <v>2</v>
      </c>
      <c r="G67" s="137"/>
      <c r="H67" s="140"/>
      <c r="I67" s="140"/>
      <c r="J67" s="140"/>
      <c r="K67" s="140"/>
      <c r="L67" s="143"/>
      <c r="M67" s="26">
        <v>29</v>
      </c>
    </row>
    <row r="68" spans="1:13" ht="45" customHeight="1">
      <c r="A68" s="131"/>
      <c r="B68" s="148" t="s">
        <v>321</v>
      </c>
      <c r="C68" s="20" t="s">
        <v>321</v>
      </c>
      <c r="D68" s="21" t="s">
        <v>665</v>
      </c>
      <c r="E68" s="21" t="s">
        <v>603</v>
      </c>
      <c r="F68" s="22">
        <v>2</v>
      </c>
      <c r="G68" s="137"/>
      <c r="H68" s="140"/>
      <c r="I68" s="140"/>
      <c r="J68" s="140"/>
      <c r="K68" s="140"/>
      <c r="L68" s="143"/>
      <c r="M68" s="26">
        <v>29</v>
      </c>
    </row>
    <row r="69" spans="1:13" ht="45" customHeight="1">
      <c r="A69" s="131"/>
      <c r="B69" s="148" t="s">
        <v>432</v>
      </c>
      <c r="C69" s="20" t="s">
        <v>432</v>
      </c>
      <c r="D69" s="21" t="s">
        <v>666</v>
      </c>
      <c r="E69" s="21" t="s">
        <v>603</v>
      </c>
      <c r="F69" s="22">
        <v>8</v>
      </c>
      <c r="G69" s="137"/>
      <c r="H69" s="140"/>
      <c r="I69" s="140"/>
      <c r="J69" s="140"/>
      <c r="K69" s="140"/>
      <c r="L69" s="143"/>
      <c r="M69" s="26">
        <v>29</v>
      </c>
    </row>
    <row r="70" spans="1:13" ht="45" customHeight="1" thickBot="1">
      <c r="A70" s="146"/>
      <c r="B70" s="149" t="s">
        <v>667</v>
      </c>
      <c r="C70" s="31" t="s">
        <v>667</v>
      </c>
      <c r="D70" s="32" t="s">
        <v>668</v>
      </c>
      <c r="E70" s="32" t="s">
        <v>669</v>
      </c>
      <c r="F70" s="33">
        <v>2</v>
      </c>
      <c r="G70" s="151"/>
      <c r="H70" s="153"/>
      <c r="I70" s="153"/>
      <c r="J70" s="153"/>
      <c r="K70" s="153"/>
      <c r="L70" s="155"/>
      <c r="M70" s="26">
        <v>29</v>
      </c>
    </row>
    <row r="71" spans="1:13" ht="45" customHeight="1">
      <c r="A71" s="145" t="s">
        <v>606</v>
      </c>
      <c r="B71" s="147" t="s">
        <v>50</v>
      </c>
      <c r="C71" s="29" t="s">
        <v>50</v>
      </c>
      <c r="D71" s="7" t="s">
        <v>3</v>
      </c>
      <c r="E71" s="7" t="s">
        <v>603</v>
      </c>
      <c r="F71" s="30">
        <v>1</v>
      </c>
      <c r="G71" s="150">
        <v>1097</v>
      </c>
      <c r="H71" s="152">
        <f>F71*G71</f>
        <v>1097</v>
      </c>
      <c r="I71" s="152">
        <v>0</v>
      </c>
      <c r="J71" s="152">
        <f>H71-I71</f>
        <v>1097</v>
      </c>
      <c r="K71" s="152">
        <f>J71*0.09</f>
        <v>98.72999999999999</v>
      </c>
      <c r="L71" s="154">
        <f>J71+K71</f>
        <v>1195.73</v>
      </c>
      <c r="M71" s="26">
        <v>29</v>
      </c>
    </row>
    <row r="72" spans="1:13" ht="45" customHeight="1">
      <c r="A72" s="131"/>
      <c r="B72" s="148" t="s">
        <v>190</v>
      </c>
      <c r="C72" s="20" t="s">
        <v>190</v>
      </c>
      <c r="D72" s="21" t="s">
        <v>670</v>
      </c>
      <c r="E72" s="21" t="s">
        <v>603</v>
      </c>
      <c r="F72" s="22">
        <v>2</v>
      </c>
      <c r="G72" s="137"/>
      <c r="H72" s="140"/>
      <c r="I72" s="140"/>
      <c r="J72" s="140"/>
      <c r="K72" s="140"/>
      <c r="L72" s="143"/>
      <c r="M72" s="26">
        <v>29</v>
      </c>
    </row>
    <row r="73" spans="1:13" ht="45" customHeight="1">
      <c r="A73" s="131"/>
      <c r="B73" s="148" t="s">
        <v>318</v>
      </c>
      <c r="C73" s="20" t="s">
        <v>318</v>
      </c>
      <c r="D73" s="21" t="s">
        <v>671</v>
      </c>
      <c r="E73" s="21" t="s">
        <v>603</v>
      </c>
      <c r="F73" s="22">
        <v>2</v>
      </c>
      <c r="G73" s="137"/>
      <c r="H73" s="140"/>
      <c r="I73" s="140"/>
      <c r="J73" s="140"/>
      <c r="K73" s="140"/>
      <c r="L73" s="143"/>
      <c r="M73" s="26">
        <v>29</v>
      </c>
    </row>
    <row r="74" spans="1:13" ht="45" customHeight="1">
      <c r="A74" s="131"/>
      <c r="B74" s="148" t="s">
        <v>428</v>
      </c>
      <c r="C74" s="20" t="s">
        <v>428</v>
      </c>
      <c r="D74" s="21" t="s">
        <v>672</v>
      </c>
      <c r="E74" s="21" t="s">
        <v>603</v>
      </c>
      <c r="F74" s="22">
        <v>20</v>
      </c>
      <c r="G74" s="137"/>
      <c r="H74" s="140"/>
      <c r="I74" s="140"/>
      <c r="J74" s="140"/>
      <c r="K74" s="140"/>
      <c r="L74" s="143"/>
      <c r="M74" s="26">
        <v>29</v>
      </c>
    </row>
    <row r="75" spans="1:13" ht="45" customHeight="1" thickBot="1">
      <c r="A75" s="146"/>
      <c r="B75" s="149" t="s">
        <v>491</v>
      </c>
      <c r="C75" s="31" t="s">
        <v>491</v>
      </c>
      <c r="D75" s="32" t="s">
        <v>673</v>
      </c>
      <c r="E75" s="32" t="s">
        <v>603</v>
      </c>
      <c r="F75" s="33">
        <v>2</v>
      </c>
      <c r="G75" s="151"/>
      <c r="H75" s="153"/>
      <c r="I75" s="153"/>
      <c r="J75" s="153"/>
      <c r="K75" s="153"/>
      <c r="L75" s="155"/>
      <c r="M75" s="26">
        <v>29</v>
      </c>
    </row>
    <row r="76" spans="1:13" ht="45" customHeight="1">
      <c r="A76" s="145" t="s">
        <v>608</v>
      </c>
      <c r="B76" s="147" t="s">
        <v>51</v>
      </c>
      <c r="C76" s="29" t="s">
        <v>51</v>
      </c>
      <c r="D76" s="7" t="s">
        <v>3</v>
      </c>
      <c r="E76" s="7" t="s">
        <v>603</v>
      </c>
      <c r="F76" s="30">
        <v>1</v>
      </c>
      <c r="G76" s="150">
        <v>366</v>
      </c>
      <c r="H76" s="152">
        <f>F76*G76</f>
        <v>366</v>
      </c>
      <c r="I76" s="152">
        <v>0</v>
      </c>
      <c r="J76" s="152">
        <f>H76-I76</f>
        <v>366</v>
      </c>
      <c r="K76" s="152">
        <f>J76*0.09</f>
        <v>32.94</v>
      </c>
      <c r="L76" s="154">
        <f>J76+K76</f>
        <v>398.94</v>
      </c>
      <c r="M76" s="26">
        <v>29</v>
      </c>
    </row>
    <row r="77" spans="1:13" ht="45" customHeight="1">
      <c r="A77" s="131"/>
      <c r="B77" s="148" t="s">
        <v>192</v>
      </c>
      <c r="C77" s="20" t="s">
        <v>192</v>
      </c>
      <c r="D77" s="21" t="s">
        <v>674</v>
      </c>
      <c r="E77" s="21" t="s">
        <v>603</v>
      </c>
      <c r="F77" s="22">
        <v>2</v>
      </c>
      <c r="G77" s="137"/>
      <c r="H77" s="140"/>
      <c r="I77" s="140"/>
      <c r="J77" s="140"/>
      <c r="K77" s="140"/>
      <c r="L77" s="143"/>
      <c r="M77" s="26">
        <v>29</v>
      </c>
    </row>
    <row r="78" spans="1:13" ht="45" customHeight="1">
      <c r="A78" s="131"/>
      <c r="B78" s="148" t="s">
        <v>319</v>
      </c>
      <c r="C78" s="20" t="s">
        <v>319</v>
      </c>
      <c r="D78" s="21" t="s">
        <v>661</v>
      </c>
      <c r="E78" s="21" t="s">
        <v>603</v>
      </c>
      <c r="F78" s="22">
        <v>2</v>
      </c>
      <c r="G78" s="137"/>
      <c r="H78" s="140"/>
      <c r="I78" s="140"/>
      <c r="J78" s="140"/>
      <c r="K78" s="140"/>
      <c r="L78" s="143"/>
      <c r="M78" s="26">
        <v>29</v>
      </c>
    </row>
    <row r="79" spans="1:13" ht="45" customHeight="1">
      <c r="A79" s="131"/>
      <c r="B79" s="148" t="s">
        <v>430</v>
      </c>
      <c r="C79" s="20" t="s">
        <v>430</v>
      </c>
      <c r="D79" s="21" t="s">
        <v>662</v>
      </c>
      <c r="E79" s="21" t="s">
        <v>603</v>
      </c>
      <c r="F79" s="22">
        <v>12</v>
      </c>
      <c r="G79" s="137"/>
      <c r="H79" s="140"/>
      <c r="I79" s="140"/>
      <c r="J79" s="140"/>
      <c r="K79" s="140"/>
      <c r="L79" s="143"/>
      <c r="M79" s="26">
        <v>29</v>
      </c>
    </row>
    <row r="80" spans="1:13" ht="45" customHeight="1" thickBot="1">
      <c r="A80" s="146"/>
      <c r="B80" s="149" t="s">
        <v>554</v>
      </c>
      <c r="C80" s="31" t="s">
        <v>554</v>
      </c>
      <c r="D80" s="32" t="s">
        <v>675</v>
      </c>
      <c r="E80" s="32" t="s">
        <v>603</v>
      </c>
      <c r="F80" s="33">
        <v>2</v>
      </c>
      <c r="G80" s="151"/>
      <c r="H80" s="153"/>
      <c r="I80" s="153"/>
      <c r="J80" s="153"/>
      <c r="K80" s="153"/>
      <c r="L80" s="155"/>
      <c r="M80" s="26">
        <v>29</v>
      </c>
    </row>
    <row r="81" spans="1:13" ht="45" customHeight="1">
      <c r="A81" s="145" t="s">
        <v>618</v>
      </c>
      <c r="B81" s="147" t="s">
        <v>107</v>
      </c>
      <c r="C81" s="29" t="s">
        <v>107</v>
      </c>
      <c r="D81" s="7" t="s">
        <v>676</v>
      </c>
      <c r="E81" s="7" t="s">
        <v>603</v>
      </c>
      <c r="F81" s="30">
        <v>1</v>
      </c>
      <c r="G81" s="150">
        <v>364</v>
      </c>
      <c r="H81" s="152">
        <f>F81*G81</f>
        <v>364</v>
      </c>
      <c r="I81" s="152">
        <v>0</v>
      </c>
      <c r="J81" s="152">
        <f>H81-I81</f>
        <v>364</v>
      </c>
      <c r="K81" s="152">
        <f>J81*0.09</f>
        <v>32.76</v>
      </c>
      <c r="L81" s="154">
        <f>J81+K81</f>
        <v>396.76</v>
      </c>
      <c r="M81" s="26">
        <v>29</v>
      </c>
    </row>
    <row r="82" spans="1:13" ht="45" customHeight="1">
      <c r="A82" s="158"/>
      <c r="B82" s="159"/>
      <c r="C82" s="20" t="s">
        <v>252</v>
      </c>
      <c r="D82" s="21" t="s">
        <v>677</v>
      </c>
      <c r="E82" s="21" t="s">
        <v>603</v>
      </c>
      <c r="F82" s="22">
        <v>2</v>
      </c>
      <c r="G82" s="160"/>
      <c r="H82" s="156"/>
      <c r="I82" s="156"/>
      <c r="J82" s="156"/>
      <c r="K82" s="156"/>
      <c r="L82" s="157"/>
      <c r="M82" s="26">
        <v>29</v>
      </c>
    </row>
    <row r="83" spans="1:13" ht="45" customHeight="1">
      <c r="A83" s="158"/>
      <c r="B83" s="159"/>
      <c r="C83" s="20" t="s">
        <v>481</v>
      </c>
      <c r="D83" s="21" t="s">
        <v>437</v>
      </c>
      <c r="E83" s="21" t="s">
        <v>603</v>
      </c>
      <c r="F83" s="22">
        <v>8</v>
      </c>
      <c r="G83" s="160"/>
      <c r="H83" s="156"/>
      <c r="I83" s="156"/>
      <c r="J83" s="156"/>
      <c r="K83" s="156"/>
      <c r="L83" s="157"/>
      <c r="M83" s="26">
        <v>29</v>
      </c>
    </row>
    <row r="84" spans="1:13" ht="45" customHeight="1">
      <c r="A84" s="158"/>
      <c r="B84" s="159"/>
      <c r="C84" s="20" t="s">
        <v>503</v>
      </c>
      <c r="D84" s="21" t="s">
        <v>504</v>
      </c>
      <c r="E84" s="21" t="s">
        <v>603</v>
      </c>
      <c r="F84" s="22">
        <v>2</v>
      </c>
      <c r="G84" s="160"/>
      <c r="H84" s="156"/>
      <c r="I84" s="156"/>
      <c r="J84" s="156"/>
      <c r="K84" s="156"/>
      <c r="L84" s="157"/>
      <c r="M84" s="26">
        <v>29</v>
      </c>
    </row>
    <row r="85" spans="1:13" ht="45" customHeight="1" thickBot="1">
      <c r="A85" s="127" t="s">
        <v>647</v>
      </c>
      <c r="B85" s="128"/>
      <c r="C85" s="129"/>
      <c r="D85" s="129"/>
      <c r="E85" s="129"/>
      <c r="F85" s="129"/>
      <c r="G85" s="129"/>
      <c r="H85" s="27">
        <f>SUM(H61:H84)</f>
        <v>2144</v>
      </c>
      <c r="I85" s="27">
        <v>0</v>
      </c>
      <c r="J85" s="27">
        <f>SUM(J61:J84)</f>
        <v>2144</v>
      </c>
      <c r="K85" s="27">
        <f>J85*0.09</f>
        <v>192.95999999999998</v>
      </c>
      <c r="L85" s="28">
        <f>SUM(L61:L84)</f>
        <v>2336.96</v>
      </c>
    </row>
    <row r="86" spans="1:13" ht="45" customHeight="1">
      <c r="A86" s="5" t="s">
        <v>589</v>
      </c>
      <c r="B86" s="6" t="s">
        <v>590</v>
      </c>
      <c r="C86" s="7" t="s">
        <v>591</v>
      </c>
      <c r="D86" s="6" t="s">
        <v>592</v>
      </c>
      <c r="E86" s="7" t="s">
        <v>593</v>
      </c>
      <c r="F86" s="8" t="s">
        <v>594</v>
      </c>
      <c r="G86" s="9" t="s">
        <v>595</v>
      </c>
      <c r="H86" s="9" t="s">
        <v>596</v>
      </c>
      <c r="I86" s="8" t="s">
        <v>597</v>
      </c>
      <c r="J86" s="8" t="s">
        <v>598</v>
      </c>
      <c r="K86" s="8" t="s">
        <v>599</v>
      </c>
      <c r="L86" s="10" t="s">
        <v>600</v>
      </c>
    </row>
    <row r="87" spans="1:13" ht="45" customHeight="1" thickBot="1">
      <c r="A87" s="11"/>
      <c r="B87" s="12"/>
      <c r="C87" s="12"/>
      <c r="D87" s="12"/>
      <c r="E87" s="12"/>
      <c r="F87" s="12"/>
      <c r="G87" s="13"/>
      <c r="H87" s="14"/>
      <c r="I87" s="15"/>
      <c r="J87" s="16"/>
      <c r="K87" s="16"/>
      <c r="L87" s="17"/>
      <c r="M87" s="26">
        <v>28</v>
      </c>
    </row>
    <row r="88" spans="1:13" ht="45" customHeight="1">
      <c r="A88" s="145" t="s">
        <v>601</v>
      </c>
      <c r="B88" s="147" t="s">
        <v>40</v>
      </c>
      <c r="C88" s="29" t="s">
        <v>40</v>
      </c>
      <c r="D88" s="7" t="s">
        <v>3</v>
      </c>
      <c r="E88" s="7" t="s">
        <v>603</v>
      </c>
      <c r="F88" s="30">
        <v>1</v>
      </c>
      <c r="G88" s="150">
        <v>249</v>
      </c>
      <c r="H88" s="152">
        <f>F88*G88</f>
        <v>249</v>
      </c>
      <c r="I88" s="152">
        <v>0</v>
      </c>
      <c r="J88" s="152">
        <f>H88-I88</f>
        <v>249</v>
      </c>
      <c r="K88" s="152">
        <f>J88*0.09</f>
        <v>22.41</v>
      </c>
      <c r="L88" s="154">
        <f>J88+K88</f>
        <v>271.41000000000003</v>
      </c>
      <c r="M88" s="26">
        <v>28</v>
      </c>
    </row>
    <row r="89" spans="1:13" ht="45" customHeight="1">
      <c r="A89" s="131"/>
      <c r="B89" s="148" t="s">
        <v>179</v>
      </c>
      <c r="C89" s="20" t="s">
        <v>179</v>
      </c>
      <c r="D89" s="21" t="s">
        <v>678</v>
      </c>
      <c r="E89" s="21" t="s">
        <v>603</v>
      </c>
      <c r="F89" s="22">
        <v>2</v>
      </c>
      <c r="G89" s="137"/>
      <c r="H89" s="140"/>
      <c r="I89" s="140"/>
      <c r="J89" s="140"/>
      <c r="K89" s="140"/>
      <c r="L89" s="143"/>
      <c r="M89" s="26">
        <v>28</v>
      </c>
    </row>
    <row r="90" spans="1:13" ht="45" customHeight="1">
      <c r="A90" s="131"/>
      <c r="B90" s="148" t="s">
        <v>308</v>
      </c>
      <c r="C90" s="20" t="s">
        <v>308</v>
      </c>
      <c r="D90" s="21" t="s">
        <v>275</v>
      </c>
      <c r="E90" s="21" t="s">
        <v>603</v>
      </c>
      <c r="F90" s="22">
        <v>2</v>
      </c>
      <c r="G90" s="137"/>
      <c r="H90" s="140"/>
      <c r="I90" s="140"/>
      <c r="J90" s="140"/>
      <c r="K90" s="140"/>
      <c r="L90" s="143"/>
      <c r="M90" s="26">
        <v>28</v>
      </c>
    </row>
    <row r="91" spans="1:13" ht="45" customHeight="1">
      <c r="A91" s="131"/>
      <c r="B91" s="148" t="s">
        <v>418</v>
      </c>
      <c r="C91" s="20" t="s">
        <v>418</v>
      </c>
      <c r="D91" s="21" t="s">
        <v>385</v>
      </c>
      <c r="E91" s="21" t="s">
        <v>603</v>
      </c>
      <c r="F91" s="22">
        <v>8</v>
      </c>
      <c r="G91" s="137"/>
      <c r="H91" s="140"/>
      <c r="I91" s="140"/>
      <c r="J91" s="140"/>
      <c r="K91" s="140"/>
      <c r="L91" s="143"/>
      <c r="M91" s="26">
        <v>28</v>
      </c>
    </row>
    <row r="92" spans="1:13" ht="45" customHeight="1" thickBot="1">
      <c r="A92" s="146"/>
      <c r="B92" s="149" t="s">
        <v>489</v>
      </c>
      <c r="C92" s="31" t="s">
        <v>489</v>
      </c>
      <c r="D92" s="32" t="s">
        <v>679</v>
      </c>
      <c r="E92" s="32" t="s">
        <v>603</v>
      </c>
      <c r="F92" s="33">
        <v>2</v>
      </c>
      <c r="G92" s="151"/>
      <c r="H92" s="153"/>
      <c r="I92" s="153"/>
      <c r="J92" s="153"/>
      <c r="K92" s="153"/>
      <c r="L92" s="155"/>
      <c r="M92" s="26">
        <v>28</v>
      </c>
    </row>
    <row r="93" spans="1:13" ht="45" customHeight="1">
      <c r="A93" s="145" t="s">
        <v>604</v>
      </c>
      <c r="B93" s="147" t="s">
        <v>43</v>
      </c>
      <c r="C93" s="29" t="s">
        <v>43</v>
      </c>
      <c r="D93" s="7" t="s">
        <v>3</v>
      </c>
      <c r="E93" s="7" t="s">
        <v>603</v>
      </c>
      <c r="F93" s="30">
        <v>1</v>
      </c>
      <c r="G93" s="150">
        <v>249</v>
      </c>
      <c r="H93" s="152">
        <f>F93*G93</f>
        <v>249</v>
      </c>
      <c r="I93" s="152">
        <v>0</v>
      </c>
      <c r="J93" s="152">
        <f>H93-I93</f>
        <v>249</v>
      </c>
      <c r="K93" s="152">
        <f>J93*0.09</f>
        <v>22.41</v>
      </c>
      <c r="L93" s="154">
        <f>J93+K93</f>
        <v>271.41000000000003</v>
      </c>
      <c r="M93" s="26">
        <v>28</v>
      </c>
    </row>
    <row r="94" spans="1:13" ht="45" customHeight="1">
      <c r="A94" s="131"/>
      <c r="B94" s="148" t="s">
        <v>183</v>
      </c>
      <c r="C94" s="20" t="s">
        <v>183</v>
      </c>
      <c r="D94" s="21" t="s">
        <v>680</v>
      </c>
      <c r="E94" s="21" t="s">
        <v>603</v>
      </c>
      <c r="F94" s="22">
        <v>2</v>
      </c>
      <c r="G94" s="137"/>
      <c r="H94" s="140"/>
      <c r="I94" s="140"/>
      <c r="J94" s="140"/>
      <c r="K94" s="140"/>
      <c r="L94" s="143"/>
      <c r="M94" s="26">
        <v>28</v>
      </c>
    </row>
    <row r="95" spans="1:13" ht="45" customHeight="1">
      <c r="A95" s="131"/>
      <c r="B95" s="148" t="s">
        <v>311</v>
      </c>
      <c r="C95" s="20" t="s">
        <v>311</v>
      </c>
      <c r="D95" s="21" t="s">
        <v>661</v>
      </c>
      <c r="E95" s="21" t="s">
        <v>603</v>
      </c>
      <c r="F95" s="22">
        <v>2</v>
      </c>
      <c r="G95" s="137"/>
      <c r="H95" s="140"/>
      <c r="I95" s="140"/>
      <c r="J95" s="140"/>
      <c r="K95" s="140"/>
      <c r="L95" s="143"/>
      <c r="M95" s="26">
        <v>28</v>
      </c>
    </row>
    <row r="96" spans="1:13" ht="45" customHeight="1">
      <c r="A96" s="131"/>
      <c r="B96" s="148" t="s">
        <v>421</v>
      </c>
      <c r="C96" s="20" t="s">
        <v>421</v>
      </c>
      <c r="D96" s="21" t="s">
        <v>662</v>
      </c>
      <c r="E96" s="21" t="s">
        <v>603</v>
      </c>
      <c r="F96" s="22">
        <v>8</v>
      </c>
      <c r="G96" s="137"/>
      <c r="H96" s="140"/>
      <c r="I96" s="140"/>
      <c r="J96" s="140"/>
      <c r="K96" s="140"/>
      <c r="L96" s="143"/>
      <c r="M96" s="26">
        <v>28</v>
      </c>
    </row>
    <row r="97" spans="1:13" ht="45" customHeight="1" thickBot="1">
      <c r="A97" s="146"/>
      <c r="B97" s="149" t="s">
        <v>681</v>
      </c>
      <c r="C97" s="31" t="s">
        <v>681</v>
      </c>
      <c r="D97" s="32" t="s">
        <v>682</v>
      </c>
      <c r="E97" s="32" t="s">
        <v>669</v>
      </c>
      <c r="F97" s="33">
        <v>2</v>
      </c>
      <c r="G97" s="151"/>
      <c r="H97" s="153"/>
      <c r="I97" s="153"/>
      <c r="J97" s="153"/>
      <c r="K97" s="153"/>
      <c r="L97" s="155"/>
      <c r="M97" s="26">
        <v>28</v>
      </c>
    </row>
    <row r="98" spans="1:13" ht="45" customHeight="1">
      <c r="A98" s="145" t="s">
        <v>606</v>
      </c>
      <c r="B98" s="147" t="s">
        <v>44</v>
      </c>
      <c r="C98" s="29" t="s">
        <v>44</v>
      </c>
      <c r="D98" s="7" t="s">
        <v>3</v>
      </c>
      <c r="E98" s="7" t="s">
        <v>603</v>
      </c>
      <c r="F98" s="30">
        <v>1</v>
      </c>
      <c r="G98" s="150">
        <v>345</v>
      </c>
      <c r="H98" s="152">
        <f>F98*G98</f>
        <v>345</v>
      </c>
      <c r="I98" s="152">
        <v>0</v>
      </c>
      <c r="J98" s="152">
        <f>H98-I98</f>
        <v>345</v>
      </c>
      <c r="K98" s="152">
        <f>J98*0.09</f>
        <v>31.049999999999997</v>
      </c>
      <c r="L98" s="154">
        <f>J98+K98</f>
        <v>376.05</v>
      </c>
      <c r="M98" s="26">
        <v>28</v>
      </c>
    </row>
    <row r="99" spans="1:13" ht="45" customHeight="1">
      <c r="A99" s="131"/>
      <c r="B99" s="148" t="s">
        <v>184</v>
      </c>
      <c r="C99" s="20" t="s">
        <v>184</v>
      </c>
      <c r="D99" s="21" t="s">
        <v>683</v>
      </c>
      <c r="E99" s="21" t="s">
        <v>603</v>
      </c>
      <c r="F99" s="22">
        <v>2</v>
      </c>
      <c r="G99" s="137"/>
      <c r="H99" s="140"/>
      <c r="I99" s="140"/>
      <c r="J99" s="140"/>
      <c r="K99" s="140"/>
      <c r="L99" s="143"/>
      <c r="M99" s="26">
        <v>28</v>
      </c>
    </row>
    <row r="100" spans="1:13" ht="45" customHeight="1">
      <c r="A100" s="131"/>
      <c r="B100" s="148" t="s">
        <v>312</v>
      </c>
      <c r="C100" s="20" t="s">
        <v>312</v>
      </c>
      <c r="D100" s="21" t="s">
        <v>684</v>
      </c>
      <c r="E100" s="21" t="s">
        <v>603</v>
      </c>
      <c r="F100" s="22">
        <v>2</v>
      </c>
      <c r="G100" s="137"/>
      <c r="H100" s="140"/>
      <c r="I100" s="140"/>
      <c r="J100" s="140"/>
      <c r="K100" s="140"/>
      <c r="L100" s="143"/>
      <c r="M100" s="26">
        <v>28</v>
      </c>
    </row>
    <row r="101" spans="1:13" ht="45" customHeight="1">
      <c r="A101" s="131"/>
      <c r="B101" s="148" t="s">
        <v>422</v>
      </c>
      <c r="C101" s="20" t="s">
        <v>422</v>
      </c>
      <c r="D101" s="21" t="s">
        <v>685</v>
      </c>
      <c r="E101" s="21" t="s">
        <v>603</v>
      </c>
      <c r="F101" s="22">
        <v>12</v>
      </c>
      <c r="G101" s="137"/>
      <c r="H101" s="140"/>
      <c r="I101" s="140"/>
      <c r="J101" s="140"/>
      <c r="K101" s="140"/>
      <c r="L101" s="143"/>
      <c r="M101" s="26">
        <v>28</v>
      </c>
    </row>
    <row r="102" spans="1:13" ht="45" customHeight="1" thickBot="1">
      <c r="A102" s="146"/>
      <c r="B102" s="149" t="s">
        <v>551</v>
      </c>
      <c r="C102" s="31" t="s">
        <v>551</v>
      </c>
      <c r="D102" s="32" t="s">
        <v>686</v>
      </c>
      <c r="E102" s="32" t="s">
        <v>603</v>
      </c>
      <c r="F102" s="33">
        <v>2</v>
      </c>
      <c r="G102" s="151"/>
      <c r="H102" s="153"/>
      <c r="I102" s="153"/>
      <c r="J102" s="153"/>
      <c r="K102" s="153"/>
      <c r="L102" s="155"/>
      <c r="M102" s="26">
        <v>28</v>
      </c>
    </row>
    <row r="103" spans="1:13" ht="45" customHeight="1">
      <c r="A103" s="145" t="s">
        <v>608</v>
      </c>
      <c r="B103" s="147" t="s">
        <v>48</v>
      </c>
      <c r="C103" s="29" t="s">
        <v>48</v>
      </c>
      <c r="D103" s="7" t="s">
        <v>3</v>
      </c>
      <c r="E103" s="7" t="s">
        <v>603</v>
      </c>
      <c r="F103" s="30">
        <v>1</v>
      </c>
      <c r="G103" s="150">
        <v>858</v>
      </c>
      <c r="H103" s="152">
        <f>F103*G103</f>
        <v>858</v>
      </c>
      <c r="I103" s="152">
        <v>0</v>
      </c>
      <c r="J103" s="152">
        <f>H103-I103</f>
        <v>858</v>
      </c>
      <c r="K103" s="152">
        <f>J103*0.09</f>
        <v>77.22</v>
      </c>
      <c r="L103" s="154">
        <f>J103+K103</f>
        <v>935.22</v>
      </c>
      <c r="M103" s="26">
        <v>28</v>
      </c>
    </row>
    <row r="104" spans="1:13" ht="45" customHeight="1">
      <c r="A104" s="131"/>
      <c r="B104" s="148" t="s">
        <v>188</v>
      </c>
      <c r="C104" s="20" t="s">
        <v>188</v>
      </c>
      <c r="D104" s="21" t="s">
        <v>687</v>
      </c>
      <c r="E104" s="21" t="s">
        <v>603</v>
      </c>
      <c r="F104" s="22">
        <v>2</v>
      </c>
      <c r="G104" s="137"/>
      <c r="H104" s="140"/>
      <c r="I104" s="140"/>
      <c r="J104" s="140"/>
      <c r="K104" s="140"/>
      <c r="L104" s="143"/>
      <c r="M104" s="26">
        <v>28</v>
      </c>
    </row>
    <row r="105" spans="1:13" ht="45" customHeight="1">
      <c r="A105" s="131"/>
      <c r="B105" s="148" t="s">
        <v>316</v>
      </c>
      <c r="C105" s="20" t="s">
        <v>316</v>
      </c>
      <c r="D105" s="21" t="s">
        <v>688</v>
      </c>
      <c r="E105" s="21" t="s">
        <v>603</v>
      </c>
      <c r="F105" s="22">
        <v>2</v>
      </c>
      <c r="G105" s="137"/>
      <c r="H105" s="140"/>
      <c r="I105" s="140"/>
      <c r="J105" s="140"/>
      <c r="K105" s="140"/>
      <c r="L105" s="143"/>
      <c r="M105" s="26">
        <v>28</v>
      </c>
    </row>
    <row r="106" spans="1:13" ht="45" customHeight="1">
      <c r="A106" s="131"/>
      <c r="B106" s="148" t="s">
        <v>426</v>
      </c>
      <c r="C106" s="20" t="s">
        <v>426</v>
      </c>
      <c r="D106" s="21" t="s">
        <v>689</v>
      </c>
      <c r="E106" s="21" t="s">
        <v>603</v>
      </c>
      <c r="F106" s="22">
        <v>16</v>
      </c>
      <c r="G106" s="137"/>
      <c r="H106" s="140"/>
      <c r="I106" s="140"/>
      <c r="J106" s="140"/>
      <c r="K106" s="140"/>
      <c r="L106" s="143"/>
      <c r="M106" s="26">
        <v>28</v>
      </c>
    </row>
    <row r="107" spans="1:13" ht="45" customHeight="1" thickBot="1">
      <c r="A107" s="146"/>
      <c r="B107" s="149" t="s">
        <v>522</v>
      </c>
      <c r="C107" s="31" t="s">
        <v>522</v>
      </c>
      <c r="D107" s="32" t="s">
        <v>690</v>
      </c>
      <c r="E107" s="32" t="s">
        <v>603</v>
      </c>
      <c r="F107" s="33">
        <v>2</v>
      </c>
      <c r="G107" s="151"/>
      <c r="H107" s="153"/>
      <c r="I107" s="153"/>
      <c r="J107" s="153"/>
      <c r="K107" s="153"/>
      <c r="L107" s="155"/>
      <c r="M107" s="26">
        <v>28</v>
      </c>
    </row>
    <row r="108" spans="1:13" ht="45" customHeight="1">
      <c r="A108" s="145" t="s">
        <v>618</v>
      </c>
      <c r="B108" s="147" t="s">
        <v>49</v>
      </c>
      <c r="C108" s="29" t="s">
        <v>49</v>
      </c>
      <c r="D108" s="7" t="s">
        <v>3</v>
      </c>
      <c r="E108" s="7" t="s">
        <v>603</v>
      </c>
      <c r="F108" s="30">
        <v>1</v>
      </c>
      <c r="G108" s="150">
        <v>858</v>
      </c>
      <c r="H108" s="152">
        <f>F108*G108</f>
        <v>858</v>
      </c>
      <c r="I108" s="152">
        <v>0</v>
      </c>
      <c r="J108" s="152">
        <f>H108-I108</f>
        <v>858</v>
      </c>
      <c r="K108" s="152">
        <f>J108*0.09</f>
        <v>77.22</v>
      </c>
      <c r="L108" s="154">
        <f>J108+K108</f>
        <v>935.22</v>
      </c>
      <c r="M108" s="26">
        <v>28</v>
      </c>
    </row>
    <row r="109" spans="1:13" ht="45" customHeight="1">
      <c r="A109" s="131"/>
      <c r="B109" s="148" t="s">
        <v>189</v>
      </c>
      <c r="C109" s="20" t="s">
        <v>189</v>
      </c>
      <c r="D109" s="21" t="s">
        <v>687</v>
      </c>
      <c r="E109" s="21" t="s">
        <v>603</v>
      </c>
      <c r="F109" s="22">
        <v>2</v>
      </c>
      <c r="G109" s="137"/>
      <c r="H109" s="140"/>
      <c r="I109" s="140"/>
      <c r="J109" s="140"/>
      <c r="K109" s="140"/>
      <c r="L109" s="143"/>
      <c r="M109" s="26">
        <v>28</v>
      </c>
    </row>
    <row r="110" spans="1:13" ht="45" customHeight="1">
      <c r="A110" s="131"/>
      <c r="B110" s="148" t="s">
        <v>317</v>
      </c>
      <c r="C110" s="20" t="s">
        <v>317</v>
      </c>
      <c r="D110" s="21" t="s">
        <v>688</v>
      </c>
      <c r="E110" s="21" t="s">
        <v>603</v>
      </c>
      <c r="F110" s="22">
        <v>2</v>
      </c>
      <c r="G110" s="137"/>
      <c r="H110" s="140"/>
      <c r="I110" s="140"/>
      <c r="J110" s="140"/>
      <c r="K110" s="140"/>
      <c r="L110" s="143"/>
      <c r="M110" s="26">
        <v>28</v>
      </c>
    </row>
    <row r="111" spans="1:13" ht="45" customHeight="1">
      <c r="A111" s="131"/>
      <c r="B111" s="148" t="s">
        <v>427</v>
      </c>
      <c r="C111" s="20" t="s">
        <v>427</v>
      </c>
      <c r="D111" s="21" t="s">
        <v>689</v>
      </c>
      <c r="E111" s="21" t="s">
        <v>603</v>
      </c>
      <c r="F111" s="22">
        <v>16</v>
      </c>
      <c r="G111" s="137"/>
      <c r="H111" s="140"/>
      <c r="I111" s="140"/>
      <c r="J111" s="140"/>
      <c r="K111" s="140"/>
      <c r="L111" s="143"/>
      <c r="M111" s="26">
        <v>28</v>
      </c>
    </row>
    <row r="112" spans="1:13" ht="45" customHeight="1" thickBot="1">
      <c r="A112" s="146"/>
      <c r="B112" s="149" t="s">
        <v>523</v>
      </c>
      <c r="C112" s="31" t="s">
        <v>523</v>
      </c>
      <c r="D112" s="32" t="s">
        <v>690</v>
      </c>
      <c r="E112" s="32" t="s">
        <v>603</v>
      </c>
      <c r="F112" s="33">
        <v>2</v>
      </c>
      <c r="G112" s="151"/>
      <c r="H112" s="153"/>
      <c r="I112" s="153"/>
      <c r="J112" s="153"/>
      <c r="K112" s="153"/>
      <c r="L112" s="155"/>
      <c r="M112" s="26">
        <v>28</v>
      </c>
    </row>
    <row r="113" spans="1:13" ht="45" customHeight="1" thickBot="1">
      <c r="A113" s="127" t="s">
        <v>647</v>
      </c>
      <c r="B113" s="128"/>
      <c r="C113" s="129"/>
      <c r="D113" s="129"/>
      <c r="E113" s="129"/>
      <c r="F113" s="129"/>
      <c r="G113" s="129"/>
      <c r="H113" s="27">
        <f>SUM(H88:H112)</f>
        <v>2559</v>
      </c>
      <c r="I113" s="27">
        <v>0</v>
      </c>
      <c r="J113" s="27">
        <f>SUM(J88:J112)</f>
        <v>2559</v>
      </c>
      <c r="K113" s="27">
        <f>J113*0.09</f>
        <v>230.31</v>
      </c>
      <c r="L113" s="28">
        <f>SUM(L88:L112)</f>
        <v>2789.3100000000004</v>
      </c>
    </row>
    <row r="114" spans="1:13" ht="45" customHeight="1">
      <c r="A114" s="5" t="s">
        <v>589</v>
      </c>
      <c r="B114" s="6" t="s">
        <v>590</v>
      </c>
      <c r="C114" s="7" t="s">
        <v>591</v>
      </c>
      <c r="D114" s="6" t="s">
        <v>592</v>
      </c>
      <c r="E114" s="7" t="s">
        <v>593</v>
      </c>
      <c r="F114" s="8" t="s">
        <v>594</v>
      </c>
      <c r="G114" s="9" t="s">
        <v>595</v>
      </c>
      <c r="H114" s="9" t="s">
        <v>596</v>
      </c>
      <c r="I114" s="8" t="s">
        <v>597</v>
      </c>
      <c r="J114" s="8" t="s">
        <v>598</v>
      </c>
      <c r="K114" s="8" t="s">
        <v>599</v>
      </c>
      <c r="L114" s="10" t="s">
        <v>600</v>
      </c>
    </row>
    <row r="115" spans="1:13" ht="45" customHeight="1" thickBot="1">
      <c r="A115" s="11"/>
      <c r="B115" s="12"/>
      <c r="C115" s="12"/>
      <c r="D115" s="12"/>
      <c r="E115" s="12"/>
      <c r="F115" s="12"/>
      <c r="G115" s="13"/>
      <c r="H115" s="14"/>
      <c r="I115" s="15"/>
      <c r="J115" s="16"/>
      <c r="K115" s="16"/>
      <c r="L115" s="17"/>
      <c r="M115" s="26">
        <v>27</v>
      </c>
    </row>
    <row r="116" spans="1:13" ht="45" customHeight="1">
      <c r="A116" s="145" t="s">
        <v>601</v>
      </c>
      <c r="B116" s="147" t="s">
        <v>41</v>
      </c>
      <c r="C116" s="29" t="s">
        <v>41</v>
      </c>
      <c r="D116" s="7" t="s">
        <v>3</v>
      </c>
      <c r="E116" s="7" t="s">
        <v>603</v>
      </c>
      <c r="F116" s="30">
        <v>1</v>
      </c>
      <c r="G116" s="150">
        <v>184</v>
      </c>
      <c r="H116" s="152">
        <f>F116*G116</f>
        <v>184</v>
      </c>
      <c r="I116" s="152">
        <v>0</v>
      </c>
      <c r="J116" s="152">
        <f>H116-I116</f>
        <v>184</v>
      </c>
      <c r="K116" s="152">
        <f>J116*0.09</f>
        <v>16.559999999999999</v>
      </c>
      <c r="L116" s="154">
        <f>J116+K116</f>
        <v>200.56</v>
      </c>
      <c r="M116" s="26">
        <v>27</v>
      </c>
    </row>
    <row r="117" spans="1:13" ht="45" customHeight="1">
      <c r="A117" s="131"/>
      <c r="B117" s="148" t="s">
        <v>181</v>
      </c>
      <c r="C117" s="20" t="s">
        <v>181</v>
      </c>
      <c r="D117" s="21" t="s">
        <v>691</v>
      </c>
      <c r="E117" s="21" t="s">
        <v>603</v>
      </c>
      <c r="F117" s="22">
        <v>2</v>
      </c>
      <c r="G117" s="137"/>
      <c r="H117" s="140"/>
      <c r="I117" s="140"/>
      <c r="J117" s="140"/>
      <c r="K117" s="140"/>
      <c r="L117" s="143"/>
      <c r="M117" s="26">
        <v>27</v>
      </c>
    </row>
    <row r="118" spans="1:13" ht="45" customHeight="1">
      <c r="A118" s="131"/>
      <c r="B118" s="148" t="s">
        <v>309</v>
      </c>
      <c r="C118" s="20" t="s">
        <v>309</v>
      </c>
      <c r="D118" s="21" t="s">
        <v>275</v>
      </c>
      <c r="E118" s="21" t="s">
        <v>603</v>
      </c>
      <c r="F118" s="22">
        <v>2</v>
      </c>
      <c r="G118" s="137"/>
      <c r="H118" s="140"/>
      <c r="I118" s="140"/>
      <c r="J118" s="140"/>
      <c r="K118" s="140"/>
      <c r="L118" s="143"/>
      <c r="M118" s="26">
        <v>27</v>
      </c>
    </row>
    <row r="119" spans="1:13" ht="45" customHeight="1">
      <c r="A119" s="131"/>
      <c r="B119" s="148" t="s">
        <v>419</v>
      </c>
      <c r="C119" s="20" t="s">
        <v>419</v>
      </c>
      <c r="D119" s="21" t="s">
        <v>385</v>
      </c>
      <c r="E119" s="21" t="s">
        <v>603</v>
      </c>
      <c r="F119" s="22">
        <v>8</v>
      </c>
      <c r="G119" s="137"/>
      <c r="H119" s="140"/>
      <c r="I119" s="140"/>
      <c r="J119" s="140"/>
      <c r="K119" s="140"/>
      <c r="L119" s="143"/>
      <c r="M119" s="26">
        <v>27</v>
      </c>
    </row>
    <row r="120" spans="1:13" ht="45" customHeight="1" thickBot="1">
      <c r="A120" s="146"/>
      <c r="B120" s="149" t="s">
        <v>548</v>
      </c>
      <c r="C120" s="31" t="s">
        <v>548</v>
      </c>
      <c r="D120" s="32" t="s">
        <v>692</v>
      </c>
      <c r="E120" s="32" t="s">
        <v>603</v>
      </c>
      <c r="F120" s="33">
        <v>2</v>
      </c>
      <c r="G120" s="151"/>
      <c r="H120" s="153"/>
      <c r="I120" s="153"/>
      <c r="J120" s="153"/>
      <c r="K120" s="153"/>
      <c r="L120" s="155"/>
      <c r="M120" s="26">
        <v>27</v>
      </c>
    </row>
    <row r="121" spans="1:13" ht="45" customHeight="1">
      <c r="A121" s="145" t="s">
        <v>604</v>
      </c>
      <c r="B121" s="147" t="s">
        <v>30</v>
      </c>
      <c r="C121" s="29" t="s">
        <v>30</v>
      </c>
      <c r="D121" s="7" t="s">
        <v>3</v>
      </c>
      <c r="E121" s="7" t="s">
        <v>603</v>
      </c>
      <c r="F121" s="30">
        <v>1</v>
      </c>
      <c r="G121" s="150">
        <v>858</v>
      </c>
      <c r="H121" s="152">
        <f>F121*G121</f>
        <v>858</v>
      </c>
      <c r="I121" s="152">
        <v>0</v>
      </c>
      <c r="J121" s="152">
        <f>H121-I121</f>
        <v>858</v>
      </c>
      <c r="K121" s="152">
        <f>J121*0.09</f>
        <v>77.22</v>
      </c>
      <c r="L121" s="154">
        <f>J121+K121</f>
        <v>935.22</v>
      </c>
      <c r="M121" s="26">
        <v>27</v>
      </c>
    </row>
    <row r="122" spans="1:13" ht="45" customHeight="1">
      <c r="A122" s="131"/>
      <c r="B122" s="148" t="s">
        <v>169</v>
      </c>
      <c r="C122" s="20" t="s">
        <v>169</v>
      </c>
      <c r="D122" s="21" t="s">
        <v>687</v>
      </c>
      <c r="E122" s="21" t="s">
        <v>603</v>
      </c>
      <c r="F122" s="22">
        <v>2</v>
      </c>
      <c r="G122" s="137"/>
      <c r="H122" s="140"/>
      <c r="I122" s="140"/>
      <c r="J122" s="140"/>
      <c r="K122" s="140"/>
      <c r="L122" s="143"/>
      <c r="M122" s="26">
        <v>27</v>
      </c>
    </row>
    <row r="123" spans="1:13" ht="45" customHeight="1">
      <c r="A123" s="131"/>
      <c r="B123" s="148" t="s">
        <v>298</v>
      </c>
      <c r="C123" s="20" t="s">
        <v>298</v>
      </c>
      <c r="D123" s="21" t="s">
        <v>688</v>
      </c>
      <c r="E123" s="21" t="s">
        <v>603</v>
      </c>
      <c r="F123" s="22">
        <v>2</v>
      </c>
      <c r="G123" s="137"/>
      <c r="H123" s="140"/>
      <c r="I123" s="140"/>
      <c r="J123" s="140"/>
      <c r="K123" s="140"/>
      <c r="L123" s="143"/>
      <c r="M123" s="26">
        <v>27</v>
      </c>
    </row>
    <row r="124" spans="1:13" ht="45" customHeight="1">
      <c r="A124" s="131"/>
      <c r="B124" s="148" t="s">
        <v>408</v>
      </c>
      <c r="C124" s="20" t="s">
        <v>408</v>
      </c>
      <c r="D124" s="21" t="s">
        <v>689</v>
      </c>
      <c r="E124" s="21" t="s">
        <v>603</v>
      </c>
      <c r="F124" s="22">
        <v>16</v>
      </c>
      <c r="G124" s="137"/>
      <c r="H124" s="140"/>
      <c r="I124" s="140"/>
      <c r="J124" s="140"/>
      <c r="K124" s="140"/>
      <c r="L124" s="143"/>
      <c r="M124" s="26">
        <v>27</v>
      </c>
    </row>
    <row r="125" spans="1:13" ht="45" customHeight="1" thickBot="1">
      <c r="A125" s="146"/>
      <c r="B125" s="149" t="s">
        <v>520</v>
      </c>
      <c r="C125" s="31" t="s">
        <v>520</v>
      </c>
      <c r="D125" s="32" t="s">
        <v>690</v>
      </c>
      <c r="E125" s="32" t="s">
        <v>603</v>
      </c>
      <c r="F125" s="33">
        <v>2</v>
      </c>
      <c r="G125" s="151"/>
      <c r="H125" s="153"/>
      <c r="I125" s="153"/>
      <c r="J125" s="153"/>
      <c r="K125" s="153"/>
      <c r="L125" s="155"/>
      <c r="M125" s="26">
        <v>27</v>
      </c>
    </row>
    <row r="126" spans="1:13" ht="45" customHeight="1">
      <c r="A126" s="145" t="s">
        <v>606</v>
      </c>
      <c r="B126" s="147" t="s">
        <v>31</v>
      </c>
      <c r="C126" s="29" t="s">
        <v>31</v>
      </c>
      <c r="D126" s="7" t="s">
        <v>3</v>
      </c>
      <c r="E126" s="7" t="s">
        <v>603</v>
      </c>
      <c r="F126" s="30">
        <v>1</v>
      </c>
      <c r="G126" s="150">
        <v>858</v>
      </c>
      <c r="H126" s="152">
        <f>F126*G126</f>
        <v>858</v>
      </c>
      <c r="I126" s="152">
        <v>0</v>
      </c>
      <c r="J126" s="152">
        <f>H126-I126</f>
        <v>858</v>
      </c>
      <c r="K126" s="152">
        <f>J126*0.09</f>
        <v>77.22</v>
      </c>
      <c r="L126" s="154">
        <f>J126+K126</f>
        <v>935.22</v>
      </c>
      <c r="M126" s="26">
        <v>27</v>
      </c>
    </row>
    <row r="127" spans="1:13" ht="45" customHeight="1">
      <c r="A127" s="131"/>
      <c r="B127" s="148" t="s">
        <v>170</v>
      </c>
      <c r="C127" s="20" t="s">
        <v>170</v>
      </c>
      <c r="D127" s="21" t="s">
        <v>687</v>
      </c>
      <c r="E127" s="21" t="s">
        <v>603</v>
      </c>
      <c r="F127" s="22">
        <v>2</v>
      </c>
      <c r="G127" s="137"/>
      <c r="H127" s="140"/>
      <c r="I127" s="140"/>
      <c r="J127" s="140"/>
      <c r="K127" s="140"/>
      <c r="L127" s="143"/>
      <c r="M127" s="26">
        <v>27</v>
      </c>
    </row>
    <row r="128" spans="1:13" ht="45" customHeight="1">
      <c r="A128" s="131"/>
      <c r="B128" s="148" t="s">
        <v>299</v>
      </c>
      <c r="C128" s="20" t="s">
        <v>299</v>
      </c>
      <c r="D128" s="21" t="s">
        <v>688</v>
      </c>
      <c r="E128" s="21" t="s">
        <v>603</v>
      </c>
      <c r="F128" s="22">
        <v>2</v>
      </c>
      <c r="G128" s="137"/>
      <c r="H128" s="140"/>
      <c r="I128" s="140"/>
      <c r="J128" s="140"/>
      <c r="K128" s="140"/>
      <c r="L128" s="143"/>
      <c r="M128" s="26">
        <v>27</v>
      </c>
    </row>
    <row r="129" spans="1:13" ht="45" customHeight="1">
      <c r="A129" s="131"/>
      <c r="B129" s="148" t="s">
        <v>409</v>
      </c>
      <c r="C129" s="20" t="s">
        <v>409</v>
      </c>
      <c r="D129" s="21" t="s">
        <v>689</v>
      </c>
      <c r="E129" s="21" t="s">
        <v>603</v>
      </c>
      <c r="F129" s="22">
        <v>16</v>
      </c>
      <c r="G129" s="137"/>
      <c r="H129" s="140"/>
      <c r="I129" s="140"/>
      <c r="J129" s="140"/>
      <c r="K129" s="140"/>
      <c r="L129" s="143"/>
      <c r="M129" s="26">
        <v>27</v>
      </c>
    </row>
    <row r="130" spans="1:13" ht="45" customHeight="1" thickBot="1">
      <c r="A130" s="146"/>
      <c r="B130" s="149" t="s">
        <v>521</v>
      </c>
      <c r="C130" s="31" t="s">
        <v>521</v>
      </c>
      <c r="D130" s="32" t="s">
        <v>690</v>
      </c>
      <c r="E130" s="32" t="s">
        <v>603</v>
      </c>
      <c r="F130" s="33">
        <v>2</v>
      </c>
      <c r="G130" s="151"/>
      <c r="H130" s="153"/>
      <c r="I130" s="153"/>
      <c r="J130" s="153"/>
      <c r="K130" s="153"/>
      <c r="L130" s="155"/>
      <c r="M130" s="26">
        <v>27</v>
      </c>
    </row>
    <row r="131" spans="1:13" ht="45" customHeight="1">
      <c r="A131" s="145" t="s">
        <v>608</v>
      </c>
      <c r="B131" s="147" t="s">
        <v>54</v>
      </c>
      <c r="C131" s="29" t="s">
        <v>54</v>
      </c>
      <c r="D131" s="7" t="s">
        <v>3</v>
      </c>
      <c r="E131" s="7" t="s">
        <v>603</v>
      </c>
      <c r="F131" s="30">
        <v>1</v>
      </c>
      <c r="G131" s="150">
        <v>858</v>
      </c>
      <c r="H131" s="152">
        <f>F131*G131</f>
        <v>858</v>
      </c>
      <c r="I131" s="152">
        <v>0</v>
      </c>
      <c r="J131" s="152">
        <f>H131-I131</f>
        <v>858</v>
      </c>
      <c r="K131" s="152">
        <f>J131*0.09</f>
        <v>77.22</v>
      </c>
      <c r="L131" s="154">
        <f>J131+K131</f>
        <v>935.22</v>
      </c>
      <c r="M131" s="26">
        <v>27</v>
      </c>
    </row>
    <row r="132" spans="1:13" ht="45" customHeight="1">
      <c r="A132" s="131"/>
      <c r="B132" s="148" t="s">
        <v>197</v>
      </c>
      <c r="C132" s="20" t="s">
        <v>197</v>
      </c>
      <c r="D132" s="21" t="s">
        <v>687</v>
      </c>
      <c r="E132" s="21" t="s">
        <v>603</v>
      </c>
      <c r="F132" s="22">
        <v>2</v>
      </c>
      <c r="G132" s="137"/>
      <c r="H132" s="140"/>
      <c r="I132" s="140"/>
      <c r="J132" s="140"/>
      <c r="K132" s="140"/>
      <c r="L132" s="143"/>
      <c r="M132" s="26">
        <v>27</v>
      </c>
    </row>
    <row r="133" spans="1:13" ht="45" customHeight="1">
      <c r="A133" s="131"/>
      <c r="B133" s="148" t="s">
        <v>323</v>
      </c>
      <c r="C133" s="20" t="s">
        <v>323</v>
      </c>
      <c r="D133" s="21" t="s">
        <v>688</v>
      </c>
      <c r="E133" s="21" t="s">
        <v>603</v>
      </c>
      <c r="F133" s="22">
        <v>2</v>
      </c>
      <c r="G133" s="137"/>
      <c r="H133" s="140"/>
      <c r="I133" s="140"/>
      <c r="J133" s="140"/>
      <c r="K133" s="140"/>
      <c r="L133" s="143"/>
      <c r="M133" s="26">
        <v>27</v>
      </c>
    </row>
    <row r="134" spans="1:13" ht="45" customHeight="1">
      <c r="A134" s="131"/>
      <c r="B134" s="148" t="s">
        <v>434</v>
      </c>
      <c r="C134" s="20" t="s">
        <v>434</v>
      </c>
      <c r="D134" s="21" t="s">
        <v>689</v>
      </c>
      <c r="E134" s="21" t="s">
        <v>603</v>
      </c>
      <c r="F134" s="22">
        <v>16</v>
      </c>
      <c r="G134" s="137"/>
      <c r="H134" s="140"/>
      <c r="I134" s="140"/>
      <c r="J134" s="140"/>
      <c r="K134" s="140"/>
      <c r="L134" s="143"/>
      <c r="M134" s="26">
        <v>27</v>
      </c>
    </row>
    <row r="135" spans="1:13" ht="45" customHeight="1" thickBot="1">
      <c r="A135" s="146"/>
      <c r="B135" s="149" t="s">
        <v>524</v>
      </c>
      <c r="C135" s="31" t="s">
        <v>524</v>
      </c>
      <c r="D135" s="32" t="s">
        <v>690</v>
      </c>
      <c r="E135" s="32" t="s">
        <v>603</v>
      </c>
      <c r="F135" s="33">
        <v>2</v>
      </c>
      <c r="G135" s="151"/>
      <c r="H135" s="153"/>
      <c r="I135" s="153"/>
      <c r="J135" s="153"/>
      <c r="K135" s="153"/>
      <c r="L135" s="155"/>
      <c r="M135" s="26">
        <v>27</v>
      </c>
    </row>
    <row r="136" spans="1:13" ht="45" customHeight="1">
      <c r="A136" s="145" t="s">
        <v>618</v>
      </c>
      <c r="B136" s="147" t="s">
        <v>47</v>
      </c>
      <c r="C136" s="29" t="s">
        <v>47</v>
      </c>
      <c r="D136" s="7" t="s">
        <v>3</v>
      </c>
      <c r="E136" s="7" t="s">
        <v>603</v>
      </c>
      <c r="F136" s="30">
        <v>1</v>
      </c>
      <c r="G136" s="150">
        <v>184</v>
      </c>
      <c r="H136" s="152">
        <f>F136*G136</f>
        <v>184</v>
      </c>
      <c r="I136" s="152">
        <v>0</v>
      </c>
      <c r="J136" s="152">
        <f>H136-I136</f>
        <v>184</v>
      </c>
      <c r="K136" s="152">
        <f>J136*0.09</f>
        <v>16.559999999999999</v>
      </c>
      <c r="L136" s="154">
        <f>J136+K136</f>
        <v>200.56</v>
      </c>
      <c r="M136" s="26">
        <v>27</v>
      </c>
    </row>
    <row r="137" spans="1:13" ht="45" customHeight="1">
      <c r="A137" s="131"/>
      <c r="B137" s="148" t="s">
        <v>187</v>
      </c>
      <c r="C137" s="20" t="s">
        <v>187</v>
      </c>
      <c r="D137" s="21" t="s">
        <v>691</v>
      </c>
      <c r="E137" s="21" t="s">
        <v>603</v>
      </c>
      <c r="F137" s="22">
        <v>2</v>
      </c>
      <c r="G137" s="137"/>
      <c r="H137" s="140"/>
      <c r="I137" s="140"/>
      <c r="J137" s="140"/>
      <c r="K137" s="140"/>
      <c r="L137" s="143"/>
      <c r="M137" s="26">
        <v>27</v>
      </c>
    </row>
    <row r="138" spans="1:13" ht="45" customHeight="1">
      <c r="A138" s="131"/>
      <c r="B138" s="148" t="s">
        <v>315</v>
      </c>
      <c r="C138" s="20" t="s">
        <v>315</v>
      </c>
      <c r="D138" s="21" t="s">
        <v>275</v>
      </c>
      <c r="E138" s="21" t="s">
        <v>603</v>
      </c>
      <c r="F138" s="22">
        <v>2</v>
      </c>
      <c r="G138" s="137"/>
      <c r="H138" s="140"/>
      <c r="I138" s="140"/>
      <c r="J138" s="140"/>
      <c r="K138" s="140"/>
      <c r="L138" s="143"/>
      <c r="M138" s="26">
        <v>27</v>
      </c>
    </row>
    <row r="139" spans="1:13" ht="45" customHeight="1">
      <c r="A139" s="131"/>
      <c r="B139" s="148" t="s">
        <v>425</v>
      </c>
      <c r="C139" s="20" t="s">
        <v>425</v>
      </c>
      <c r="D139" s="21" t="s">
        <v>385</v>
      </c>
      <c r="E139" s="21" t="s">
        <v>603</v>
      </c>
      <c r="F139" s="22">
        <v>8</v>
      </c>
      <c r="G139" s="137"/>
      <c r="H139" s="140"/>
      <c r="I139" s="140"/>
      <c r="J139" s="140"/>
      <c r="K139" s="140"/>
      <c r="L139" s="143"/>
      <c r="M139" s="26">
        <v>27</v>
      </c>
    </row>
    <row r="140" spans="1:13" ht="45" customHeight="1" thickBot="1">
      <c r="A140" s="146"/>
      <c r="B140" s="149" t="s">
        <v>553</v>
      </c>
      <c r="C140" s="31" t="s">
        <v>553</v>
      </c>
      <c r="D140" s="32" t="s">
        <v>692</v>
      </c>
      <c r="E140" s="32" t="s">
        <v>603</v>
      </c>
      <c r="F140" s="33">
        <v>2</v>
      </c>
      <c r="G140" s="151"/>
      <c r="H140" s="153"/>
      <c r="I140" s="153"/>
      <c r="J140" s="153"/>
      <c r="K140" s="153"/>
      <c r="L140" s="155"/>
      <c r="M140" s="26">
        <v>27</v>
      </c>
    </row>
    <row r="141" spans="1:13" ht="45" customHeight="1" thickBot="1">
      <c r="A141" s="127" t="s">
        <v>647</v>
      </c>
      <c r="B141" s="128"/>
      <c r="C141" s="129"/>
      <c r="D141" s="129"/>
      <c r="E141" s="129"/>
      <c r="F141" s="129"/>
      <c r="G141" s="129"/>
      <c r="H141" s="27">
        <f>SUM(H116:H140)</f>
        <v>2942</v>
      </c>
      <c r="I141" s="27">
        <v>0</v>
      </c>
      <c r="J141" s="27">
        <f>SUM(J116:J140)</f>
        <v>2942</v>
      </c>
      <c r="K141" s="27">
        <f>J141*0.09</f>
        <v>264.77999999999997</v>
      </c>
      <c r="L141" s="28">
        <f>SUM(L116:L140)</f>
        <v>3206.78</v>
      </c>
    </row>
    <row r="142" spans="1:13" ht="45" customHeight="1">
      <c r="A142" s="5" t="s">
        <v>589</v>
      </c>
      <c r="B142" s="6" t="s">
        <v>590</v>
      </c>
      <c r="C142" s="7" t="s">
        <v>591</v>
      </c>
      <c r="D142" s="6" t="s">
        <v>592</v>
      </c>
      <c r="E142" s="7" t="s">
        <v>593</v>
      </c>
      <c r="F142" s="8" t="s">
        <v>594</v>
      </c>
      <c r="G142" s="9" t="s">
        <v>595</v>
      </c>
      <c r="H142" s="9" t="s">
        <v>596</v>
      </c>
      <c r="I142" s="8" t="s">
        <v>597</v>
      </c>
      <c r="J142" s="8" t="s">
        <v>598</v>
      </c>
      <c r="K142" s="8" t="s">
        <v>599</v>
      </c>
      <c r="L142" s="10" t="s">
        <v>600</v>
      </c>
      <c r="M142" s="26">
        <v>26</v>
      </c>
    </row>
    <row r="143" spans="1:13" ht="45" customHeight="1" thickBot="1">
      <c r="A143" s="11"/>
      <c r="B143" s="12"/>
      <c r="C143" s="12"/>
      <c r="D143" s="12"/>
      <c r="E143" s="12"/>
      <c r="F143" s="12"/>
      <c r="G143" s="13"/>
      <c r="H143" s="14"/>
      <c r="I143" s="15"/>
      <c r="J143" s="16"/>
      <c r="K143" s="16"/>
      <c r="L143" s="17"/>
      <c r="M143" s="26">
        <v>26</v>
      </c>
    </row>
    <row r="144" spans="1:13" ht="45" customHeight="1">
      <c r="A144" s="145" t="s">
        <v>601</v>
      </c>
      <c r="B144" s="147" t="s">
        <v>26</v>
      </c>
      <c r="C144" s="29" t="s">
        <v>26</v>
      </c>
      <c r="D144" s="7" t="s">
        <v>3</v>
      </c>
      <c r="E144" s="7" t="s">
        <v>603</v>
      </c>
      <c r="F144" s="30">
        <v>1</v>
      </c>
      <c r="G144" s="150">
        <v>366</v>
      </c>
      <c r="H144" s="152">
        <f>F144*G144</f>
        <v>366</v>
      </c>
      <c r="I144" s="152">
        <v>0</v>
      </c>
      <c r="J144" s="152">
        <f>H144-I144</f>
        <v>366</v>
      </c>
      <c r="K144" s="152">
        <f>J144*0.09</f>
        <v>32.94</v>
      </c>
      <c r="L144" s="154">
        <f>J144+K144</f>
        <v>398.94</v>
      </c>
      <c r="M144" s="26">
        <v>26</v>
      </c>
    </row>
    <row r="145" spans="1:13" ht="45" customHeight="1">
      <c r="A145" s="131"/>
      <c r="B145" s="148" t="s">
        <v>163</v>
      </c>
      <c r="C145" s="20" t="s">
        <v>163</v>
      </c>
      <c r="D145" s="21" t="s">
        <v>674</v>
      </c>
      <c r="E145" s="21" t="s">
        <v>603</v>
      </c>
      <c r="F145" s="22">
        <v>2</v>
      </c>
      <c r="G145" s="137"/>
      <c r="H145" s="140"/>
      <c r="I145" s="140"/>
      <c r="J145" s="140"/>
      <c r="K145" s="140"/>
      <c r="L145" s="143"/>
      <c r="M145" s="26">
        <v>26</v>
      </c>
    </row>
    <row r="146" spans="1:13" ht="45" customHeight="1">
      <c r="A146" s="131"/>
      <c r="B146" s="148" t="s">
        <v>294</v>
      </c>
      <c r="C146" s="20" t="s">
        <v>294</v>
      </c>
      <c r="D146" s="21" t="s">
        <v>661</v>
      </c>
      <c r="E146" s="21" t="s">
        <v>603</v>
      </c>
      <c r="F146" s="22">
        <v>2</v>
      </c>
      <c r="G146" s="137"/>
      <c r="H146" s="140"/>
      <c r="I146" s="140"/>
      <c r="J146" s="140"/>
      <c r="K146" s="140"/>
      <c r="L146" s="143"/>
      <c r="M146" s="26">
        <v>26</v>
      </c>
    </row>
    <row r="147" spans="1:13" ht="45" customHeight="1">
      <c r="A147" s="131"/>
      <c r="B147" s="148" t="s">
        <v>404</v>
      </c>
      <c r="C147" s="20" t="s">
        <v>404</v>
      </c>
      <c r="D147" s="21" t="s">
        <v>662</v>
      </c>
      <c r="E147" s="21" t="s">
        <v>603</v>
      </c>
      <c r="F147" s="22">
        <v>12</v>
      </c>
      <c r="G147" s="137"/>
      <c r="H147" s="140"/>
      <c r="I147" s="140"/>
      <c r="J147" s="140"/>
      <c r="K147" s="140"/>
      <c r="L147" s="143"/>
      <c r="M147" s="26">
        <v>26</v>
      </c>
    </row>
    <row r="148" spans="1:13" ht="45" customHeight="1" thickBot="1">
      <c r="A148" s="146"/>
      <c r="B148" s="149" t="s">
        <v>542</v>
      </c>
      <c r="C148" s="31" t="s">
        <v>542</v>
      </c>
      <c r="D148" s="32" t="s">
        <v>675</v>
      </c>
      <c r="E148" s="32" t="s">
        <v>603</v>
      </c>
      <c r="F148" s="33">
        <v>2</v>
      </c>
      <c r="G148" s="151"/>
      <c r="H148" s="153"/>
      <c r="I148" s="153"/>
      <c r="J148" s="153"/>
      <c r="K148" s="153"/>
      <c r="L148" s="155"/>
      <c r="M148" s="26">
        <v>26</v>
      </c>
    </row>
    <row r="149" spans="1:13" ht="45" customHeight="1">
      <c r="A149" s="145" t="s">
        <v>604</v>
      </c>
      <c r="B149" s="147" t="s">
        <v>27</v>
      </c>
      <c r="C149" s="29" t="s">
        <v>27</v>
      </c>
      <c r="D149" s="7" t="s">
        <v>3</v>
      </c>
      <c r="E149" s="7" t="s">
        <v>603</v>
      </c>
      <c r="F149" s="30">
        <v>1</v>
      </c>
      <c r="G149" s="150">
        <v>345</v>
      </c>
      <c r="H149" s="152">
        <f>F149*G149</f>
        <v>345</v>
      </c>
      <c r="I149" s="152">
        <v>0</v>
      </c>
      <c r="J149" s="152">
        <f>H149-I149</f>
        <v>345</v>
      </c>
      <c r="K149" s="152">
        <f>J149*0.09</f>
        <v>31.049999999999997</v>
      </c>
      <c r="L149" s="154">
        <f>J149+K149</f>
        <v>376.05</v>
      </c>
      <c r="M149" s="26">
        <v>26</v>
      </c>
    </row>
    <row r="150" spans="1:13" ht="45" customHeight="1">
      <c r="A150" s="131"/>
      <c r="B150" s="148" t="s">
        <v>164</v>
      </c>
      <c r="C150" s="20" t="s">
        <v>164</v>
      </c>
      <c r="D150" s="21" t="s">
        <v>683</v>
      </c>
      <c r="E150" s="21" t="s">
        <v>603</v>
      </c>
      <c r="F150" s="22">
        <v>2</v>
      </c>
      <c r="G150" s="137"/>
      <c r="H150" s="140"/>
      <c r="I150" s="140"/>
      <c r="J150" s="140"/>
      <c r="K150" s="140"/>
      <c r="L150" s="143"/>
      <c r="M150" s="26">
        <v>26</v>
      </c>
    </row>
    <row r="151" spans="1:13" ht="45" customHeight="1">
      <c r="A151" s="131"/>
      <c r="B151" s="148" t="s">
        <v>295</v>
      </c>
      <c r="C151" s="20" t="s">
        <v>295</v>
      </c>
      <c r="D151" s="21" t="s">
        <v>684</v>
      </c>
      <c r="E151" s="21" t="s">
        <v>603</v>
      </c>
      <c r="F151" s="22">
        <v>2</v>
      </c>
      <c r="G151" s="137"/>
      <c r="H151" s="140"/>
      <c r="I151" s="140"/>
      <c r="J151" s="140"/>
      <c r="K151" s="140"/>
      <c r="L151" s="143"/>
      <c r="M151" s="26">
        <v>26</v>
      </c>
    </row>
    <row r="152" spans="1:13" ht="45" customHeight="1">
      <c r="A152" s="131"/>
      <c r="B152" s="148" t="s">
        <v>405</v>
      </c>
      <c r="C152" s="20" t="s">
        <v>405</v>
      </c>
      <c r="D152" s="21" t="s">
        <v>685</v>
      </c>
      <c r="E152" s="21" t="s">
        <v>603</v>
      </c>
      <c r="F152" s="22">
        <v>12</v>
      </c>
      <c r="G152" s="137"/>
      <c r="H152" s="140"/>
      <c r="I152" s="140"/>
      <c r="J152" s="140"/>
      <c r="K152" s="140"/>
      <c r="L152" s="143"/>
      <c r="M152" s="26">
        <v>26</v>
      </c>
    </row>
    <row r="153" spans="1:13" ht="45" customHeight="1" thickBot="1">
      <c r="A153" s="146"/>
      <c r="B153" s="149" t="s">
        <v>543</v>
      </c>
      <c r="C153" s="31" t="s">
        <v>543</v>
      </c>
      <c r="D153" s="32" t="s">
        <v>686</v>
      </c>
      <c r="E153" s="32" t="s">
        <v>603</v>
      </c>
      <c r="F153" s="33">
        <v>2</v>
      </c>
      <c r="G153" s="151"/>
      <c r="H153" s="153"/>
      <c r="I153" s="153"/>
      <c r="J153" s="153"/>
      <c r="K153" s="153"/>
      <c r="L153" s="155"/>
      <c r="M153" s="26">
        <v>26</v>
      </c>
    </row>
    <row r="154" spans="1:13" ht="45" customHeight="1">
      <c r="A154" s="145" t="s">
        <v>606</v>
      </c>
      <c r="B154" s="147" t="s">
        <v>42</v>
      </c>
      <c r="C154" s="29" t="s">
        <v>42</v>
      </c>
      <c r="D154" s="7" t="s">
        <v>3</v>
      </c>
      <c r="E154" s="7" t="s">
        <v>603</v>
      </c>
      <c r="F154" s="30">
        <v>1</v>
      </c>
      <c r="G154" s="150">
        <v>366</v>
      </c>
      <c r="H154" s="152">
        <f>F154*G154</f>
        <v>366</v>
      </c>
      <c r="I154" s="152">
        <v>0</v>
      </c>
      <c r="J154" s="152">
        <f>H154-I154</f>
        <v>366</v>
      </c>
      <c r="K154" s="152">
        <f>J154*0.09</f>
        <v>32.94</v>
      </c>
      <c r="L154" s="154">
        <f>J154+K154</f>
        <v>398.94</v>
      </c>
      <c r="M154" s="26">
        <v>26</v>
      </c>
    </row>
    <row r="155" spans="1:13" ht="45" customHeight="1">
      <c r="A155" s="131"/>
      <c r="B155" s="148" t="s">
        <v>182</v>
      </c>
      <c r="C155" s="20" t="s">
        <v>182</v>
      </c>
      <c r="D155" s="21" t="s">
        <v>693</v>
      </c>
      <c r="E155" s="21" t="s">
        <v>603</v>
      </c>
      <c r="F155" s="22">
        <v>2</v>
      </c>
      <c r="G155" s="137"/>
      <c r="H155" s="140"/>
      <c r="I155" s="140"/>
      <c r="J155" s="140"/>
      <c r="K155" s="140"/>
      <c r="L155" s="143"/>
      <c r="M155" s="26">
        <v>26</v>
      </c>
    </row>
    <row r="156" spans="1:13" ht="45" customHeight="1">
      <c r="A156" s="131"/>
      <c r="B156" s="148" t="s">
        <v>310</v>
      </c>
      <c r="C156" s="20" t="s">
        <v>310</v>
      </c>
      <c r="D156" s="21" t="s">
        <v>275</v>
      </c>
      <c r="E156" s="21" t="s">
        <v>603</v>
      </c>
      <c r="F156" s="22">
        <v>2</v>
      </c>
      <c r="G156" s="137"/>
      <c r="H156" s="140"/>
      <c r="I156" s="140"/>
      <c r="J156" s="140"/>
      <c r="K156" s="140"/>
      <c r="L156" s="143"/>
      <c r="M156" s="26">
        <v>26</v>
      </c>
    </row>
    <row r="157" spans="1:13" ht="45" customHeight="1">
      <c r="A157" s="131"/>
      <c r="B157" s="148" t="s">
        <v>420</v>
      </c>
      <c r="C157" s="20" t="s">
        <v>420</v>
      </c>
      <c r="D157" s="21" t="s">
        <v>385</v>
      </c>
      <c r="E157" s="21" t="s">
        <v>603</v>
      </c>
      <c r="F157" s="22">
        <v>12</v>
      </c>
      <c r="G157" s="137"/>
      <c r="H157" s="140"/>
      <c r="I157" s="140"/>
      <c r="J157" s="140"/>
      <c r="K157" s="140"/>
      <c r="L157" s="143"/>
      <c r="M157" s="26">
        <v>26</v>
      </c>
    </row>
    <row r="158" spans="1:13" ht="45" customHeight="1" thickBot="1">
      <c r="A158" s="146"/>
      <c r="B158" s="149" t="s">
        <v>549</v>
      </c>
      <c r="C158" s="31" t="s">
        <v>549</v>
      </c>
      <c r="D158" s="32" t="s">
        <v>694</v>
      </c>
      <c r="E158" s="32" t="s">
        <v>603</v>
      </c>
      <c r="F158" s="33">
        <v>2</v>
      </c>
      <c r="G158" s="151"/>
      <c r="H158" s="153"/>
      <c r="I158" s="153"/>
      <c r="J158" s="153"/>
      <c r="K158" s="153"/>
      <c r="L158" s="155"/>
      <c r="M158" s="26">
        <v>26</v>
      </c>
    </row>
    <row r="159" spans="1:13" ht="45" customHeight="1">
      <c r="A159" s="145" t="s">
        <v>608</v>
      </c>
      <c r="B159" s="147" t="s">
        <v>28</v>
      </c>
      <c r="C159" s="29" t="s">
        <v>28</v>
      </c>
      <c r="D159" s="7" t="s">
        <v>3</v>
      </c>
      <c r="E159" s="7" t="s">
        <v>603</v>
      </c>
      <c r="F159" s="30">
        <v>1</v>
      </c>
      <c r="G159" s="150">
        <v>366</v>
      </c>
      <c r="H159" s="152">
        <f>F159*G159</f>
        <v>366</v>
      </c>
      <c r="I159" s="152">
        <v>0</v>
      </c>
      <c r="J159" s="152">
        <f>H159-I159</f>
        <v>366</v>
      </c>
      <c r="K159" s="152">
        <f>J159*0.09</f>
        <v>32.94</v>
      </c>
      <c r="L159" s="154">
        <f>J159+K159</f>
        <v>398.94</v>
      </c>
      <c r="M159" s="26">
        <v>26</v>
      </c>
    </row>
    <row r="160" spans="1:13" ht="45" customHeight="1">
      <c r="A160" s="131"/>
      <c r="B160" s="148" t="s">
        <v>165</v>
      </c>
      <c r="C160" s="20" t="s">
        <v>165</v>
      </c>
      <c r="D160" s="21" t="s">
        <v>693</v>
      </c>
      <c r="E160" s="21" t="s">
        <v>603</v>
      </c>
      <c r="F160" s="22">
        <v>2</v>
      </c>
      <c r="G160" s="137"/>
      <c r="H160" s="140"/>
      <c r="I160" s="140"/>
      <c r="J160" s="140"/>
      <c r="K160" s="140"/>
      <c r="L160" s="143"/>
      <c r="M160" s="26">
        <v>26</v>
      </c>
    </row>
    <row r="161" spans="1:13" ht="45" customHeight="1">
      <c r="A161" s="131"/>
      <c r="B161" s="148" t="s">
        <v>296</v>
      </c>
      <c r="C161" s="20" t="s">
        <v>296</v>
      </c>
      <c r="D161" s="21" t="s">
        <v>275</v>
      </c>
      <c r="E161" s="21" t="s">
        <v>603</v>
      </c>
      <c r="F161" s="22">
        <v>2</v>
      </c>
      <c r="G161" s="137"/>
      <c r="H161" s="140"/>
      <c r="I161" s="140"/>
      <c r="J161" s="140"/>
      <c r="K161" s="140"/>
      <c r="L161" s="143"/>
      <c r="M161" s="26">
        <v>26</v>
      </c>
    </row>
    <row r="162" spans="1:13" ht="45" customHeight="1">
      <c r="A162" s="131"/>
      <c r="B162" s="148" t="s">
        <v>406</v>
      </c>
      <c r="C162" s="20" t="s">
        <v>406</v>
      </c>
      <c r="D162" s="21" t="s">
        <v>385</v>
      </c>
      <c r="E162" s="21" t="s">
        <v>603</v>
      </c>
      <c r="F162" s="22">
        <v>12</v>
      </c>
      <c r="G162" s="137"/>
      <c r="H162" s="140"/>
      <c r="I162" s="140"/>
      <c r="J162" s="140"/>
      <c r="K162" s="140"/>
      <c r="L162" s="143"/>
      <c r="M162" s="26">
        <v>26</v>
      </c>
    </row>
    <row r="163" spans="1:13" ht="45" customHeight="1" thickBot="1">
      <c r="A163" s="146"/>
      <c r="B163" s="149" t="s">
        <v>544</v>
      </c>
      <c r="C163" s="31" t="s">
        <v>544</v>
      </c>
      <c r="D163" s="32" t="s">
        <v>695</v>
      </c>
      <c r="E163" s="32" t="s">
        <v>603</v>
      </c>
      <c r="F163" s="33">
        <v>2</v>
      </c>
      <c r="G163" s="151"/>
      <c r="H163" s="153"/>
      <c r="I163" s="153"/>
      <c r="J163" s="153"/>
      <c r="K163" s="153"/>
      <c r="L163" s="155"/>
      <c r="M163" s="26">
        <v>26</v>
      </c>
    </row>
    <row r="164" spans="1:13" ht="45" customHeight="1">
      <c r="A164" s="145" t="s">
        <v>618</v>
      </c>
      <c r="B164" s="147" t="s">
        <v>29</v>
      </c>
      <c r="C164" s="29" t="s">
        <v>29</v>
      </c>
      <c r="D164" s="7" t="s">
        <v>3</v>
      </c>
      <c r="E164" s="7" t="s">
        <v>603</v>
      </c>
      <c r="F164" s="30">
        <v>1</v>
      </c>
      <c r="G164" s="150">
        <v>184</v>
      </c>
      <c r="H164" s="152">
        <f>F164*G164</f>
        <v>184</v>
      </c>
      <c r="I164" s="152">
        <v>0</v>
      </c>
      <c r="J164" s="152">
        <f>H164-I164</f>
        <v>184</v>
      </c>
      <c r="K164" s="152">
        <f>J164*0.09</f>
        <v>16.559999999999999</v>
      </c>
      <c r="L164" s="154">
        <f>J164+K164</f>
        <v>200.56</v>
      </c>
      <c r="M164" s="26">
        <v>26</v>
      </c>
    </row>
    <row r="165" spans="1:13" ht="45" customHeight="1">
      <c r="A165" s="131"/>
      <c r="B165" s="148" t="s">
        <v>167</v>
      </c>
      <c r="C165" s="20" t="s">
        <v>167</v>
      </c>
      <c r="D165" s="21" t="s">
        <v>691</v>
      </c>
      <c r="E165" s="21" t="s">
        <v>603</v>
      </c>
      <c r="F165" s="22">
        <v>2</v>
      </c>
      <c r="G165" s="137"/>
      <c r="H165" s="140"/>
      <c r="I165" s="140"/>
      <c r="J165" s="140"/>
      <c r="K165" s="140"/>
      <c r="L165" s="143"/>
      <c r="M165" s="26">
        <v>26</v>
      </c>
    </row>
    <row r="166" spans="1:13" ht="45" customHeight="1">
      <c r="A166" s="131"/>
      <c r="B166" s="148" t="s">
        <v>297</v>
      </c>
      <c r="C166" s="20" t="s">
        <v>297</v>
      </c>
      <c r="D166" s="21" t="s">
        <v>275</v>
      </c>
      <c r="E166" s="21" t="s">
        <v>603</v>
      </c>
      <c r="F166" s="22">
        <v>2</v>
      </c>
      <c r="G166" s="137"/>
      <c r="H166" s="140"/>
      <c r="I166" s="140"/>
      <c r="J166" s="140"/>
      <c r="K166" s="140"/>
      <c r="L166" s="143"/>
      <c r="M166" s="26">
        <v>26</v>
      </c>
    </row>
    <row r="167" spans="1:13" ht="45" customHeight="1">
      <c r="A167" s="131"/>
      <c r="B167" s="148" t="s">
        <v>407</v>
      </c>
      <c r="C167" s="20" t="s">
        <v>407</v>
      </c>
      <c r="D167" s="21" t="s">
        <v>385</v>
      </c>
      <c r="E167" s="21" t="s">
        <v>603</v>
      </c>
      <c r="F167" s="22">
        <v>8</v>
      </c>
      <c r="G167" s="137"/>
      <c r="H167" s="140"/>
      <c r="I167" s="140"/>
      <c r="J167" s="140"/>
      <c r="K167" s="140"/>
      <c r="L167" s="143"/>
      <c r="M167" s="26">
        <v>26</v>
      </c>
    </row>
    <row r="168" spans="1:13" ht="45" customHeight="1" thickBot="1">
      <c r="A168" s="146"/>
      <c r="B168" s="149" t="s">
        <v>546</v>
      </c>
      <c r="C168" s="31" t="s">
        <v>546</v>
      </c>
      <c r="D168" s="32" t="s">
        <v>692</v>
      </c>
      <c r="E168" s="32" t="s">
        <v>603</v>
      </c>
      <c r="F168" s="33">
        <v>2</v>
      </c>
      <c r="G168" s="151"/>
      <c r="H168" s="153"/>
      <c r="I168" s="153"/>
      <c r="J168" s="153"/>
      <c r="K168" s="153"/>
      <c r="L168" s="155"/>
      <c r="M168" s="26">
        <v>26</v>
      </c>
    </row>
    <row r="169" spans="1:13" ht="45" customHeight="1" thickBot="1">
      <c r="A169" s="127" t="s">
        <v>647</v>
      </c>
      <c r="B169" s="128"/>
      <c r="C169" s="129"/>
      <c r="D169" s="129"/>
      <c r="E169" s="129"/>
      <c r="F169" s="129"/>
      <c r="G169" s="129"/>
      <c r="H169" s="27">
        <f>SUM(H144:H168)</f>
        <v>1627</v>
      </c>
      <c r="I169" s="27">
        <v>0</v>
      </c>
      <c r="J169" s="27">
        <f>SUM(J144:J168)</f>
        <v>1627</v>
      </c>
      <c r="K169" s="27">
        <f>J169*0.09</f>
        <v>146.43</v>
      </c>
      <c r="L169" s="28">
        <f>SUM(L144:L168)</f>
        <v>1773.43</v>
      </c>
    </row>
    <row r="170" spans="1:13" ht="45" customHeight="1">
      <c r="A170" s="5" t="s">
        <v>589</v>
      </c>
      <c r="B170" s="6" t="s">
        <v>590</v>
      </c>
      <c r="C170" s="7" t="s">
        <v>591</v>
      </c>
      <c r="D170" s="6" t="s">
        <v>592</v>
      </c>
      <c r="E170" s="7" t="s">
        <v>593</v>
      </c>
      <c r="F170" s="8" t="s">
        <v>594</v>
      </c>
      <c r="G170" s="9" t="s">
        <v>595</v>
      </c>
      <c r="H170" s="9" t="s">
        <v>596</v>
      </c>
      <c r="I170" s="8" t="s">
        <v>597</v>
      </c>
      <c r="J170" s="8" t="s">
        <v>598</v>
      </c>
      <c r="K170" s="8" t="s">
        <v>599</v>
      </c>
      <c r="L170" s="10" t="s">
        <v>600</v>
      </c>
      <c r="M170" s="26">
        <v>25</v>
      </c>
    </row>
    <row r="171" spans="1:13" ht="45" customHeight="1" thickBot="1">
      <c r="A171" s="11"/>
      <c r="B171" s="12"/>
      <c r="C171" s="12"/>
      <c r="D171" s="12"/>
      <c r="E171" s="12"/>
      <c r="F171" s="12"/>
      <c r="G171" s="13"/>
      <c r="H171" s="14"/>
      <c r="I171" s="15"/>
      <c r="J171" s="16"/>
      <c r="K171" s="16"/>
      <c r="L171" s="17"/>
      <c r="M171" s="26">
        <v>25</v>
      </c>
    </row>
    <row r="172" spans="1:13" ht="45" customHeight="1">
      <c r="A172" s="145" t="s">
        <v>601</v>
      </c>
      <c r="B172" s="147" t="s">
        <v>45</v>
      </c>
      <c r="C172" s="29" t="s">
        <v>45</v>
      </c>
      <c r="D172" s="7" t="s">
        <v>3</v>
      </c>
      <c r="E172" s="7" t="s">
        <v>603</v>
      </c>
      <c r="F172" s="30">
        <v>1</v>
      </c>
      <c r="G172" s="150">
        <v>249</v>
      </c>
      <c r="H172" s="152">
        <f>F172*G172</f>
        <v>249</v>
      </c>
      <c r="I172" s="152">
        <v>0</v>
      </c>
      <c r="J172" s="152">
        <f>H172-I172</f>
        <v>249</v>
      </c>
      <c r="K172" s="152">
        <f>J172*0.09</f>
        <v>22.41</v>
      </c>
      <c r="L172" s="154">
        <f>J172+K172</f>
        <v>271.41000000000003</v>
      </c>
      <c r="M172" s="26">
        <v>25</v>
      </c>
    </row>
    <row r="173" spans="1:13" ht="45" customHeight="1">
      <c r="A173" s="131"/>
      <c r="B173" s="148" t="s">
        <v>185</v>
      </c>
      <c r="C173" s="20" t="s">
        <v>185</v>
      </c>
      <c r="D173" s="21" t="s">
        <v>680</v>
      </c>
      <c r="E173" s="21" t="s">
        <v>603</v>
      </c>
      <c r="F173" s="22">
        <v>2</v>
      </c>
      <c r="G173" s="137"/>
      <c r="H173" s="140"/>
      <c r="I173" s="140"/>
      <c r="J173" s="140"/>
      <c r="K173" s="140"/>
      <c r="L173" s="143"/>
      <c r="M173" s="26">
        <v>25</v>
      </c>
    </row>
    <row r="174" spans="1:13" ht="45" customHeight="1">
      <c r="A174" s="131"/>
      <c r="B174" s="148" t="s">
        <v>313</v>
      </c>
      <c r="C174" s="20" t="s">
        <v>313</v>
      </c>
      <c r="D174" s="21" t="s">
        <v>661</v>
      </c>
      <c r="E174" s="21" t="s">
        <v>603</v>
      </c>
      <c r="F174" s="22">
        <v>2</v>
      </c>
      <c r="G174" s="137"/>
      <c r="H174" s="140"/>
      <c r="I174" s="140"/>
      <c r="J174" s="140"/>
      <c r="K174" s="140"/>
      <c r="L174" s="143"/>
      <c r="M174" s="26">
        <v>25</v>
      </c>
    </row>
    <row r="175" spans="1:13" ht="45" customHeight="1">
      <c r="A175" s="131"/>
      <c r="B175" s="148" t="s">
        <v>423</v>
      </c>
      <c r="C175" s="20" t="s">
        <v>423</v>
      </c>
      <c r="D175" s="21" t="s">
        <v>662</v>
      </c>
      <c r="E175" s="21" t="s">
        <v>603</v>
      </c>
      <c r="F175" s="22">
        <v>8</v>
      </c>
      <c r="G175" s="137"/>
      <c r="H175" s="140"/>
      <c r="I175" s="140"/>
      <c r="J175" s="140"/>
      <c r="K175" s="140"/>
      <c r="L175" s="143"/>
      <c r="M175" s="26">
        <v>25</v>
      </c>
    </row>
    <row r="176" spans="1:13" ht="45" customHeight="1" thickBot="1">
      <c r="A176" s="146"/>
      <c r="B176" s="149" t="s">
        <v>696</v>
      </c>
      <c r="C176" s="31" t="s">
        <v>696</v>
      </c>
      <c r="D176" s="32" t="s">
        <v>682</v>
      </c>
      <c r="E176" s="32" t="s">
        <v>669</v>
      </c>
      <c r="F176" s="33">
        <v>2</v>
      </c>
      <c r="G176" s="151"/>
      <c r="H176" s="153"/>
      <c r="I176" s="153"/>
      <c r="J176" s="153"/>
      <c r="K176" s="153"/>
      <c r="L176" s="155"/>
      <c r="M176" s="26">
        <v>25</v>
      </c>
    </row>
    <row r="177" spans="1:13" ht="45" customHeight="1">
      <c r="A177" s="145" t="s">
        <v>604</v>
      </c>
      <c r="B177" s="147" t="s">
        <v>697</v>
      </c>
      <c r="C177" s="29" t="s">
        <v>697</v>
      </c>
      <c r="D177" s="7" t="s">
        <v>3</v>
      </c>
      <c r="E177" s="7" t="s">
        <v>617</v>
      </c>
      <c r="F177" s="30">
        <v>1</v>
      </c>
      <c r="G177" s="150">
        <v>858</v>
      </c>
      <c r="H177" s="152">
        <f>F177*G177</f>
        <v>858</v>
      </c>
      <c r="I177" s="152">
        <v>0</v>
      </c>
      <c r="J177" s="152">
        <f>H177-I177</f>
        <v>858</v>
      </c>
      <c r="K177" s="152">
        <f>J177*0.09</f>
        <v>77.22</v>
      </c>
      <c r="L177" s="154">
        <f>J177+K177</f>
        <v>935.22</v>
      </c>
      <c r="M177" s="26">
        <v>25</v>
      </c>
    </row>
    <row r="178" spans="1:13" ht="45" customHeight="1">
      <c r="A178" s="131"/>
      <c r="B178" s="148" t="s">
        <v>159</v>
      </c>
      <c r="C178" s="20" t="s">
        <v>159</v>
      </c>
      <c r="D178" s="21" t="s">
        <v>687</v>
      </c>
      <c r="E178" s="21" t="s">
        <v>603</v>
      </c>
      <c r="F178" s="22">
        <v>2</v>
      </c>
      <c r="G178" s="137"/>
      <c r="H178" s="140"/>
      <c r="I178" s="140"/>
      <c r="J178" s="140"/>
      <c r="K178" s="140"/>
      <c r="L178" s="143"/>
      <c r="M178" s="26">
        <v>25</v>
      </c>
    </row>
    <row r="179" spans="1:13" ht="45" customHeight="1">
      <c r="A179" s="131"/>
      <c r="B179" s="148" t="s">
        <v>290</v>
      </c>
      <c r="C179" s="20" t="s">
        <v>290</v>
      </c>
      <c r="D179" s="21" t="s">
        <v>688</v>
      </c>
      <c r="E179" s="21" t="s">
        <v>603</v>
      </c>
      <c r="F179" s="22">
        <v>2</v>
      </c>
      <c r="G179" s="137"/>
      <c r="H179" s="140"/>
      <c r="I179" s="140"/>
      <c r="J179" s="140"/>
      <c r="K179" s="140"/>
      <c r="L179" s="143"/>
      <c r="M179" s="26">
        <v>25</v>
      </c>
    </row>
    <row r="180" spans="1:13" ht="45" customHeight="1">
      <c r="A180" s="131"/>
      <c r="B180" s="148" t="s">
        <v>400</v>
      </c>
      <c r="C180" s="20" t="s">
        <v>400</v>
      </c>
      <c r="D180" s="21" t="s">
        <v>689</v>
      </c>
      <c r="E180" s="21" t="s">
        <v>603</v>
      </c>
      <c r="F180" s="22">
        <v>16</v>
      </c>
      <c r="G180" s="137"/>
      <c r="H180" s="140"/>
      <c r="I180" s="140"/>
      <c r="J180" s="140"/>
      <c r="K180" s="140"/>
      <c r="L180" s="143"/>
      <c r="M180" s="26">
        <v>25</v>
      </c>
    </row>
    <row r="181" spans="1:13" ht="45" customHeight="1" thickBot="1">
      <c r="A181" s="146"/>
      <c r="B181" s="149" t="s">
        <v>517</v>
      </c>
      <c r="C181" s="31" t="s">
        <v>517</v>
      </c>
      <c r="D181" s="32" t="s">
        <v>690</v>
      </c>
      <c r="E181" s="32" t="s">
        <v>603</v>
      </c>
      <c r="F181" s="33">
        <v>2</v>
      </c>
      <c r="G181" s="151"/>
      <c r="H181" s="153"/>
      <c r="I181" s="153"/>
      <c r="J181" s="153"/>
      <c r="K181" s="153"/>
      <c r="L181" s="155"/>
      <c r="M181" s="26">
        <v>25</v>
      </c>
    </row>
    <row r="182" spans="1:13" ht="45" customHeight="1">
      <c r="A182" s="145" t="s">
        <v>606</v>
      </c>
      <c r="B182" s="147" t="s">
        <v>23</v>
      </c>
      <c r="C182" s="29" t="s">
        <v>23</v>
      </c>
      <c r="D182" s="7" t="s">
        <v>3</v>
      </c>
      <c r="E182" s="7" t="s">
        <v>603</v>
      </c>
      <c r="F182" s="30">
        <v>1</v>
      </c>
      <c r="G182" s="150">
        <v>366</v>
      </c>
      <c r="H182" s="152">
        <f>F182*G182</f>
        <v>366</v>
      </c>
      <c r="I182" s="152">
        <v>0</v>
      </c>
      <c r="J182" s="152">
        <f>H182-I182</f>
        <v>366</v>
      </c>
      <c r="K182" s="152">
        <f>J182*0.09</f>
        <v>32.94</v>
      </c>
      <c r="L182" s="154">
        <f>J182+K182</f>
        <v>398.94</v>
      </c>
      <c r="M182" s="26">
        <v>25</v>
      </c>
    </row>
    <row r="183" spans="1:13" ht="45" customHeight="1">
      <c r="A183" s="131"/>
      <c r="B183" s="148" t="s">
        <v>160</v>
      </c>
      <c r="C183" s="20" t="s">
        <v>160</v>
      </c>
      <c r="D183" s="21" t="s">
        <v>674</v>
      </c>
      <c r="E183" s="21" t="s">
        <v>603</v>
      </c>
      <c r="F183" s="22">
        <v>2</v>
      </c>
      <c r="G183" s="137"/>
      <c r="H183" s="140"/>
      <c r="I183" s="140"/>
      <c r="J183" s="140"/>
      <c r="K183" s="140"/>
      <c r="L183" s="143"/>
      <c r="M183" s="26">
        <v>25</v>
      </c>
    </row>
    <row r="184" spans="1:13" ht="45" customHeight="1">
      <c r="A184" s="131"/>
      <c r="B184" s="148" t="s">
        <v>291</v>
      </c>
      <c r="C184" s="20" t="s">
        <v>291</v>
      </c>
      <c r="D184" s="21" t="s">
        <v>661</v>
      </c>
      <c r="E184" s="21" t="s">
        <v>603</v>
      </c>
      <c r="F184" s="22">
        <v>2</v>
      </c>
      <c r="G184" s="137"/>
      <c r="H184" s="140"/>
      <c r="I184" s="140"/>
      <c r="J184" s="140"/>
      <c r="K184" s="140"/>
      <c r="L184" s="143"/>
      <c r="M184" s="26">
        <v>25</v>
      </c>
    </row>
    <row r="185" spans="1:13" ht="45" customHeight="1">
      <c r="A185" s="131"/>
      <c r="B185" s="148" t="s">
        <v>401</v>
      </c>
      <c r="C185" s="20" t="s">
        <v>401</v>
      </c>
      <c r="D185" s="21" t="s">
        <v>662</v>
      </c>
      <c r="E185" s="21" t="s">
        <v>603</v>
      </c>
      <c r="F185" s="22">
        <v>12</v>
      </c>
      <c r="G185" s="137"/>
      <c r="H185" s="140"/>
      <c r="I185" s="140"/>
      <c r="J185" s="140"/>
      <c r="K185" s="140"/>
      <c r="L185" s="143"/>
      <c r="M185" s="26">
        <v>25</v>
      </c>
    </row>
    <row r="186" spans="1:13" ht="45" customHeight="1" thickBot="1">
      <c r="A186" s="146"/>
      <c r="B186" s="149" t="s">
        <v>518</v>
      </c>
      <c r="C186" s="31" t="s">
        <v>518</v>
      </c>
      <c r="D186" s="32" t="s">
        <v>675</v>
      </c>
      <c r="E186" s="32" t="s">
        <v>603</v>
      </c>
      <c r="F186" s="33">
        <v>2</v>
      </c>
      <c r="G186" s="151"/>
      <c r="H186" s="153"/>
      <c r="I186" s="153"/>
      <c r="J186" s="153"/>
      <c r="K186" s="153"/>
      <c r="L186" s="155"/>
      <c r="M186" s="26">
        <v>25</v>
      </c>
    </row>
    <row r="187" spans="1:13" ht="45" customHeight="1">
      <c r="A187" s="145" t="s">
        <v>608</v>
      </c>
      <c r="B187" s="147" t="s">
        <v>24</v>
      </c>
      <c r="C187" s="29" t="s">
        <v>24</v>
      </c>
      <c r="D187" s="7" t="s">
        <v>3</v>
      </c>
      <c r="E187" s="7" t="s">
        <v>603</v>
      </c>
      <c r="F187" s="30">
        <v>1</v>
      </c>
      <c r="G187" s="150">
        <v>249</v>
      </c>
      <c r="H187" s="152">
        <f>F187*G187</f>
        <v>249</v>
      </c>
      <c r="I187" s="152">
        <v>0</v>
      </c>
      <c r="J187" s="152">
        <f>H187-I187</f>
        <v>249</v>
      </c>
      <c r="K187" s="152">
        <f>J187*0.09</f>
        <v>22.41</v>
      </c>
      <c r="L187" s="154">
        <f>J187+K187</f>
        <v>271.41000000000003</v>
      </c>
      <c r="M187" s="26">
        <v>25</v>
      </c>
    </row>
    <row r="188" spans="1:13" ht="45" customHeight="1">
      <c r="A188" s="131"/>
      <c r="B188" s="148" t="s">
        <v>161</v>
      </c>
      <c r="C188" s="20" t="s">
        <v>161</v>
      </c>
      <c r="D188" s="21" t="s">
        <v>680</v>
      </c>
      <c r="E188" s="21" t="s">
        <v>603</v>
      </c>
      <c r="F188" s="22">
        <v>2</v>
      </c>
      <c r="G188" s="137"/>
      <c r="H188" s="140"/>
      <c r="I188" s="140"/>
      <c r="J188" s="140"/>
      <c r="K188" s="140"/>
      <c r="L188" s="143"/>
      <c r="M188" s="26">
        <v>25</v>
      </c>
    </row>
    <row r="189" spans="1:13" ht="45" customHeight="1">
      <c r="A189" s="131"/>
      <c r="B189" s="148" t="s">
        <v>292</v>
      </c>
      <c r="C189" s="20" t="s">
        <v>292</v>
      </c>
      <c r="D189" s="21" t="s">
        <v>661</v>
      </c>
      <c r="E189" s="21" t="s">
        <v>603</v>
      </c>
      <c r="F189" s="22">
        <v>2</v>
      </c>
      <c r="G189" s="137"/>
      <c r="H189" s="140"/>
      <c r="I189" s="140"/>
      <c r="J189" s="140"/>
      <c r="K189" s="140"/>
      <c r="L189" s="143"/>
      <c r="M189" s="26">
        <v>25</v>
      </c>
    </row>
    <row r="190" spans="1:13" ht="45" customHeight="1">
      <c r="A190" s="131"/>
      <c r="B190" s="148" t="s">
        <v>402</v>
      </c>
      <c r="C190" s="20" t="s">
        <v>402</v>
      </c>
      <c r="D190" s="21" t="s">
        <v>662</v>
      </c>
      <c r="E190" s="21" t="s">
        <v>603</v>
      </c>
      <c r="F190" s="22">
        <v>8</v>
      </c>
      <c r="G190" s="137"/>
      <c r="H190" s="140"/>
      <c r="I190" s="140"/>
      <c r="J190" s="140"/>
      <c r="K190" s="140"/>
      <c r="L190" s="143"/>
      <c r="M190" s="26">
        <v>25</v>
      </c>
    </row>
    <row r="191" spans="1:13" ht="45" customHeight="1" thickBot="1">
      <c r="A191" s="146"/>
      <c r="B191" s="149" t="s">
        <v>698</v>
      </c>
      <c r="C191" s="31" t="s">
        <v>698</v>
      </c>
      <c r="D191" s="32" t="s">
        <v>682</v>
      </c>
      <c r="E191" s="32" t="s">
        <v>669</v>
      </c>
      <c r="F191" s="33">
        <v>2</v>
      </c>
      <c r="G191" s="151"/>
      <c r="H191" s="153"/>
      <c r="I191" s="153"/>
      <c r="J191" s="153"/>
      <c r="K191" s="153"/>
      <c r="L191" s="155"/>
      <c r="M191" s="26">
        <v>25</v>
      </c>
    </row>
    <row r="192" spans="1:13" ht="45" customHeight="1">
      <c r="A192" s="145" t="s">
        <v>618</v>
      </c>
      <c r="B192" s="147" t="s">
        <v>25</v>
      </c>
      <c r="C192" s="29" t="s">
        <v>25</v>
      </c>
      <c r="D192" s="7" t="s">
        <v>3</v>
      </c>
      <c r="E192" s="7" t="s">
        <v>603</v>
      </c>
      <c r="F192" s="30">
        <v>1</v>
      </c>
      <c r="G192" s="150">
        <v>366</v>
      </c>
      <c r="H192" s="152">
        <f>F192*G192</f>
        <v>366</v>
      </c>
      <c r="I192" s="152">
        <v>0</v>
      </c>
      <c r="J192" s="152">
        <f>H192-I192</f>
        <v>366</v>
      </c>
      <c r="K192" s="152">
        <f>J192*0.09</f>
        <v>32.94</v>
      </c>
      <c r="L192" s="154">
        <f>J192+K192</f>
        <v>398.94</v>
      </c>
      <c r="M192" s="26">
        <v>25</v>
      </c>
    </row>
    <row r="193" spans="1:13" ht="45" customHeight="1">
      <c r="A193" s="131"/>
      <c r="B193" s="148" t="s">
        <v>162</v>
      </c>
      <c r="C193" s="20" t="s">
        <v>162</v>
      </c>
      <c r="D193" s="21" t="s">
        <v>674</v>
      </c>
      <c r="E193" s="21" t="s">
        <v>603</v>
      </c>
      <c r="F193" s="22">
        <v>2</v>
      </c>
      <c r="G193" s="137"/>
      <c r="H193" s="140"/>
      <c r="I193" s="140"/>
      <c r="J193" s="140"/>
      <c r="K193" s="140"/>
      <c r="L193" s="143"/>
      <c r="M193" s="26">
        <v>25</v>
      </c>
    </row>
    <row r="194" spans="1:13" ht="45" customHeight="1">
      <c r="A194" s="131"/>
      <c r="B194" s="148" t="s">
        <v>293</v>
      </c>
      <c r="C194" s="20" t="s">
        <v>293</v>
      </c>
      <c r="D194" s="21" t="s">
        <v>661</v>
      </c>
      <c r="E194" s="21" t="s">
        <v>603</v>
      </c>
      <c r="F194" s="22">
        <v>2</v>
      </c>
      <c r="G194" s="137"/>
      <c r="H194" s="140"/>
      <c r="I194" s="140"/>
      <c r="J194" s="140"/>
      <c r="K194" s="140"/>
      <c r="L194" s="143"/>
      <c r="M194" s="26">
        <v>25</v>
      </c>
    </row>
    <row r="195" spans="1:13" ht="45" customHeight="1">
      <c r="A195" s="131"/>
      <c r="B195" s="148" t="s">
        <v>403</v>
      </c>
      <c r="C195" s="20" t="s">
        <v>403</v>
      </c>
      <c r="D195" s="21" t="s">
        <v>662</v>
      </c>
      <c r="E195" s="21" t="s">
        <v>603</v>
      </c>
      <c r="F195" s="22">
        <v>12</v>
      </c>
      <c r="G195" s="137"/>
      <c r="H195" s="140"/>
      <c r="I195" s="140"/>
      <c r="J195" s="140"/>
      <c r="K195" s="140"/>
      <c r="L195" s="143"/>
      <c r="M195" s="26">
        <v>25</v>
      </c>
    </row>
    <row r="196" spans="1:13" ht="45" customHeight="1" thickBot="1">
      <c r="A196" s="146"/>
      <c r="B196" s="149" t="s">
        <v>541</v>
      </c>
      <c r="C196" s="31" t="s">
        <v>541</v>
      </c>
      <c r="D196" s="32" t="s">
        <v>675</v>
      </c>
      <c r="E196" s="32" t="s">
        <v>603</v>
      </c>
      <c r="F196" s="33">
        <v>2</v>
      </c>
      <c r="G196" s="151"/>
      <c r="H196" s="153"/>
      <c r="I196" s="153"/>
      <c r="J196" s="153"/>
      <c r="K196" s="153"/>
      <c r="L196" s="155"/>
      <c r="M196" s="26">
        <v>25</v>
      </c>
    </row>
    <row r="197" spans="1:13" ht="45" customHeight="1" thickBot="1">
      <c r="A197" s="127" t="s">
        <v>647</v>
      </c>
      <c r="B197" s="128"/>
      <c r="C197" s="129"/>
      <c r="D197" s="129"/>
      <c r="E197" s="129"/>
      <c r="F197" s="129"/>
      <c r="G197" s="129"/>
      <c r="H197" s="27">
        <f>SUM(H172:H196)</f>
        <v>2088</v>
      </c>
      <c r="I197" s="27">
        <v>0</v>
      </c>
      <c r="J197" s="27">
        <f>SUM(J172:J196)</f>
        <v>2088</v>
      </c>
      <c r="K197" s="27">
        <f>J197*0.09</f>
        <v>187.92</v>
      </c>
      <c r="L197" s="28">
        <f>SUM(L172:L196)</f>
        <v>2275.92</v>
      </c>
      <c r="M197" s="26">
        <v>25</v>
      </c>
    </row>
    <row r="198" spans="1:13" ht="45" customHeight="1">
      <c r="A198" s="5" t="s">
        <v>589</v>
      </c>
      <c r="B198" s="6" t="s">
        <v>590</v>
      </c>
      <c r="C198" s="7" t="s">
        <v>591</v>
      </c>
      <c r="D198" s="6" t="s">
        <v>592</v>
      </c>
      <c r="E198" s="7" t="s">
        <v>593</v>
      </c>
      <c r="F198" s="8" t="s">
        <v>594</v>
      </c>
      <c r="G198" s="9" t="s">
        <v>595</v>
      </c>
      <c r="H198" s="9" t="s">
        <v>596</v>
      </c>
      <c r="I198" s="8" t="s">
        <v>597</v>
      </c>
      <c r="J198" s="8" t="s">
        <v>598</v>
      </c>
      <c r="K198" s="8" t="s">
        <v>599</v>
      </c>
      <c r="L198" s="10" t="s">
        <v>600</v>
      </c>
    </row>
    <row r="199" spans="1:13" ht="45" customHeight="1" thickBot="1">
      <c r="A199" s="11"/>
      <c r="B199" s="12"/>
      <c r="C199" s="12"/>
      <c r="D199" s="12"/>
      <c r="E199" s="12"/>
      <c r="F199" s="12"/>
      <c r="G199" s="13"/>
      <c r="H199" s="14"/>
      <c r="I199" s="15"/>
      <c r="J199" s="16"/>
      <c r="K199" s="16"/>
      <c r="L199" s="17"/>
      <c r="M199" s="26">
        <v>24</v>
      </c>
    </row>
    <row r="200" spans="1:13" ht="45" customHeight="1">
      <c r="A200" s="145" t="s">
        <v>601</v>
      </c>
      <c r="B200" s="147" t="s">
        <v>19</v>
      </c>
      <c r="C200" s="29" t="s">
        <v>19</v>
      </c>
      <c r="D200" s="7" t="s">
        <v>3</v>
      </c>
      <c r="E200" s="7" t="s">
        <v>603</v>
      </c>
      <c r="F200" s="30">
        <v>1</v>
      </c>
      <c r="G200" s="150">
        <v>1203</v>
      </c>
      <c r="H200" s="152">
        <f>F200*G200</f>
        <v>1203</v>
      </c>
      <c r="I200" s="152">
        <v>0</v>
      </c>
      <c r="J200" s="152">
        <f>H200-I200</f>
        <v>1203</v>
      </c>
      <c r="K200" s="152">
        <f>J200*0.09</f>
        <v>108.27</v>
      </c>
      <c r="L200" s="154">
        <f>J200+K200</f>
        <v>1311.27</v>
      </c>
      <c r="M200" s="26">
        <v>24</v>
      </c>
    </row>
    <row r="201" spans="1:13" ht="45" customHeight="1">
      <c r="A201" s="131"/>
      <c r="B201" s="148" t="s">
        <v>154</v>
      </c>
      <c r="C201" s="20" t="s">
        <v>154</v>
      </c>
      <c r="D201" s="21" t="s">
        <v>699</v>
      </c>
      <c r="E201" s="21" t="s">
        <v>603</v>
      </c>
      <c r="F201" s="22">
        <v>2</v>
      </c>
      <c r="G201" s="137"/>
      <c r="H201" s="140"/>
      <c r="I201" s="140"/>
      <c r="J201" s="140"/>
      <c r="K201" s="140"/>
      <c r="L201" s="143"/>
      <c r="M201" s="26">
        <v>24</v>
      </c>
    </row>
    <row r="202" spans="1:13" ht="45" customHeight="1">
      <c r="A202" s="131"/>
      <c r="B202" s="148" t="s">
        <v>284</v>
      </c>
      <c r="C202" s="20" t="s">
        <v>284</v>
      </c>
      <c r="D202" s="21" t="s">
        <v>285</v>
      </c>
      <c r="E202" s="21" t="s">
        <v>603</v>
      </c>
      <c r="F202" s="22">
        <v>2</v>
      </c>
      <c r="G202" s="137"/>
      <c r="H202" s="140"/>
      <c r="I202" s="140"/>
      <c r="J202" s="140"/>
      <c r="K202" s="140"/>
      <c r="L202" s="143"/>
      <c r="M202" s="26">
        <v>24</v>
      </c>
    </row>
    <row r="203" spans="1:13" ht="45" customHeight="1">
      <c r="A203" s="131"/>
      <c r="B203" s="148" t="s">
        <v>394</v>
      </c>
      <c r="C203" s="20" t="s">
        <v>394</v>
      </c>
      <c r="D203" s="21" t="s">
        <v>395</v>
      </c>
      <c r="E203" s="21" t="s">
        <v>603</v>
      </c>
      <c r="F203" s="22">
        <v>16</v>
      </c>
      <c r="G203" s="137"/>
      <c r="H203" s="140"/>
      <c r="I203" s="140"/>
      <c r="J203" s="140"/>
      <c r="K203" s="140"/>
      <c r="L203" s="143"/>
      <c r="M203" s="26">
        <v>24</v>
      </c>
    </row>
    <row r="204" spans="1:13" ht="45" customHeight="1" thickBot="1">
      <c r="A204" s="146"/>
      <c r="B204" s="149" t="s">
        <v>700</v>
      </c>
      <c r="C204" s="31" t="s">
        <v>700</v>
      </c>
      <c r="D204" s="32" t="s">
        <v>701</v>
      </c>
      <c r="E204" s="32" t="s">
        <v>669</v>
      </c>
      <c r="F204" s="33">
        <v>2</v>
      </c>
      <c r="G204" s="151"/>
      <c r="H204" s="153"/>
      <c r="I204" s="153"/>
      <c r="J204" s="153"/>
      <c r="K204" s="153"/>
      <c r="L204" s="155"/>
      <c r="M204" s="26">
        <v>24</v>
      </c>
    </row>
    <row r="205" spans="1:13" ht="45" customHeight="1">
      <c r="A205" s="145" t="s">
        <v>604</v>
      </c>
      <c r="B205" s="147" t="s">
        <v>20</v>
      </c>
      <c r="C205" s="29" t="s">
        <v>20</v>
      </c>
      <c r="D205" s="7" t="s">
        <v>3</v>
      </c>
      <c r="E205" s="7" t="s">
        <v>603</v>
      </c>
      <c r="F205" s="30">
        <v>1</v>
      </c>
      <c r="G205" s="150">
        <v>858</v>
      </c>
      <c r="H205" s="152">
        <f>F205*G205</f>
        <v>858</v>
      </c>
      <c r="I205" s="152">
        <v>0</v>
      </c>
      <c r="J205" s="152">
        <f>H205-I205</f>
        <v>858</v>
      </c>
      <c r="K205" s="152">
        <f>J205*0.09</f>
        <v>77.22</v>
      </c>
      <c r="L205" s="154">
        <f>J205+K205</f>
        <v>935.22</v>
      </c>
      <c r="M205" s="26">
        <v>24</v>
      </c>
    </row>
    <row r="206" spans="1:13" ht="45" customHeight="1">
      <c r="A206" s="131"/>
      <c r="B206" s="148" t="s">
        <v>156</v>
      </c>
      <c r="C206" s="20" t="s">
        <v>156</v>
      </c>
      <c r="D206" s="21" t="s">
        <v>687</v>
      </c>
      <c r="E206" s="21" t="s">
        <v>603</v>
      </c>
      <c r="F206" s="22">
        <v>2</v>
      </c>
      <c r="G206" s="137"/>
      <c r="H206" s="140"/>
      <c r="I206" s="140"/>
      <c r="J206" s="140"/>
      <c r="K206" s="140"/>
      <c r="L206" s="143"/>
      <c r="M206" s="26">
        <v>24</v>
      </c>
    </row>
    <row r="207" spans="1:13" ht="45" customHeight="1">
      <c r="A207" s="131"/>
      <c r="B207" s="148" t="s">
        <v>286</v>
      </c>
      <c r="C207" s="20" t="s">
        <v>286</v>
      </c>
      <c r="D207" s="21" t="s">
        <v>688</v>
      </c>
      <c r="E207" s="21" t="s">
        <v>603</v>
      </c>
      <c r="F207" s="22">
        <v>2</v>
      </c>
      <c r="G207" s="137"/>
      <c r="H207" s="140"/>
      <c r="I207" s="140"/>
      <c r="J207" s="140"/>
      <c r="K207" s="140"/>
      <c r="L207" s="143"/>
      <c r="M207" s="26">
        <v>24</v>
      </c>
    </row>
    <row r="208" spans="1:13" ht="45" customHeight="1">
      <c r="A208" s="131"/>
      <c r="B208" s="148" t="s">
        <v>396</v>
      </c>
      <c r="C208" s="20" t="s">
        <v>396</v>
      </c>
      <c r="D208" s="21" t="s">
        <v>689</v>
      </c>
      <c r="E208" s="21" t="s">
        <v>603</v>
      </c>
      <c r="F208" s="22">
        <v>16</v>
      </c>
      <c r="G208" s="137"/>
      <c r="H208" s="140"/>
      <c r="I208" s="140"/>
      <c r="J208" s="140"/>
      <c r="K208" s="140"/>
      <c r="L208" s="143"/>
      <c r="M208" s="26">
        <v>24</v>
      </c>
    </row>
    <row r="209" spans="1:13" ht="45" customHeight="1" thickBot="1">
      <c r="A209" s="146"/>
      <c r="B209" s="149" t="s">
        <v>516</v>
      </c>
      <c r="C209" s="31" t="s">
        <v>516</v>
      </c>
      <c r="D209" s="32" t="s">
        <v>690</v>
      </c>
      <c r="E209" s="32" t="s">
        <v>603</v>
      </c>
      <c r="F209" s="33">
        <v>2</v>
      </c>
      <c r="G209" s="151"/>
      <c r="H209" s="153"/>
      <c r="I209" s="153"/>
      <c r="J209" s="153"/>
      <c r="K209" s="153"/>
      <c r="L209" s="155"/>
      <c r="M209" s="26">
        <v>24</v>
      </c>
    </row>
    <row r="210" spans="1:13" ht="45" customHeight="1">
      <c r="A210" s="145" t="s">
        <v>606</v>
      </c>
      <c r="B210" s="147" t="s">
        <v>21</v>
      </c>
      <c r="C210" s="29" t="s">
        <v>21</v>
      </c>
      <c r="D210" s="7" t="s">
        <v>3</v>
      </c>
      <c r="E210" s="7" t="s">
        <v>603</v>
      </c>
      <c r="F210" s="30">
        <v>1</v>
      </c>
      <c r="G210" s="150">
        <v>1189</v>
      </c>
      <c r="H210" s="152">
        <f>F210*G210</f>
        <v>1189</v>
      </c>
      <c r="I210" s="152">
        <v>0</v>
      </c>
      <c r="J210" s="152">
        <f>H210-I210</f>
        <v>1189</v>
      </c>
      <c r="K210" s="152">
        <f>J210*0.09</f>
        <v>107.00999999999999</v>
      </c>
      <c r="L210" s="154">
        <f>J210+K210</f>
        <v>1296.01</v>
      </c>
      <c r="M210" s="26">
        <v>24</v>
      </c>
    </row>
    <row r="211" spans="1:13" ht="45" customHeight="1">
      <c r="A211" s="131"/>
      <c r="B211" s="148" t="s">
        <v>157</v>
      </c>
      <c r="C211" s="20" t="s">
        <v>157</v>
      </c>
      <c r="D211" s="21" t="s">
        <v>702</v>
      </c>
      <c r="E211" s="21" t="s">
        <v>603</v>
      </c>
      <c r="F211" s="22">
        <v>2</v>
      </c>
      <c r="G211" s="137"/>
      <c r="H211" s="140"/>
      <c r="I211" s="140"/>
      <c r="J211" s="140"/>
      <c r="K211" s="140"/>
      <c r="L211" s="143"/>
      <c r="M211" s="26">
        <v>24</v>
      </c>
    </row>
    <row r="212" spans="1:13" ht="45" customHeight="1">
      <c r="A212" s="131"/>
      <c r="B212" s="148" t="s">
        <v>287</v>
      </c>
      <c r="C212" s="20" t="s">
        <v>287</v>
      </c>
      <c r="D212" s="21" t="s">
        <v>671</v>
      </c>
      <c r="E212" s="21" t="s">
        <v>603</v>
      </c>
      <c r="F212" s="22">
        <v>2</v>
      </c>
      <c r="G212" s="137"/>
      <c r="H212" s="140"/>
      <c r="I212" s="140"/>
      <c r="J212" s="140"/>
      <c r="K212" s="140"/>
      <c r="L212" s="143"/>
      <c r="M212" s="26">
        <v>24</v>
      </c>
    </row>
    <row r="213" spans="1:13" ht="45" customHeight="1">
      <c r="A213" s="131"/>
      <c r="B213" s="148" t="s">
        <v>397</v>
      </c>
      <c r="C213" s="20" t="s">
        <v>397</v>
      </c>
      <c r="D213" s="21" t="s">
        <v>703</v>
      </c>
      <c r="E213" s="21" t="s">
        <v>603</v>
      </c>
      <c r="F213" s="22">
        <v>16</v>
      </c>
      <c r="G213" s="137"/>
      <c r="H213" s="140"/>
      <c r="I213" s="140"/>
      <c r="J213" s="140"/>
      <c r="K213" s="140"/>
      <c r="L213" s="143"/>
      <c r="M213" s="26">
        <v>24</v>
      </c>
    </row>
    <row r="214" spans="1:13" ht="45" customHeight="1" thickBot="1">
      <c r="A214" s="146"/>
      <c r="B214" s="149" t="s">
        <v>704</v>
      </c>
      <c r="C214" s="31" t="s">
        <v>704</v>
      </c>
      <c r="D214" s="32" t="s">
        <v>705</v>
      </c>
      <c r="E214" s="32" t="s">
        <v>669</v>
      </c>
      <c r="F214" s="33">
        <v>2</v>
      </c>
      <c r="G214" s="151"/>
      <c r="H214" s="153"/>
      <c r="I214" s="153"/>
      <c r="J214" s="153"/>
      <c r="K214" s="153"/>
      <c r="L214" s="155"/>
      <c r="M214" s="26">
        <v>24</v>
      </c>
    </row>
    <row r="215" spans="1:13" ht="45" customHeight="1">
      <c r="A215" s="145" t="s">
        <v>608</v>
      </c>
      <c r="B215" s="147" t="s">
        <v>22</v>
      </c>
      <c r="C215" s="29" t="s">
        <v>22</v>
      </c>
      <c r="D215" s="7" t="s">
        <v>3</v>
      </c>
      <c r="E215" s="7" t="s">
        <v>603</v>
      </c>
      <c r="F215" s="30">
        <v>1</v>
      </c>
      <c r="G215" s="150">
        <v>662</v>
      </c>
      <c r="H215" s="152">
        <f>F215*G215</f>
        <v>662</v>
      </c>
      <c r="I215" s="152">
        <v>0</v>
      </c>
      <c r="J215" s="152">
        <f>H215-I215</f>
        <v>662</v>
      </c>
      <c r="K215" s="152">
        <f>J215*0.09</f>
        <v>59.58</v>
      </c>
      <c r="L215" s="154">
        <f>J215+K215</f>
        <v>721.58</v>
      </c>
      <c r="M215" s="26">
        <v>24</v>
      </c>
    </row>
    <row r="216" spans="1:13" ht="45" customHeight="1">
      <c r="A216" s="131"/>
      <c r="B216" s="148" t="s">
        <v>158</v>
      </c>
      <c r="C216" s="20" t="s">
        <v>158</v>
      </c>
      <c r="D216" s="21" t="s">
        <v>674</v>
      </c>
      <c r="E216" s="21" t="s">
        <v>603</v>
      </c>
      <c r="F216" s="22">
        <v>2</v>
      </c>
      <c r="G216" s="137"/>
      <c r="H216" s="140"/>
      <c r="I216" s="140"/>
      <c r="J216" s="140"/>
      <c r="K216" s="140"/>
      <c r="L216" s="143"/>
      <c r="M216" s="26">
        <v>24</v>
      </c>
    </row>
    <row r="217" spans="1:13" ht="45" customHeight="1">
      <c r="A217" s="131"/>
      <c r="B217" s="148" t="s">
        <v>289</v>
      </c>
      <c r="C217" s="20" t="s">
        <v>289</v>
      </c>
      <c r="D217" s="21" t="s">
        <v>706</v>
      </c>
      <c r="E217" s="21" t="s">
        <v>603</v>
      </c>
      <c r="F217" s="22">
        <v>2</v>
      </c>
      <c r="G217" s="137"/>
      <c r="H217" s="140"/>
      <c r="I217" s="140"/>
      <c r="J217" s="140"/>
      <c r="K217" s="140"/>
      <c r="L217" s="143"/>
      <c r="M217" s="26">
        <v>24</v>
      </c>
    </row>
    <row r="218" spans="1:13" ht="45" customHeight="1">
      <c r="A218" s="131"/>
      <c r="B218" s="148" t="s">
        <v>399</v>
      </c>
      <c r="C218" s="20" t="s">
        <v>399</v>
      </c>
      <c r="D218" s="21" t="s">
        <v>707</v>
      </c>
      <c r="E218" s="21" t="s">
        <v>603</v>
      </c>
      <c r="F218" s="22">
        <v>12</v>
      </c>
      <c r="G218" s="137"/>
      <c r="H218" s="140"/>
      <c r="I218" s="140"/>
      <c r="J218" s="140"/>
      <c r="K218" s="140"/>
      <c r="L218" s="143"/>
      <c r="M218" s="26">
        <v>24</v>
      </c>
    </row>
    <row r="219" spans="1:13" ht="45" customHeight="1" thickBot="1">
      <c r="A219" s="146"/>
      <c r="B219" s="149" t="s">
        <v>708</v>
      </c>
      <c r="C219" s="31" t="s">
        <v>708</v>
      </c>
      <c r="D219" s="32" t="s">
        <v>709</v>
      </c>
      <c r="E219" s="32" t="s">
        <v>710</v>
      </c>
      <c r="F219" s="33">
        <v>2</v>
      </c>
      <c r="G219" s="151"/>
      <c r="H219" s="153"/>
      <c r="I219" s="153"/>
      <c r="J219" s="153"/>
      <c r="K219" s="153"/>
      <c r="L219" s="155"/>
      <c r="M219" s="26">
        <v>24</v>
      </c>
    </row>
    <row r="220" spans="1:13" ht="45" customHeight="1">
      <c r="A220" s="145" t="s">
        <v>618</v>
      </c>
      <c r="B220" s="147" t="s">
        <v>46</v>
      </c>
      <c r="C220" s="29" t="s">
        <v>46</v>
      </c>
      <c r="D220" s="7" t="s">
        <v>3</v>
      </c>
      <c r="E220" s="7" t="s">
        <v>603</v>
      </c>
      <c r="F220" s="30">
        <v>1</v>
      </c>
      <c r="G220" s="150">
        <v>366</v>
      </c>
      <c r="H220" s="152">
        <f>F220*G220</f>
        <v>366</v>
      </c>
      <c r="I220" s="152">
        <v>0</v>
      </c>
      <c r="J220" s="152">
        <f>H220-I220</f>
        <v>366</v>
      </c>
      <c r="K220" s="152">
        <f>J220*0.09</f>
        <v>32.94</v>
      </c>
      <c r="L220" s="154">
        <f>J220+K220</f>
        <v>398.94</v>
      </c>
      <c r="M220" s="26">
        <v>24</v>
      </c>
    </row>
    <row r="221" spans="1:13" ht="45" customHeight="1">
      <c r="A221" s="131"/>
      <c r="B221" s="148" t="s">
        <v>186</v>
      </c>
      <c r="C221" s="20" t="s">
        <v>186</v>
      </c>
      <c r="D221" s="21" t="s">
        <v>674</v>
      </c>
      <c r="E221" s="21" t="s">
        <v>603</v>
      </c>
      <c r="F221" s="22">
        <v>2</v>
      </c>
      <c r="G221" s="137"/>
      <c r="H221" s="140"/>
      <c r="I221" s="140"/>
      <c r="J221" s="140"/>
      <c r="K221" s="140"/>
      <c r="L221" s="143"/>
      <c r="M221" s="26">
        <v>24</v>
      </c>
    </row>
    <row r="222" spans="1:13" ht="45" customHeight="1">
      <c r="A222" s="131"/>
      <c r="B222" s="148" t="s">
        <v>314</v>
      </c>
      <c r="C222" s="20" t="s">
        <v>314</v>
      </c>
      <c r="D222" s="21" t="s">
        <v>661</v>
      </c>
      <c r="E222" s="21" t="s">
        <v>603</v>
      </c>
      <c r="F222" s="22">
        <v>2</v>
      </c>
      <c r="G222" s="137"/>
      <c r="H222" s="140"/>
      <c r="I222" s="140"/>
      <c r="J222" s="140"/>
      <c r="K222" s="140"/>
      <c r="L222" s="143"/>
      <c r="M222" s="26">
        <v>24</v>
      </c>
    </row>
    <row r="223" spans="1:13" ht="45" customHeight="1">
      <c r="A223" s="131"/>
      <c r="B223" s="148" t="s">
        <v>424</v>
      </c>
      <c r="C223" s="20" t="s">
        <v>424</v>
      </c>
      <c r="D223" s="21" t="s">
        <v>662</v>
      </c>
      <c r="E223" s="21" t="s">
        <v>603</v>
      </c>
      <c r="F223" s="22">
        <v>12</v>
      </c>
      <c r="G223" s="137"/>
      <c r="H223" s="140"/>
      <c r="I223" s="140"/>
      <c r="J223" s="140"/>
      <c r="K223" s="140"/>
      <c r="L223" s="143"/>
      <c r="M223" s="26">
        <v>24</v>
      </c>
    </row>
    <row r="224" spans="1:13" ht="45" customHeight="1" thickBot="1">
      <c r="A224" s="146"/>
      <c r="B224" s="149" t="s">
        <v>552</v>
      </c>
      <c r="C224" s="31" t="s">
        <v>552</v>
      </c>
      <c r="D224" s="32" t="s">
        <v>675</v>
      </c>
      <c r="E224" s="32" t="s">
        <v>603</v>
      </c>
      <c r="F224" s="33">
        <v>2</v>
      </c>
      <c r="G224" s="151"/>
      <c r="H224" s="153"/>
      <c r="I224" s="153"/>
      <c r="J224" s="153"/>
      <c r="K224" s="153"/>
      <c r="L224" s="155"/>
      <c r="M224" s="26">
        <v>24</v>
      </c>
    </row>
    <row r="225" spans="1:13" ht="45" customHeight="1" thickBot="1">
      <c r="A225" s="127" t="s">
        <v>647</v>
      </c>
      <c r="B225" s="128"/>
      <c r="C225" s="129"/>
      <c r="D225" s="129"/>
      <c r="E225" s="129"/>
      <c r="F225" s="129"/>
      <c r="G225" s="129"/>
      <c r="H225" s="27">
        <f>SUM(H200:H224)</f>
        <v>4278</v>
      </c>
      <c r="I225" s="27">
        <v>0</v>
      </c>
      <c r="J225" s="27">
        <f>SUM(J200:J224)</f>
        <v>4278</v>
      </c>
      <c r="K225" s="27">
        <f>J225*0.09</f>
        <v>385.02</v>
      </c>
      <c r="L225" s="28">
        <f>SUM(L200:L224)</f>
        <v>4663.0199999999995</v>
      </c>
    </row>
    <row r="226" spans="1:13" ht="45" customHeight="1">
      <c r="A226" s="5" t="s">
        <v>589</v>
      </c>
      <c r="B226" s="6" t="s">
        <v>590</v>
      </c>
      <c r="C226" s="7" t="s">
        <v>591</v>
      </c>
      <c r="D226" s="6" t="s">
        <v>592</v>
      </c>
      <c r="E226" s="7" t="s">
        <v>593</v>
      </c>
      <c r="F226" s="8" t="s">
        <v>594</v>
      </c>
      <c r="G226" s="9" t="s">
        <v>595</v>
      </c>
      <c r="H226" s="9" t="s">
        <v>596</v>
      </c>
      <c r="I226" s="8" t="s">
        <v>597</v>
      </c>
      <c r="J226" s="8" t="s">
        <v>598</v>
      </c>
      <c r="K226" s="8" t="s">
        <v>599</v>
      </c>
      <c r="L226" s="10" t="s">
        <v>600</v>
      </c>
      <c r="M226" s="26">
        <v>23</v>
      </c>
    </row>
    <row r="227" spans="1:13" ht="45" customHeight="1" thickBot="1">
      <c r="A227" s="11"/>
      <c r="B227" s="12"/>
      <c r="C227" s="12"/>
      <c r="D227" s="12"/>
      <c r="E227" s="12"/>
      <c r="F227" s="12"/>
      <c r="G227" s="13"/>
      <c r="H227" s="14"/>
      <c r="I227" s="15"/>
      <c r="J227" s="16"/>
      <c r="K227" s="16"/>
      <c r="L227" s="17"/>
      <c r="M227" s="26">
        <v>23</v>
      </c>
    </row>
    <row r="228" spans="1:13" ht="45" customHeight="1">
      <c r="A228" s="145" t="s">
        <v>601</v>
      </c>
      <c r="B228" s="147" t="s">
        <v>14</v>
      </c>
      <c r="C228" s="29" t="s">
        <v>14</v>
      </c>
      <c r="D228" s="7" t="s">
        <v>3</v>
      </c>
      <c r="E228" s="7"/>
      <c r="F228" s="30">
        <v>1</v>
      </c>
      <c r="G228" s="150">
        <v>676</v>
      </c>
      <c r="H228" s="152">
        <f>F228*G228</f>
        <v>676</v>
      </c>
      <c r="I228" s="152">
        <v>0</v>
      </c>
      <c r="J228" s="152">
        <f>H228-I228</f>
        <v>676</v>
      </c>
      <c r="K228" s="152">
        <f>J228*0.09</f>
        <v>60.839999999999996</v>
      </c>
      <c r="L228" s="154">
        <f>J228+K228</f>
        <v>736.84</v>
      </c>
      <c r="M228" s="26">
        <v>23</v>
      </c>
    </row>
    <row r="229" spans="1:13" ht="45" customHeight="1">
      <c r="A229" s="131"/>
      <c r="B229" s="148" t="s">
        <v>147</v>
      </c>
      <c r="C229" s="20" t="s">
        <v>147</v>
      </c>
      <c r="D229" s="21" t="s">
        <v>680</v>
      </c>
      <c r="E229" s="21"/>
      <c r="F229" s="22"/>
      <c r="G229" s="137"/>
      <c r="H229" s="140"/>
      <c r="I229" s="140"/>
      <c r="J229" s="140"/>
      <c r="K229" s="140"/>
      <c r="L229" s="143"/>
      <c r="M229" s="26">
        <v>23</v>
      </c>
    </row>
    <row r="230" spans="1:13" ht="45" customHeight="1">
      <c r="A230" s="131"/>
      <c r="B230" s="148" t="s">
        <v>278</v>
      </c>
      <c r="C230" s="20" t="s">
        <v>278</v>
      </c>
      <c r="D230" s="21" t="s">
        <v>706</v>
      </c>
      <c r="E230" s="21"/>
      <c r="F230" s="22"/>
      <c r="G230" s="137"/>
      <c r="H230" s="140"/>
      <c r="I230" s="140"/>
      <c r="J230" s="140"/>
      <c r="K230" s="140"/>
      <c r="L230" s="143"/>
      <c r="M230" s="26">
        <v>23</v>
      </c>
    </row>
    <row r="231" spans="1:13" ht="45" customHeight="1">
      <c r="A231" s="131"/>
      <c r="B231" s="148" t="s">
        <v>388</v>
      </c>
      <c r="C231" s="20" t="s">
        <v>388</v>
      </c>
      <c r="D231" s="21" t="s">
        <v>707</v>
      </c>
      <c r="E231" s="21"/>
      <c r="F231" s="22"/>
      <c r="G231" s="137"/>
      <c r="H231" s="140"/>
      <c r="I231" s="140"/>
      <c r="J231" s="140"/>
      <c r="K231" s="140"/>
      <c r="L231" s="143"/>
      <c r="M231" s="26">
        <v>23</v>
      </c>
    </row>
    <row r="232" spans="1:13" ht="45" customHeight="1" thickBot="1">
      <c r="A232" s="146"/>
      <c r="B232" s="149" t="s">
        <v>711</v>
      </c>
      <c r="C232" s="31" t="s">
        <v>711</v>
      </c>
      <c r="D232" s="32" t="s">
        <v>712</v>
      </c>
      <c r="E232" s="32" t="s">
        <v>669</v>
      </c>
      <c r="F232" s="33">
        <v>2</v>
      </c>
      <c r="G232" s="151"/>
      <c r="H232" s="153"/>
      <c r="I232" s="153"/>
      <c r="J232" s="153"/>
      <c r="K232" s="153"/>
      <c r="L232" s="155"/>
      <c r="M232" s="26">
        <v>23</v>
      </c>
    </row>
    <row r="233" spans="1:13" ht="45" customHeight="1">
      <c r="A233" s="145" t="s">
        <v>604</v>
      </c>
      <c r="B233" s="147" t="s">
        <v>15</v>
      </c>
      <c r="C233" s="29" t="s">
        <v>15</v>
      </c>
      <c r="D233" s="7" t="s">
        <v>3</v>
      </c>
      <c r="E233" s="7" t="s">
        <v>603</v>
      </c>
      <c r="F233" s="30">
        <v>1</v>
      </c>
      <c r="G233" s="150">
        <v>662</v>
      </c>
      <c r="H233" s="152">
        <f>F233*G233</f>
        <v>662</v>
      </c>
      <c r="I233" s="152">
        <v>0</v>
      </c>
      <c r="J233" s="152">
        <f>H233-I233</f>
        <v>662</v>
      </c>
      <c r="K233" s="152">
        <f>J233*0.09</f>
        <v>59.58</v>
      </c>
      <c r="L233" s="154">
        <f>J233+K233</f>
        <v>721.58</v>
      </c>
      <c r="M233" s="26">
        <v>23</v>
      </c>
    </row>
    <row r="234" spans="1:13" ht="45" customHeight="1">
      <c r="A234" s="131"/>
      <c r="B234" s="148" t="s">
        <v>149</v>
      </c>
      <c r="C234" s="20" t="s">
        <v>149</v>
      </c>
      <c r="D234" s="21" t="s">
        <v>674</v>
      </c>
      <c r="E234" s="21" t="s">
        <v>603</v>
      </c>
      <c r="F234" s="22">
        <v>2</v>
      </c>
      <c r="G234" s="137"/>
      <c r="H234" s="140"/>
      <c r="I234" s="140"/>
      <c r="J234" s="140"/>
      <c r="K234" s="140"/>
      <c r="L234" s="143"/>
      <c r="M234" s="26">
        <v>23</v>
      </c>
    </row>
    <row r="235" spans="1:13" ht="45" customHeight="1">
      <c r="A235" s="131"/>
      <c r="B235" s="148" t="s">
        <v>279</v>
      </c>
      <c r="C235" s="20" t="s">
        <v>279</v>
      </c>
      <c r="D235" s="21" t="s">
        <v>706</v>
      </c>
      <c r="E235" s="21" t="s">
        <v>603</v>
      </c>
      <c r="F235" s="22">
        <v>2</v>
      </c>
      <c r="G235" s="137"/>
      <c r="H235" s="140"/>
      <c r="I235" s="140"/>
      <c r="J235" s="140"/>
      <c r="K235" s="140"/>
      <c r="L235" s="143"/>
      <c r="M235" s="26">
        <v>23</v>
      </c>
    </row>
    <row r="236" spans="1:13" ht="45" customHeight="1">
      <c r="A236" s="131"/>
      <c r="B236" s="148" t="s">
        <v>389</v>
      </c>
      <c r="C236" s="20" t="s">
        <v>389</v>
      </c>
      <c r="D236" s="21" t="s">
        <v>707</v>
      </c>
      <c r="E236" s="21" t="s">
        <v>603</v>
      </c>
      <c r="F236" s="22">
        <v>12</v>
      </c>
      <c r="G236" s="137"/>
      <c r="H236" s="140"/>
      <c r="I236" s="140"/>
      <c r="J236" s="140"/>
      <c r="K236" s="140"/>
      <c r="L236" s="143"/>
      <c r="M236" s="26">
        <v>23</v>
      </c>
    </row>
    <row r="237" spans="1:13" ht="45" customHeight="1" thickBot="1">
      <c r="A237" s="146"/>
      <c r="B237" s="149" t="s">
        <v>713</v>
      </c>
      <c r="C237" s="31" t="s">
        <v>713</v>
      </c>
      <c r="D237" s="32" t="s">
        <v>714</v>
      </c>
      <c r="E237" s="32" t="s">
        <v>669</v>
      </c>
      <c r="F237" s="33">
        <v>2</v>
      </c>
      <c r="G237" s="151"/>
      <c r="H237" s="153"/>
      <c r="I237" s="153"/>
      <c r="J237" s="153"/>
      <c r="K237" s="153"/>
      <c r="L237" s="155"/>
      <c r="M237" s="26">
        <v>23</v>
      </c>
    </row>
    <row r="238" spans="1:13" ht="45" customHeight="1">
      <c r="A238" s="145" t="s">
        <v>606</v>
      </c>
      <c r="B238" s="147" t="s">
        <v>16</v>
      </c>
      <c r="C238" s="29" t="s">
        <v>16</v>
      </c>
      <c r="D238" s="7" t="s">
        <v>3</v>
      </c>
      <c r="E238" s="7" t="s">
        <v>603</v>
      </c>
      <c r="F238" s="30">
        <v>1</v>
      </c>
      <c r="G238" s="150">
        <v>827</v>
      </c>
      <c r="H238" s="152">
        <f>F238*G238</f>
        <v>827</v>
      </c>
      <c r="I238" s="152">
        <v>0</v>
      </c>
      <c r="J238" s="152">
        <f>H238-I238</f>
        <v>827</v>
      </c>
      <c r="K238" s="152">
        <f>J238*0.09</f>
        <v>74.429999999999993</v>
      </c>
      <c r="L238" s="154">
        <f>J238+K238</f>
        <v>901.43</v>
      </c>
      <c r="M238" s="26">
        <v>23</v>
      </c>
    </row>
    <row r="239" spans="1:13" ht="45" customHeight="1">
      <c r="A239" s="131"/>
      <c r="B239" s="148" t="s">
        <v>150</v>
      </c>
      <c r="C239" s="20" t="s">
        <v>150</v>
      </c>
      <c r="D239" s="21" t="s">
        <v>715</v>
      </c>
      <c r="E239" s="21" t="s">
        <v>603</v>
      </c>
      <c r="F239" s="22">
        <v>2</v>
      </c>
      <c r="G239" s="137"/>
      <c r="H239" s="140"/>
      <c r="I239" s="140"/>
      <c r="J239" s="140"/>
      <c r="K239" s="140"/>
      <c r="L239" s="143"/>
      <c r="M239" s="26">
        <v>23</v>
      </c>
    </row>
    <row r="240" spans="1:13" ht="45" customHeight="1">
      <c r="A240" s="131"/>
      <c r="B240" s="148" t="s">
        <v>280</v>
      </c>
      <c r="C240" s="20" t="s">
        <v>280</v>
      </c>
      <c r="D240" s="21" t="s">
        <v>281</v>
      </c>
      <c r="E240" s="21" t="s">
        <v>603</v>
      </c>
      <c r="F240" s="22">
        <v>2</v>
      </c>
      <c r="G240" s="137"/>
      <c r="H240" s="140"/>
      <c r="I240" s="140"/>
      <c r="J240" s="140"/>
      <c r="K240" s="140"/>
      <c r="L240" s="143"/>
      <c r="M240" s="26">
        <v>23</v>
      </c>
    </row>
    <row r="241" spans="1:13" ht="45" customHeight="1">
      <c r="A241" s="131"/>
      <c r="B241" s="148" t="s">
        <v>390</v>
      </c>
      <c r="C241" s="20" t="s">
        <v>390</v>
      </c>
      <c r="D241" s="21" t="s">
        <v>391</v>
      </c>
      <c r="E241" s="21" t="s">
        <v>603</v>
      </c>
      <c r="F241" s="22">
        <v>16</v>
      </c>
      <c r="G241" s="137"/>
      <c r="H241" s="140"/>
      <c r="I241" s="140"/>
      <c r="J241" s="140"/>
      <c r="K241" s="140"/>
      <c r="L241" s="143"/>
      <c r="M241" s="26">
        <v>23</v>
      </c>
    </row>
    <row r="242" spans="1:13" ht="45" customHeight="1" thickBot="1">
      <c r="A242" s="146"/>
      <c r="B242" s="149" t="s">
        <v>716</v>
      </c>
      <c r="C242" s="31" t="s">
        <v>716</v>
      </c>
      <c r="D242" s="32" t="s">
        <v>717</v>
      </c>
      <c r="E242" s="32" t="s">
        <v>669</v>
      </c>
      <c r="F242" s="33">
        <v>2</v>
      </c>
      <c r="G242" s="151"/>
      <c r="H242" s="153"/>
      <c r="I242" s="153"/>
      <c r="J242" s="153"/>
      <c r="K242" s="153"/>
      <c r="L242" s="155"/>
      <c r="M242" s="26">
        <v>23</v>
      </c>
    </row>
    <row r="243" spans="1:13" ht="45" customHeight="1">
      <c r="A243" s="145" t="s">
        <v>608</v>
      </c>
      <c r="B243" s="147" t="s">
        <v>17</v>
      </c>
      <c r="C243" s="29" t="s">
        <v>17</v>
      </c>
      <c r="D243" s="7" t="s">
        <v>3</v>
      </c>
      <c r="E243" s="7" t="s">
        <v>603</v>
      </c>
      <c r="F243" s="30">
        <v>1</v>
      </c>
      <c r="G243" s="150">
        <v>827</v>
      </c>
      <c r="H243" s="152">
        <f>F243*G243</f>
        <v>827</v>
      </c>
      <c r="I243" s="152">
        <v>0</v>
      </c>
      <c r="J243" s="152">
        <f>H243-I243</f>
        <v>827</v>
      </c>
      <c r="K243" s="152">
        <f>J243*0.09</f>
        <v>74.429999999999993</v>
      </c>
      <c r="L243" s="154">
        <f>J243+K243</f>
        <v>901.43</v>
      </c>
      <c r="M243" s="26">
        <v>23</v>
      </c>
    </row>
    <row r="244" spans="1:13" ht="45" customHeight="1">
      <c r="A244" s="131"/>
      <c r="B244" s="148" t="s">
        <v>152</v>
      </c>
      <c r="C244" s="20" t="s">
        <v>152</v>
      </c>
      <c r="D244" s="21" t="s">
        <v>715</v>
      </c>
      <c r="E244" s="21" t="s">
        <v>603</v>
      </c>
      <c r="F244" s="22">
        <v>2</v>
      </c>
      <c r="G244" s="137"/>
      <c r="H244" s="140"/>
      <c r="I244" s="140"/>
      <c r="J244" s="140"/>
      <c r="K244" s="140"/>
      <c r="L244" s="143"/>
      <c r="M244" s="26">
        <v>23</v>
      </c>
    </row>
    <row r="245" spans="1:13" ht="45" customHeight="1">
      <c r="A245" s="131"/>
      <c r="B245" s="148" t="s">
        <v>282</v>
      </c>
      <c r="C245" s="20" t="s">
        <v>282</v>
      </c>
      <c r="D245" s="21" t="s">
        <v>281</v>
      </c>
      <c r="E245" s="21" t="s">
        <v>603</v>
      </c>
      <c r="F245" s="22">
        <v>2</v>
      </c>
      <c r="G245" s="137"/>
      <c r="H245" s="140"/>
      <c r="I245" s="140"/>
      <c r="J245" s="140"/>
      <c r="K245" s="140"/>
      <c r="L245" s="143"/>
      <c r="M245" s="26">
        <v>23</v>
      </c>
    </row>
    <row r="246" spans="1:13" ht="45" customHeight="1">
      <c r="A246" s="131"/>
      <c r="B246" s="148" t="s">
        <v>392</v>
      </c>
      <c r="C246" s="20" t="s">
        <v>392</v>
      </c>
      <c r="D246" s="21" t="s">
        <v>391</v>
      </c>
      <c r="E246" s="21" t="s">
        <v>603</v>
      </c>
      <c r="F246" s="22">
        <v>16</v>
      </c>
      <c r="G246" s="137"/>
      <c r="H246" s="140"/>
      <c r="I246" s="140"/>
      <c r="J246" s="140"/>
      <c r="K246" s="140"/>
      <c r="L246" s="143"/>
      <c r="M246" s="26">
        <v>23</v>
      </c>
    </row>
    <row r="247" spans="1:13" ht="45" customHeight="1" thickBot="1">
      <c r="A247" s="146"/>
      <c r="B247" s="149" t="s">
        <v>718</v>
      </c>
      <c r="C247" s="31" t="s">
        <v>718</v>
      </c>
      <c r="D247" s="32" t="s">
        <v>717</v>
      </c>
      <c r="E247" s="32" t="s">
        <v>669</v>
      </c>
      <c r="F247" s="33">
        <v>2</v>
      </c>
      <c r="G247" s="151"/>
      <c r="H247" s="153"/>
      <c r="I247" s="153"/>
      <c r="J247" s="153"/>
      <c r="K247" s="153"/>
      <c r="L247" s="155"/>
      <c r="M247" s="26">
        <v>23</v>
      </c>
    </row>
    <row r="248" spans="1:13" ht="45" customHeight="1">
      <c r="A248" s="145" t="s">
        <v>618</v>
      </c>
      <c r="B248" s="147" t="s">
        <v>18</v>
      </c>
      <c r="C248" s="29" t="s">
        <v>18</v>
      </c>
      <c r="D248" s="7" t="s">
        <v>3</v>
      </c>
      <c r="E248" s="7" t="s">
        <v>603</v>
      </c>
      <c r="F248" s="30">
        <v>1</v>
      </c>
      <c r="G248" s="150">
        <v>249</v>
      </c>
      <c r="H248" s="152">
        <f>F248*G248</f>
        <v>249</v>
      </c>
      <c r="I248" s="152">
        <v>0</v>
      </c>
      <c r="J248" s="152">
        <f>H248-I248</f>
        <v>249</v>
      </c>
      <c r="K248" s="152">
        <f>J248*0.09</f>
        <v>22.41</v>
      </c>
      <c r="L248" s="154">
        <f>J248+K248</f>
        <v>271.41000000000003</v>
      </c>
      <c r="M248" s="26">
        <v>23</v>
      </c>
    </row>
    <row r="249" spans="1:13" ht="45" customHeight="1">
      <c r="A249" s="131"/>
      <c r="B249" s="148" t="s">
        <v>153</v>
      </c>
      <c r="C249" s="20" t="s">
        <v>153</v>
      </c>
      <c r="D249" s="21" t="s">
        <v>719</v>
      </c>
      <c r="E249" s="21" t="s">
        <v>603</v>
      </c>
      <c r="F249" s="22">
        <v>2</v>
      </c>
      <c r="G249" s="137"/>
      <c r="H249" s="140"/>
      <c r="I249" s="140"/>
      <c r="J249" s="140"/>
      <c r="K249" s="140"/>
      <c r="L249" s="143"/>
      <c r="M249" s="26">
        <v>23</v>
      </c>
    </row>
    <row r="250" spans="1:13" ht="45" customHeight="1">
      <c r="A250" s="131"/>
      <c r="B250" s="148" t="s">
        <v>283</v>
      </c>
      <c r="C250" s="20" t="s">
        <v>283</v>
      </c>
      <c r="D250" s="21" t="s">
        <v>275</v>
      </c>
      <c r="E250" s="21" t="s">
        <v>603</v>
      </c>
      <c r="F250" s="22">
        <v>2</v>
      </c>
      <c r="G250" s="137"/>
      <c r="H250" s="140"/>
      <c r="I250" s="140"/>
      <c r="J250" s="140"/>
      <c r="K250" s="140"/>
      <c r="L250" s="143"/>
      <c r="M250" s="26">
        <v>23</v>
      </c>
    </row>
    <row r="251" spans="1:13" ht="45" customHeight="1">
      <c r="A251" s="131"/>
      <c r="B251" s="148" t="s">
        <v>393</v>
      </c>
      <c r="C251" s="20" t="s">
        <v>393</v>
      </c>
      <c r="D251" s="21" t="s">
        <v>385</v>
      </c>
      <c r="E251" s="21" t="s">
        <v>603</v>
      </c>
      <c r="F251" s="22">
        <v>8</v>
      </c>
      <c r="G251" s="137"/>
      <c r="H251" s="140"/>
      <c r="I251" s="140"/>
      <c r="J251" s="140"/>
      <c r="K251" s="140"/>
      <c r="L251" s="143"/>
      <c r="M251" s="26">
        <v>23</v>
      </c>
    </row>
    <row r="252" spans="1:13" ht="45" customHeight="1" thickBot="1">
      <c r="A252" s="146"/>
      <c r="B252" s="149" t="s">
        <v>720</v>
      </c>
      <c r="C252" s="31" t="s">
        <v>720</v>
      </c>
      <c r="D252" s="32" t="s">
        <v>721</v>
      </c>
      <c r="E252" s="32" t="s">
        <v>669</v>
      </c>
      <c r="F252" s="33">
        <v>2</v>
      </c>
      <c r="G252" s="151"/>
      <c r="H252" s="153"/>
      <c r="I252" s="153"/>
      <c r="J252" s="153"/>
      <c r="K252" s="153"/>
      <c r="L252" s="155"/>
      <c r="M252" s="26">
        <v>23</v>
      </c>
    </row>
    <row r="253" spans="1:13" ht="45" customHeight="1" thickBot="1">
      <c r="A253" s="127" t="s">
        <v>647</v>
      </c>
      <c r="B253" s="128"/>
      <c r="C253" s="129"/>
      <c r="D253" s="129"/>
      <c r="E253" s="129"/>
      <c r="F253" s="129"/>
      <c r="G253" s="129"/>
      <c r="H253" s="27">
        <f>SUM(H228:H252)</f>
        <v>3241</v>
      </c>
      <c r="I253" s="27">
        <v>0</v>
      </c>
      <c r="J253" s="27">
        <f>SUM(J228:J252)</f>
        <v>3241</v>
      </c>
      <c r="K253" s="27">
        <f>J253*0.09</f>
        <v>291.69</v>
      </c>
      <c r="L253" s="28">
        <f>SUM(L228:L252)</f>
        <v>3532.6899999999996</v>
      </c>
      <c r="M253" s="26">
        <v>23</v>
      </c>
    </row>
    <row r="254" spans="1:13" ht="45" customHeight="1">
      <c r="A254" s="5" t="s">
        <v>589</v>
      </c>
      <c r="B254" s="6" t="s">
        <v>590</v>
      </c>
      <c r="C254" s="7" t="s">
        <v>591</v>
      </c>
      <c r="D254" s="6" t="s">
        <v>592</v>
      </c>
      <c r="E254" s="7" t="s">
        <v>593</v>
      </c>
      <c r="F254" s="8" t="s">
        <v>594</v>
      </c>
      <c r="G254" s="9" t="s">
        <v>595</v>
      </c>
      <c r="H254" s="9" t="s">
        <v>596</v>
      </c>
      <c r="I254" s="8" t="s">
        <v>597</v>
      </c>
      <c r="J254" s="8" t="s">
        <v>598</v>
      </c>
      <c r="K254" s="8" t="s">
        <v>599</v>
      </c>
      <c r="L254" s="10" t="s">
        <v>600</v>
      </c>
    </row>
    <row r="255" spans="1:13" ht="45" customHeight="1" thickBot="1">
      <c r="A255" s="11"/>
      <c r="B255" s="12"/>
      <c r="C255" s="12"/>
      <c r="D255" s="12"/>
      <c r="E255" s="12"/>
      <c r="F255" s="12"/>
      <c r="G255" s="13"/>
      <c r="H255" s="14"/>
      <c r="I255" s="15"/>
      <c r="J255" s="16"/>
      <c r="K255" s="16"/>
      <c r="L255" s="17"/>
      <c r="M255" s="26">
        <v>22</v>
      </c>
    </row>
    <row r="256" spans="1:13" ht="45" customHeight="1">
      <c r="A256" s="145" t="s">
        <v>601</v>
      </c>
      <c r="B256" s="147" t="s">
        <v>37</v>
      </c>
      <c r="C256" s="29" t="s">
        <v>37</v>
      </c>
      <c r="D256" s="7" t="s">
        <v>3</v>
      </c>
      <c r="E256" s="7" t="s">
        <v>603</v>
      </c>
      <c r="F256" s="30">
        <v>1</v>
      </c>
      <c r="G256" s="150">
        <v>662</v>
      </c>
      <c r="H256" s="152">
        <f>F256*G256</f>
        <v>662</v>
      </c>
      <c r="I256" s="152">
        <v>0</v>
      </c>
      <c r="J256" s="152">
        <f>H256-I256</f>
        <v>662</v>
      </c>
      <c r="K256" s="152">
        <f>J256*0.09</f>
        <v>59.58</v>
      </c>
      <c r="L256" s="154">
        <f>J256+K256</f>
        <v>721.58</v>
      </c>
      <c r="M256" s="26">
        <v>22</v>
      </c>
    </row>
    <row r="257" spans="1:13" ht="45" customHeight="1">
      <c r="A257" s="131"/>
      <c r="B257" s="148" t="s">
        <v>176</v>
      </c>
      <c r="C257" s="20" t="s">
        <v>176</v>
      </c>
      <c r="D257" s="21" t="s">
        <v>674</v>
      </c>
      <c r="E257" s="21" t="s">
        <v>603</v>
      </c>
      <c r="F257" s="22">
        <v>2</v>
      </c>
      <c r="G257" s="137"/>
      <c r="H257" s="140"/>
      <c r="I257" s="140"/>
      <c r="J257" s="140"/>
      <c r="K257" s="140"/>
      <c r="L257" s="143"/>
      <c r="M257" s="26">
        <v>22</v>
      </c>
    </row>
    <row r="258" spans="1:13" ht="45" customHeight="1">
      <c r="A258" s="131"/>
      <c r="B258" s="148" t="s">
        <v>305</v>
      </c>
      <c r="C258" s="20" t="s">
        <v>305</v>
      </c>
      <c r="D258" s="21" t="s">
        <v>706</v>
      </c>
      <c r="E258" s="21" t="s">
        <v>603</v>
      </c>
      <c r="F258" s="22">
        <v>2</v>
      </c>
      <c r="G258" s="137"/>
      <c r="H258" s="140"/>
      <c r="I258" s="140"/>
      <c r="J258" s="140"/>
      <c r="K258" s="140"/>
      <c r="L258" s="143"/>
      <c r="M258" s="26">
        <v>22</v>
      </c>
    </row>
    <row r="259" spans="1:13" ht="45" customHeight="1">
      <c r="A259" s="131"/>
      <c r="B259" s="148" t="s">
        <v>415</v>
      </c>
      <c r="C259" s="20" t="s">
        <v>415</v>
      </c>
      <c r="D259" s="21" t="s">
        <v>707</v>
      </c>
      <c r="E259" s="21" t="s">
        <v>603</v>
      </c>
      <c r="F259" s="22">
        <v>12</v>
      </c>
      <c r="G259" s="137"/>
      <c r="H259" s="140"/>
      <c r="I259" s="140"/>
      <c r="J259" s="140"/>
      <c r="K259" s="140"/>
      <c r="L259" s="143"/>
      <c r="M259" s="26">
        <v>22</v>
      </c>
    </row>
    <row r="260" spans="1:13" ht="45" customHeight="1" thickBot="1">
      <c r="A260" s="146"/>
      <c r="B260" s="149" t="s">
        <v>722</v>
      </c>
      <c r="C260" s="31" t="s">
        <v>722</v>
      </c>
      <c r="D260" s="32" t="s">
        <v>714</v>
      </c>
      <c r="E260" s="32" t="s">
        <v>669</v>
      </c>
      <c r="F260" s="33">
        <v>2</v>
      </c>
      <c r="G260" s="151"/>
      <c r="H260" s="153"/>
      <c r="I260" s="153"/>
      <c r="J260" s="153"/>
      <c r="K260" s="153"/>
      <c r="L260" s="155"/>
      <c r="M260" s="26">
        <v>22</v>
      </c>
    </row>
    <row r="261" spans="1:13" ht="45" customHeight="1">
      <c r="A261" s="145" t="s">
        <v>604</v>
      </c>
      <c r="B261" s="147" t="s">
        <v>38</v>
      </c>
      <c r="C261" s="29" t="s">
        <v>38</v>
      </c>
      <c r="D261" s="7" t="s">
        <v>3</v>
      </c>
      <c r="E261" s="7" t="s">
        <v>603</v>
      </c>
      <c r="F261" s="30">
        <v>1</v>
      </c>
      <c r="G261" s="150">
        <v>662</v>
      </c>
      <c r="H261" s="152">
        <f>F261*G261</f>
        <v>662</v>
      </c>
      <c r="I261" s="152">
        <v>0</v>
      </c>
      <c r="J261" s="152">
        <f>H261-I261</f>
        <v>662</v>
      </c>
      <c r="K261" s="152">
        <f>J261*0.09</f>
        <v>59.58</v>
      </c>
      <c r="L261" s="154">
        <f>J261+K261</f>
        <v>721.58</v>
      </c>
      <c r="M261" s="26">
        <v>22</v>
      </c>
    </row>
    <row r="262" spans="1:13" ht="45" customHeight="1">
      <c r="A262" s="131"/>
      <c r="B262" s="148" t="s">
        <v>177</v>
      </c>
      <c r="C262" s="20" t="s">
        <v>177</v>
      </c>
      <c r="D262" s="21" t="s">
        <v>674</v>
      </c>
      <c r="E262" s="21" t="s">
        <v>603</v>
      </c>
      <c r="F262" s="22">
        <v>2</v>
      </c>
      <c r="G262" s="137"/>
      <c r="H262" s="140"/>
      <c r="I262" s="140"/>
      <c r="J262" s="140"/>
      <c r="K262" s="140"/>
      <c r="L262" s="143"/>
      <c r="M262" s="26">
        <v>22</v>
      </c>
    </row>
    <row r="263" spans="1:13" ht="45" customHeight="1">
      <c r="A263" s="131"/>
      <c r="B263" s="148" t="s">
        <v>306</v>
      </c>
      <c r="C263" s="20" t="s">
        <v>306</v>
      </c>
      <c r="D263" s="21" t="s">
        <v>706</v>
      </c>
      <c r="E263" s="21" t="s">
        <v>603</v>
      </c>
      <c r="F263" s="22">
        <v>2</v>
      </c>
      <c r="G263" s="137"/>
      <c r="H263" s="140"/>
      <c r="I263" s="140"/>
      <c r="J263" s="140"/>
      <c r="K263" s="140"/>
      <c r="L263" s="143"/>
      <c r="M263" s="26">
        <v>22</v>
      </c>
    </row>
    <row r="264" spans="1:13" ht="45" customHeight="1">
      <c r="A264" s="131"/>
      <c r="B264" s="148" t="s">
        <v>416</v>
      </c>
      <c r="C264" s="20" t="s">
        <v>416</v>
      </c>
      <c r="D264" s="21" t="s">
        <v>707</v>
      </c>
      <c r="E264" s="21" t="s">
        <v>603</v>
      </c>
      <c r="F264" s="22">
        <v>12</v>
      </c>
      <c r="G264" s="137"/>
      <c r="H264" s="140"/>
      <c r="I264" s="140"/>
      <c r="J264" s="140"/>
      <c r="K264" s="140"/>
      <c r="L264" s="143"/>
      <c r="M264" s="26">
        <v>22</v>
      </c>
    </row>
    <row r="265" spans="1:13" ht="45" customHeight="1" thickBot="1">
      <c r="A265" s="146"/>
      <c r="B265" s="149" t="s">
        <v>723</v>
      </c>
      <c r="C265" s="31" t="s">
        <v>723</v>
      </c>
      <c r="D265" s="32" t="s">
        <v>714</v>
      </c>
      <c r="E265" s="32" t="s">
        <v>669</v>
      </c>
      <c r="F265" s="33">
        <v>2</v>
      </c>
      <c r="G265" s="151"/>
      <c r="H265" s="153"/>
      <c r="I265" s="153"/>
      <c r="J265" s="153"/>
      <c r="K265" s="153"/>
      <c r="L265" s="155"/>
      <c r="M265" s="26">
        <v>22</v>
      </c>
    </row>
    <row r="266" spans="1:13" ht="45" customHeight="1">
      <c r="A266" s="145" t="s">
        <v>606</v>
      </c>
      <c r="B266" s="147" t="s">
        <v>39</v>
      </c>
      <c r="C266" s="29" t="s">
        <v>39</v>
      </c>
      <c r="D266" s="7" t="s">
        <v>3</v>
      </c>
      <c r="E266" s="7" t="s">
        <v>603</v>
      </c>
      <c r="F266" s="30">
        <v>1</v>
      </c>
      <c r="G266" s="150">
        <v>662</v>
      </c>
      <c r="H266" s="152">
        <f>F266*G266</f>
        <v>662</v>
      </c>
      <c r="I266" s="152">
        <v>0</v>
      </c>
      <c r="J266" s="152">
        <f>H266-I266</f>
        <v>662</v>
      </c>
      <c r="K266" s="152">
        <f>J266*0.09</f>
        <v>59.58</v>
      </c>
      <c r="L266" s="154">
        <f>J266+K266</f>
        <v>721.58</v>
      </c>
      <c r="M266" s="26">
        <v>22</v>
      </c>
    </row>
    <row r="267" spans="1:13" ht="45" customHeight="1">
      <c r="A267" s="131"/>
      <c r="B267" s="148" t="s">
        <v>178</v>
      </c>
      <c r="C267" s="20" t="s">
        <v>178</v>
      </c>
      <c r="D267" s="21" t="s">
        <v>674</v>
      </c>
      <c r="E267" s="21" t="s">
        <v>603</v>
      </c>
      <c r="F267" s="22">
        <v>2</v>
      </c>
      <c r="G267" s="137"/>
      <c r="H267" s="140"/>
      <c r="I267" s="140"/>
      <c r="J267" s="140"/>
      <c r="K267" s="140"/>
      <c r="L267" s="143"/>
      <c r="M267" s="26">
        <v>22</v>
      </c>
    </row>
    <row r="268" spans="1:13" ht="45" customHeight="1">
      <c r="A268" s="131"/>
      <c r="B268" s="148" t="s">
        <v>307</v>
      </c>
      <c r="C268" s="20" t="s">
        <v>307</v>
      </c>
      <c r="D268" s="21" t="s">
        <v>706</v>
      </c>
      <c r="E268" s="21" t="s">
        <v>603</v>
      </c>
      <c r="F268" s="22">
        <v>2</v>
      </c>
      <c r="G268" s="137"/>
      <c r="H268" s="140"/>
      <c r="I268" s="140"/>
      <c r="J268" s="140"/>
      <c r="K268" s="140"/>
      <c r="L268" s="143"/>
      <c r="M268" s="26">
        <v>22</v>
      </c>
    </row>
    <row r="269" spans="1:13" ht="45" customHeight="1">
      <c r="A269" s="131"/>
      <c r="B269" s="148" t="s">
        <v>417</v>
      </c>
      <c r="C269" s="20" t="s">
        <v>417</v>
      </c>
      <c r="D269" s="21" t="s">
        <v>707</v>
      </c>
      <c r="E269" s="21" t="s">
        <v>603</v>
      </c>
      <c r="F269" s="22">
        <v>12</v>
      </c>
      <c r="G269" s="137"/>
      <c r="H269" s="140"/>
      <c r="I269" s="140"/>
      <c r="J269" s="140"/>
      <c r="K269" s="140"/>
      <c r="L269" s="143"/>
      <c r="M269" s="26">
        <v>22</v>
      </c>
    </row>
    <row r="270" spans="1:13" ht="45" customHeight="1" thickBot="1">
      <c r="A270" s="146"/>
      <c r="B270" s="149" t="s">
        <v>724</v>
      </c>
      <c r="C270" s="31" t="s">
        <v>724</v>
      </c>
      <c r="D270" s="32" t="s">
        <v>714</v>
      </c>
      <c r="E270" s="32" t="s">
        <v>669</v>
      </c>
      <c r="F270" s="33">
        <v>2</v>
      </c>
      <c r="G270" s="151"/>
      <c r="H270" s="153"/>
      <c r="I270" s="153"/>
      <c r="J270" s="153"/>
      <c r="K270" s="153"/>
      <c r="L270" s="155"/>
      <c r="M270" s="26">
        <v>22</v>
      </c>
    </row>
    <row r="271" spans="1:13" ht="45" customHeight="1">
      <c r="A271" s="145" t="s">
        <v>608</v>
      </c>
      <c r="B271" s="147" t="s">
        <v>12</v>
      </c>
      <c r="C271" s="29" t="s">
        <v>12</v>
      </c>
      <c r="D271" s="7" t="s">
        <v>3</v>
      </c>
      <c r="E271" s="7" t="s">
        <v>603</v>
      </c>
      <c r="F271" s="30">
        <v>1</v>
      </c>
      <c r="G271" s="150">
        <v>249</v>
      </c>
      <c r="H271" s="152">
        <f>F271*G271</f>
        <v>249</v>
      </c>
      <c r="I271" s="152">
        <v>0</v>
      </c>
      <c r="J271" s="152">
        <f>H271-I271</f>
        <v>249</v>
      </c>
      <c r="K271" s="152">
        <f>J271*0.09</f>
        <v>22.41</v>
      </c>
      <c r="L271" s="154">
        <f>J271+K271</f>
        <v>271.41000000000003</v>
      </c>
      <c r="M271" s="26">
        <v>22</v>
      </c>
    </row>
    <row r="272" spans="1:13" ht="45" customHeight="1">
      <c r="A272" s="131"/>
      <c r="B272" s="148" t="s">
        <v>143</v>
      </c>
      <c r="C272" s="20" t="s">
        <v>143</v>
      </c>
      <c r="D272" s="21" t="s">
        <v>719</v>
      </c>
      <c r="E272" s="21" t="s">
        <v>603</v>
      </c>
      <c r="F272" s="22">
        <v>2</v>
      </c>
      <c r="G272" s="137"/>
      <c r="H272" s="140"/>
      <c r="I272" s="140"/>
      <c r="J272" s="140"/>
      <c r="K272" s="140"/>
      <c r="L272" s="143"/>
      <c r="M272" s="26">
        <v>22</v>
      </c>
    </row>
    <row r="273" spans="1:13" ht="45" customHeight="1">
      <c r="A273" s="131"/>
      <c r="B273" s="148" t="s">
        <v>274</v>
      </c>
      <c r="C273" s="20" t="s">
        <v>274</v>
      </c>
      <c r="D273" s="21" t="s">
        <v>275</v>
      </c>
      <c r="E273" s="21" t="s">
        <v>603</v>
      </c>
      <c r="F273" s="22">
        <v>2</v>
      </c>
      <c r="G273" s="137"/>
      <c r="H273" s="140"/>
      <c r="I273" s="140"/>
      <c r="J273" s="140"/>
      <c r="K273" s="140"/>
      <c r="L273" s="143"/>
      <c r="M273" s="26">
        <v>22</v>
      </c>
    </row>
    <row r="274" spans="1:13" ht="45" customHeight="1">
      <c r="A274" s="131"/>
      <c r="B274" s="148" t="s">
        <v>384</v>
      </c>
      <c r="C274" s="20" t="s">
        <v>384</v>
      </c>
      <c r="D274" s="21" t="s">
        <v>385</v>
      </c>
      <c r="E274" s="21" t="s">
        <v>603</v>
      </c>
      <c r="F274" s="22">
        <v>8</v>
      </c>
      <c r="G274" s="137"/>
      <c r="H274" s="140"/>
      <c r="I274" s="140"/>
      <c r="J274" s="140"/>
      <c r="K274" s="140"/>
      <c r="L274" s="143"/>
      <c r="M274" s="26">
        <v>22</v>
      </c>
    </row>
    <row r="275" spans="1:13" ht="45" customHeight="1" thickBot="1">
      <c r="A275" s="146"/>
      <c r="B275" s="149" t="s">
        <v>725</v>
      </c>
      <c r="C275" s="31" t="s">
        <v>725</v>
      </c>
      <c r="D275" s="32" t="s">
        <v>721</v>
      </c>
      <c r="E275" s="32" t="s">
        <v>669</v>
      </c>
      <c r="F275" s="33">
        <v>2</v>
      </c>
      <c r="G275" s="151"/>
      <c r="H275" s="153"/>
      <c r="I275" s="153"/>
      <c r="J275" s="153"/>
      <c r="K275" s="153"/>
      <c r="L275" s="155"/>
      <c r="M275" s="26">
        <v>22</v>
      </c>
    </row>
    <row r="276" spans="1:13" ht="45" customHeight="1">
      <c r="A276" s="145" t="s">
        <v>618</v>
      </c>
      <c r="B276" s="147" t="s">
        <v>13</v>
      </c>
      <c r="C276" s="29" t="s">
        <v>13</v>
      </c>
      <c r="D276" s="7" t="s">
        <v>3</v>
      </c>
      <c r="E276" s="7" t="s">
        <v>603</v>
      </c>
      <c r="F276" s="30">
        <v>1</v>
      </c>
      <c r="G276" s="150">
        <v>345</v>
      </c>
      <c r="H276" s="152">
        <f>F276*G276</f>
        <v>345</v>
      </c>
      <c r="I276" s="152">
        <v>0</v>
      </c>
      <c r="J276" s="152">
        <f>H276-I276</f>
        <v>345</v>
      </c>
      <c r="K276" s="152">
        <f>J276*0.09</f>
        <v>31.049999999999997</v>
      </c>
      <c r="L276" s="154">
        <f>J276+K276</f>
        <v>376.05</v>
      </c>
      <c r="M276" s="26">
        <v>22</v>
      </c>
    </row>
    <row r="277" spans="1:13" ht="45" customHeight="1">
      <c r="A277" s="131"/>
      <c r="B277" s="148" t="s">
        <v>145</v>
      </c>
      <c r="C277" s="20" t="s">
        <v>145</v>
      </c>
      <c r="D277" s="21" t="s">
        <v>683</v>
      </c>
      <c r="E277" s="21" t="s">
        <v>603</v>
      </c>
      <c r="F277" s="22">
        <v>2</v>
      </c>
      <c r="G277" s="137"/>
      <c r="H277" s="140"/>
      <c r="I277" s="140"/>
      <c r="J277" s="140"/>
      <c r="K277" s="140"/>
      <c r="L277" s="143"/>
      <c r="M277" s="26">
        <v>22</v>
      </c>
    </row>
    <row r="278" spans="1:13" ht="45" customHeight="1">
      <c r="A278" s="131"/>
      <c r="B278" s="148" t="s">
        <v>276</v>
      </c>
      <c r="C278" s="20" t="s">
        <v>276</v>
      </c>
      <c r="D278" s="21" t="s">
        <v>684</v>
      </c>
      <c r="E278" s="21" t="s">
        <v>603</v>
      </c>
      <c r="F278" s="22">
        <v>2</v>
      </c>
      <c r="G278" s="137"/>
      <c r="H278" s="140"/>
      <c r="I278" s="140"/>
      <c r="J278" s="140"/>
      <c r="K278" s="140"/>
      <c r="L278" s="143"/>
      <c r="M278" s="26">
        <v>22</v>
      </c>
    </row>
    <row r="279" spans="1:13" ht="45" customHeight="1">
      <c r="A279" s="131"/>
      <c r="B279" s="148" t="s">
        <v>386</v>
      </c>
      <c r="C279" s="20" t="s">
        <v>386</v>
      </c>
      <c r="D279" s="21" t="s">
        <v>685</v>
      </c>
      <c r="E279" s="21" t="s">
        <v>603</v>
      </c>
      <c r="F279" s="22">
        <v>12</v>
      </c>
      <c r="G279" s="137"/>
      <c r="H279" s="140"/>
      <c r="I279" s="140"/>
      <c r="J279" s="140"/>
      <c r="K279" s="140"/>
      <c r="L279" s="143"/>
      <c r="M279" s="26">
        <v>22</v>
      </c>
    </row>
    <row r="280" spans="1:13" ht="45" customHeight="1" thickBot="1">
      <c r="A280" s="146"/>
      <c r="B280" s="149" t="s">
        <v>539</v>
      </c>
      <c r="C280" s="31" t="s">
        <v>539</v>
      </c>
      <c r="D280" s="32" t="s">
        <v>686</v>
      </c>
      <c r="E280" s="32" t="s">
        <v>603</v>
      </c>
      <c r="F280" s="33">
        <v>2</v>
      </c>
      <c r="G280" s="151"/>
      <c r="H280" s="153"/>
      <c r="I280" s="153"/>
      <c r="J280" s="153"/>
      <c r="K280" s="153"/>
      <c r="L280" s="155"/>
      <c r="M280" s="26">
        <v>22</v>
      </c>
    </row>
    <row r="281" spans="1:13" ht="45" customHeight="1" thickBot="1">
      <c r="A281" s="127" t="s">
        <v>647</v>
      </c>
      <c r="B281" s="128"/>
      <c r="C281" s="129"/>
      <c r="D281" s="129"/>
      <c r="E281" s="129"/>
      <c r="F281" s="129"/>
      <c r="G281" s="129"/>
      <c r="H281" s="27">
        <f>SUM(H256:H280)</f>
        <v>2580</v>
      </c>
      <c r="I281" s="27">
        <v>0</v>
      </c>
      <c r="J281" s="27">
        <f>SUM(J256:J280)</f>
        <v>2580</v>
      </c>
      <c r="K281" s="27">
        <f>J281*0.09</f>
        <v>232.2</v>
      </c>
      <c r="L281" s="28">
        <f>SUM(L256:L280)</f>
        <v>2812.2000000000003</v>
      </c>
    </row>
    <row r="282" spans="1:13" ht="45" customHeight="1">
      <c r="A282" s="5" t="s">
        <v>589</v>
      </c>
      <c r="B282" s="6" t="s">
        <v>590</v>
      </c>
      <c r="C282" s="7" t="s">
        <v>591</v>
      </c>
      <c r="D282" s="6" t="s">
        <v>592</v>
      </c>
      <c r="E282" s="7" t="s">
        <v>593</v>
      </c>
      <c r="F282" s="8" t="s">
        <v>594</v>
      </c>
      <c r="G282" s="9" t="s">
        <v>595</v>
      </c>
      <c r="H282" s="9" t="s">
        <v>596</v>
      </c>
      <c r="I282" s="8" t="s">
        <v>597</v>
      </c>
      <c r="J282" s="8" t="s">
        <v>598</v>
      </c>
      <c r="K282" s="8" t="s">
        <v>599</v>
      </c>
      <c r="L282" s="10" t="s">
        <v>600</v>
      </c>
    </row>
    <row r="283" spans="1:13" ht="45" customHeight="1" thickBot="1">
      <c r="A283" s="11"/>
      <c r="B283" s="12"/>
      <c r="C283" s="12"/>
      <c r="D283" s="12"/>
      <c r="E283" s="12"/>
      <c r="F283" s="12"/>
      <c r="G283" s="13"/>
      <c r="H283" s="14"/>
      <c r="I283" s="15"/>
      <c r="J283" s="16"/>
      <c r="K283" s="16"/>
      <c r="L283" s="17"/>
      <c r="M283" s="26">
        <v>21</v>
      </c>
    </row>
    <row r="284" spans="1:13" ht="45" customHeight="1">
      <c r="A284" s="145" t="s">
        <v>601</v>
      </c>
      <c r="B284" s="147" t="s">
        <v>32</v>
      </c>
      <c r="C284" s="29" t="s">
        <v>32</v>
      </c>
      <c r="D284" s="7" t="s">
        <v>3</v>
      </c>
      <c r="E284" s="7" t="s">
        <v>603</v>
      </c>
      <c r="F284" s="30">
        <v>1</v>
      </c>
      <c r="G284" s="150">
        <v>662</v>
      </c>
      <c r="H284" s="152">
        <f>F284*G284</f>
        <v>662</v>
      </c>
      <c r="I284" s="152">
        <v>0</v>
      </c>
      <c r="J284" s="152">
        <f>H284-I284</f>
        <v>662</v>
      </c>
      <c r="K284" s="152">
        <f>J284*0.09</f>
        <v>59.58</v>
      </c>
      <c r="L284" s="154">
        <f>J284+K284</f>
        <v>721.58</v>
      </c>
      <c r="M284" s="26">
        <v>21</v>
      </c>
    </row>
    <row r="285" spans="1:13" ht="45" customHeight="1">
      <c r="A285" s="131"/>
      <c r="B285" s="148" t="s">
        <v>171</v>
      </c>
      <c r="C285" s="20" t="s">
        <v>171</v>
      </c>
      <c r="D285" s="21" t="s">
        <v>674</v>
      </c>
      <c r="E285" s="21" t="s">
        <v>603</v>
      </c>
      <c r="F285" s="22">
        <v>2</v>
      </c>
      <c r="G285" s="137"/>
      <c r="H285" s="140"/>
      <c r="I285" s="140"/>
      <c r="J285" s="140"/>
      <c r="K285" s="140"/>
      <c r="L285" s="143"/>
      <c r="M285" s="26">
        <v>21</v>
      </c>
    </row>
    <row r="286" spans="1:13" ht="45" customHeight="1">
      <c r="A286" s="131"/>
      <c r="B286" s="148" t="s">
        <v>300</v>
      </c>
      <c r="C286" s="20" t="s">
        <v>300</v>
      </c>
      <c r="D286" s="21" t="s">
        <v>706</v>
      </c>
      <c r="E286" s="21" t="s">
        <v>603</v>
      </c>
      <c r="F286" s="22">
        <v>2</v>
      </c>
      <c r="G286" s="137"/>
      <c r="H286" s="140"/>
      <c r="I286" s="140"/>
      <c r="J286" s="140"/>
      <c r="K286" s="140"/>
      <c r="L286" s="143"/>
      <c r="M286" s="26">
        <v>21</v>
      </c>
    </row>
    <row r="287" spans="1:13" ht="45" customHeight="1">
      <c r="A287" s="131"/>
      <c r="B287" s="148" t="s">
        <v>410</v>
      </c>
      <c r="C287" s="20" t="s">
        <v>410</v>
      </c>
      <c r="D287" s="21" t="s">
        <v>707</v>
      </c>
      <c r="E287" s="21" t="s">
        <v>603</v>
      </c>
      <c r="F287" s="22">
        <v>12</v>
      </c>
      <c r="G287" s="137"/>
      <c r="H287" s="140"/>
      <c r="I287" s="140"/>
      <c r="J287" s="140"/>
      <c r="K287" s="140"/>
      <c r="L287" s="143"/>
      <c r="M287" s="26">
        <v>21</v>
      </c>
    </row>
    <row r="288" spans="1:13" ht="45" customHeight="1" thickBot="1">
      <c r="A288" s="146"/>
      <c r="B288" s="149" t="s">
        <v>726</v>
      </c>
      <c r="C288" s="31" t="s">
        <v>726</v>
      </c>
      <c r="D288" s="32" t="s">
        <v>714</v>
      </c>
      <c r="E288" s="32" t="s">
        <v>669</v>
      </c>
      <c r="F288" s="33">
        <v>2</v>
      </c>
      <c r="G288" s="151"/>
      <c r="H288" s="153"/>
      <c r="I288" s="153"/>
      <c r="J288" s="153"/>
      <c r="K288" s="153"/>
      <c r="L288" s="155"/>
      <c r="M288" s="26">
        <v>21</v>
      </c>
    </row>
    <row r="289" spans="1:13" ht="45" customHeight="1">
      <c r="A289" s="145" t="s">
        <v>604</v>
      </c>
      <c r="B289" s="147" t="s">
        <v>33</v>
      </c>
      <c r="C289" s="29" t="s">
        <v>33</v>
      </c>
      <c r="D289" s="7" t="s">
        <v>3</v>
      </c>
      <c r="E289" s="7" t="s">
        <v>603</v>
      </c>
      <c r="F289" s="30">
        <v>1</v>
      </c>
      <c r="G289" s="150">
        <v>662</v>
      </c>
      <c r="H289" s="152">
        <f>F289*G289</f>
        <v>662</v>
      </c>
      <c r="I289" s="152">
        <v>0</v>
      </c>
      <c r="J289" s="152">
        <f>H289-I289</f>
        <v>662</v>
      </c>
      <c r="K289" s="152">
        <f>J289*0.09</f>
        <v>59.58</v>
      </c>
      <c r="L289" s="154">
        <f>J289+K289</f>
        <v>721.58</v>
      </c>
      <c r="M289" s="26">
        <v>21</v>
      </c>
    </row>
    <row r="290" spans="1:13" ht="45" customHeight="1">
      <c r="A290" s="131"/>
      <c r="B290" s="148" t="s">
        <v>172</v>
      </c>
      <c r="C290" s="20" t="s">
        <v>172</v>
      </c>
      <c r="D290" s="21" t="s">
        <v>674</v>
      </c>
      <c r="E290" s="21" t="s">
        <v>603</v>
      </c>
      <c r="F290" s="22">
        <v>2</v>
      </c>
      <c r="G290" s="137"/>
      <c r="H290" s="140"/>
      <c r="I290" s="140"/>
      <c r="J290" s="140"/>
      <c r="K290" s="140"/>
      <c r="L290" s="143"/>
      <c r="M290" s="26">
        <v>21</v>
      </c>
    </row>
    <row r="291" spans="1:13" ht="45" customHeight="1">
      <c r="A291" s="131"/>
      <c r="B291" s="148" t="s">
        <v>301</v>
      </c>
      <c r="C291" s="20" t="s">
        <v>301</v>
      </c>
      <c r="D291" s="21" t="s">
        <v>706</v>
      </c>
      <c r="E291" s="21" t="s">
        <v>603</v>
      </c>
      <c r="F291" s="22">
        <v>2</v>
      </c>
      <c r="G291" s="137"/>
      <c r="H291" s="140"/>
      <c r="I291" s="140"/>
      <c r="J291" s="140"/>
      <c r="K291" s="140"/>
      <c r="L291" s="143"/>
      <c r="M291" s="26">
        <v>21</v>
      </c>
    </row>
    <row r="292" spans="1:13" ht="45" customHeight="1">
      <c r="A292" s="131"/>
      <c r="B292" s="148" t="s">
        <v>411</v>
      </c>
      <c r="C292" s="20" t="s">
        <v>411</v>
      </c>
      <c r="D292" s="21" t="s">
        <v>707</v>
      </c>
      <c r="E292" s="21" t="s">
        <v>603</v>
      </c>
      <c r="F292" s="22">
        <v>12</v>
      </c>
      <c r="G292" s="137"/>
      <c r="H292" s="140"/>
      <c r="I292" s="140"/>
      <c r="J292" s="140"/>
      <c r="K292" s="140"/>
      <c r="L292" s="143"/>
      <c r="M292" s="26">
        <v>21</v>
      </c>
    </row>
    <row r="293" spans="1:13" ht="45" customHeight="1" thickBot="1">
      <c r="A293" s="146"/>
      <c r="B293" s="149" t="s">
        <v>727</v>
      </c>
      <c r="C293" s="31" t="s">
        <v>727</v>
      </c>
      <c r="D293" s="32" t="s">
        <v>714</v>
      </c>
      <c r="E293" s="32" t="s">
        <v>669</v>
      </c>
      <c r="F293" s="33">
        <v>2</v>
      </c>
      <c r="G293" s="151"/>
      <c r="H293" s="153"/>
      <c r="I293" s="153"/>
      <c r="J293" s="153"/>
      <c r="K293" s="153"/>
      <c r="L293" s="155"/>
      <c r="M293" s="26">
        <v>21</v>
      </c>
    </row>
    <row r="294" spans="1:13" ht="45" customHeight="1">
      <c r="A294" s="145" t="s">
        <v>606</v>
      </c>
      <c r="B294" s="147" t="s">
        <v>34</v>
      </c>
      <c r="C294" s="29" t="s">
        <v>34</v>
      </c>
      <c r="D294" s="7" t="s">
        <v>3</v>
      </c>
      <c r="E294" s="7" t="s">
        <v>603</v>
      </c>
      <c r="F294" s="30">
        <v>1</v>
      </c>
      <c r="G294" s="150">
        <v>662</v>
      </c>
      <c r="H294" s="152">
        <f>F294*G294</f>
        <v>662</v>
      </c>
      <c r="I294" s="152">
        <v>0</v>
      </c>
      <c r="J294" s="152">
        <f>H294-I294</f>
        <v>662</v>
      </c>
      <c r="K294" s="152">
        <f>J294*0.09</f>
        <v>59.58</v>
      </c>
      <c r="L294" s="154">
        <f>J294+K294</f>
        <v>721.58</v>
      </c>
      <c r="M294" s="26">
        <v>21</v>
      </c>
    </row>
    <row r="295" spans="1:13" ht="45" customHeight="1">
      <c r="A295" s="131"/>
      <c r="B295" s="148" t="s">
        <v>173</v>
      </c>
      <c r="C295" s="20" t="s">
        <v>173</v>
      </c>
      <c r="D295" s="21" t="s">
        <v>674</v>
      </c>
      <c r="E295" s="21" t="s">
        <v>603</v>
      </c>
      <c r="F295" s="22">
        <v>2</v>
      </c>
      <c r="G295" s="137"/>
      <c r="H295" s="140"/>
      <c r="I295" s="140"/>
      <c r="J295" s="140"/>
      <c r="K295" s="140"/>
      <c r="L295" s="143"/>
      <c r="M295" s="26">
        <v>21</v>
      </c>
    </row>
    <row r="296" spans="1:13" ht="45" customHeight="1">
      <c r="A296" s="131"/>
      <c r="B296" s="148" t="s">
        <v>302</v>
      </c>
      <c r="C296" s="20" t="s">
        <v>302</v>
      </c>
      <c r="D296" s="21" t="s">
        <v>706</v>
      </c>
      <c r="E296" s="21" t="s">
        <v>603</v>
      </c>
      <c r="F296" s="22">
        <v>2</v>
      </c>
      <c r="G296" s="137"/>
      <c r="H296" s="140"/>
      <c r="I296" s="140"/>
      <c r="J296" s="140"/>
      <c r="K296" s="140"/>
      <c r="L296" s="143"/>
      <c r="M296" s="26">
        <v>21</v>
      </c>
    </row>
    <row r="297" spans="1:13" ht="45" customHeight="1">
      <c r="A297" s="131"/>
      <c r="B297" s="148" t="s">
        <v>412</v>
      </c>
      <c r="C297" s="20" t="s">
        <v>412</v>
      </c>
      <c r="D297" s="21" t="s">
        <v>707</v>
      </c>
      <c r="E297" s="21" t="s">
        <v>603</v>
      </c>
      <c r="F297" s="22">
        <v>12</v>
      </c>
      <c r="G297" s="137"/>
      <c r="H297" s="140"/>
      <c r="I297" s="140"/>
      <c r="J297" s="140"/>
      <c r="K297" s="140"/>
      <c r="L297" s="143"/>
      <c r="M297" s="26">
        <v>21</v>
      </c>
    </row>
    <row r="298" spans="1:13" ht="45" customHeight="1" thickBot="1">
      <c r="A298" s="146"/>
      <c r="B298" s="149" t="s">
        <v>728</v>
      </c>
      <c r="C298" s="31" t="s">
        <v>728</v>
      </c>
      <c r="D298" s="32" t="s">
        <v>714</v>
      </c>
      <c r="E298" s="32" t="s">
        <v>669</v>
      </c>
      <c r="F298" s="33">
        <v>2</v>
      </c>
      <c r="G298" s="151"/>
      <c r="H298" s="153"/>
      <c r="I298" s="153"/>
      <c r="J298" s="153"/>
      <c r="K298" s="153"/>
      <c r="L298" s="155"/>
      <c r="M298" s="26">
        <v>21</v>
      </c>
    </row>
    <row r="299" spans="1:13" ht="45" customHeight="1">
      <c r="A299" s="145" t="s">
        <v>608</v>
      </c>
      <c r="B299" s="147" t="s">
        <v>35</v>
      </c>
      <c r="C299" s="29" t="s">
        <v>35</v>
      </c>
      <c r="D299" s="7" t="s">
        <v>3</v>
      </c>
      <c r="E299" s="7" t="s">
        <v>603</v>
      </c>
      <c r="F299" s="30">
        <v>1</v>
      </c>
      <c r="G299" s="150">
        <v>662</v>
      </c>
      <c r="H299" s="152">
        <f>F299*G299</f>
        <v>662</v>
      </c>
      <c r="I299" s="152">
        <v>0</v>
      </c>
      <c r="J299" s="152">
        <f>H299-I299</f>
        <v>662</v>
      </c>
      <c r="K299" s="152">
        <f>J299*0.09</f>
        <v>59.58</v>
      </c>
      <c r="L299" s="154">
        <f>J299+K299</f>
        <v>721.58</v>
      </c>
      <c r="M299" s="26">
        <v>21</v>
      </c>
    </row>
    <row r="300" spans="1:13" ht="45" customHeight="1">
      <c r="A300" s="131"/>
      <c r="B300" s="148" t="s">
        <v>174</v>
      </c>
      <c r="C300" s="20" t="s">
        <v>174</v>
      </c>
      <c r="D300" s="21" t="s">
        <v>674</v>
      </c>
      <c r="E300" s="21" t="s">
        <v>603</v>
      </c>
      <c r="F300" s="22">
        <v>2</v>
      </c>
      <c r="G300" s="137"/>
      <c r="H300" s="140"/>
      <c r="I300" s="140"/>
      <c r="J300" s="140"/>
      <c r="K300" s="140"/>
      <c r="L300" s="143"/>
      <c r="M300" s="26">
        <v>21</v>
      </c>
    </row>
    <row r="301" spans="1:13" ht="45" customHeight="1">
      <c r="A301" s="131"/>
      <c r="B301" s="148" t="s">
        <v>303</v>
      </c>
      <c r="C301" s="20" t="s">
        <v>303</v>
      </c>
      <c r="D301" s="21" t="s">
        <v>706</v>
      </c>
      <c r="E301" s="21" t="s">
        <v>603</v>
      </c>
      <c r="F301" s="22">
        <v>2</v>
      </c>
      <c r="G301" s="137"/>
      <c r="H301" s="140"/>
      <c r="I301" s="140"/>
      <c r="J301" s="140"/>
      <c r="K301" s="140"/>
      <c r="L301" s="143"/>
      <c r="M301" s="26">
        <v>21</v>
      </c>
    </row>
    <row r="302" spans="1:13" ht="45" customHeight="1">
      <c r="A302" s="131"/>
      <c r="B302" s="148" t="s">
        <v>413</v>
      </c>
      <c r="C302" s="20" t="s">
        <v>413</v>
      </c>
      <c r="D302" s="21" t="s">
        <v>707</v>
      </c>
      <c r="E302" s="21" t="s">
        <v>603</v>
      </c>
      <c r="F302" s="22">
        <v>12</v>
      </c>
      <c r="G302" s="137"/>
      <c r="H302" s="140"/>
      <c r="I302" s="140"/>
      <c r="J302" s="140"/>
      <c r="K302" s="140"/>
      <c r="L302" s="143"/>
      <c r="M302" s="26">
        <v>21</v>
      </c>
    </row>
    <row r="303" spans="1:13" ht="45" customHeight="1" thickBot="1">
      <c r="A303" s="146"/>
      <c r="B303" s="149" t="s">
        <v>729</v>
      </c>
      <c r="C303" s="31" t="s">
        <v>729</v>
      </c>
      <c r="D303" s="32" t="s">
        <v>714</v>
      </c>
      <c r="E303" s="32" t="s">
        <v>669</v>
      </c>
      <c r="F303" s="33">
        <v>2</v>
      </c>
      <c r="G303" s="151"/>
      <c r="H303" s="153"/>
      <c r="I303" s="153"/>
      <c r="J303" s="153"/>
      <c r="K303" s="153"/>
      <c r="L303" s="155"/>
      <c r="M303" s="26">
        <v>21</v>
      </c>
    </row>
    <row r="304" spans="1:13" ht="45" customHeight="1">
      <c r="A304" s="145" t="s">
        <v>618</v>
      </c>
      <c r="B304" s="147" t="s">
        <v>36</v>
      </c>
      <c r="C304" s="29" t="s">
        <v>36</v>
      </c>
      <c r="D304" s="7" t="s">
        <v>3</v>
      </c>
      <c r="E304" s="7" t="s">
        <v>603</v>
      </c>
      <c r="F304" s="30">
        <v>1</v>
      </c>
      <c r="G304" s="150">
        <v>662</v>
      </c>
      <c r="H304" s="152">
        <f>F304*G304</f>
        <v>662</v>
      </c>
      <c r="I304" s="152">
        <v>0</v>
      </c>
      <c r="J304" s="152">
        <f>H304-I304</f>
        <v>662</v>
      </c>
      <c r="K304" s="152">
        <f>J304*0.09</f>
        <v>59.58</v>
      </c>
      <c r="L304" s="154">
        <f>J304+K304</f>
        <v>721.58</v>
      </c>
      <c r="M304" s="26">
        <v>21</v>
      </c>
    </row>
    <row r="305" spans="1:13" ht="45" customHeight="1">
      <c r="A305" s="131"/>
      <c r="B305" s="148" t="s">
        <v>175</v>
      </c>
      <c r="C305" s="20" t="s">
        <v>175</v>
      </c>
      <c r="D305" s="21" t="s">
        <v>674</v>
      </c>
      <c r="E305" s="21" t="s">
        <v>603</v>
      </c>
      <c r="F305" s="22">
        <v>2</v>
      </c>
      <c r="G305" s="137"/>
      <c r="H305" s="140"/>
      <c r="I305" s="140"/>
      <c r="J305" s="140"/>
      <c r="K305" s="140"/>
      <c r="L305" s="143"/>
      <c r="M305" s="26">
        <v>21</v>
      </c>
    </row>
    <row r="306" spans="1:13" ht="45" customHeight="1">
      <c r="A306" s="131"/>
      <c r="B306" s="148" t="s">
        <v>304</v>
      </c>
      <c r="C306" s="20" t="s">
        <v>304</v>
      </c>
      <c r="D306" s="21" t="s">
        <v>706</v>
      </c>
      <c r="E306" s="21" t="s">
        <v>603</v>
      </c>
      <c r="F306" s="22">
        <v>2</v>
      </c>
      <c r="G306" s="137"/>
      <c r="H306" s="140"/>
      <c r="I306" s="140"/>
      <c r="J306" s="140"/>
      <c r="K306" s="140"/>
      <c r="L306" s="143"/>
      <c r="M306" s="26">
        <v>21</v>
      </c>
    </row>
    <row r="307" spans="1:13" ht="45" customHeight="1">
      <c r="A307" s="131"/>
      <c r="B307" s="148" t="s">
        <v>414</v>
      </c>
      <c r="C307" s="20" t="s">
        <v>414</v>
      </c>
      <c r="D307" s="21" t="s">
        <v>707</v>
      </c>
      <c r="E307" s="21" t="s">
        <v>603</v>
      </c>
      <c r="F307" s="22">
        <v>12</v>
      </c>
      <c r="G307" s="137"/>
      <c r="H307" s="140"/>
      <c r="I307" s="140"/>
      <c r="J307" s="140"/>
      <c r="K307" s="140"/>
      <c r="L307" s="143"/>
      <c r="M307" s="26">
        <v>21</v>
      </c>
    </row>
    <row r="308" spans="1:13" ht="45" customHeight="1" thickBot="1">
      <c r="A308" s="146"/>
      <c r="B308" s="149" t="s">
        <v>730</v>
      </c>
      <c r="C308" s="31" t="s">
        <v>730</v>
      </c>
      <c r="D308" s="32" t="s">
        <v>714</v>
      </c>
      <c r="E308" s="32" t="s">
        <v>669</v>
      </c>
      <c r="F308" s="33">
        <v>2</v>
      </c>
      <c r="G308" s="151"/>
      <c r="H308" s="153"/>
      <c r="I308" s="153"/>
      <c r="J308" s="153"/>
      <c r="K308" s="153"/>
      <c r="L308" s="155"/>
      <c r="M308" s="26">
        <v>21</v>
      </c>
    </row>
    <row r="309" spans="1:13" ht="45" customHeight="1" thickBot="1">
      <c r="A309" s="127" t="s">
        <v>647</v>
      </c>
      <c r="B309" s="128"/>
      <c r="C309" s="129"/>
      <c r="D309" s="129"/>
      <c r="E309" s="129"/>
      <c r="F309" s="129"/>
      <c r="G309" s="129"/>
      <c r="H309" s="27">
        <f>SUM(H284:H308)</f>
        <v>3310</v>
      </c>
      <c r="I309" s="27">
        <v>0</v>
      </c>
      <c r="J309" s="27">
        <f>SUM(J284:J308)</f>
        <v>3310</v>
      </c>
      <c r="K309" s="27">
        <f>J309*0.09</f>
        <v>297.89999999999998</v>
      </c>
      <c r="L309" s="28">
        <f>SUM(L284:L308)</f>
        <v>3607.9</v>
      </c>
    </row>
    <row r="310" spans="1:13" ht="45" customHeight="1">
      <c r="A310" s="5" t="s">
        <v>589</v>
      </c>
      <c r="B310" s="6" t="s">
        <v>590</v>
      </c>
      <c r="C310" s="7" t="s">
        <v>591</v>
      </c>
      <c r="D310" s="6" t="s">
        <v>592</v>
      </c>
      <c r="E310" s="7" t="s">
        <v>593</v>
      </c>
      <c r="F310" s="8" t="s">
        <v>594</v>
      </c>
      <c r="G310" s="9" t="s">
        <v>595</v>
      </c>
      <c r="H310" s="9" t="s">
        <v>596</v>
      </c>
      <c r="I310" s="8" t="s">
        <v>597</v>
      </c>
      <c r="J310" s="8" t="s">
        <v>598</v>
      </c>
      <c r="K310" s="8" t="s">
        <v>599</v>
      </c>
      <c r="L310" s="10" t="s">
        <v>600</v>
      </c>
      <c r="M310" s="26">
        <v>20</v>
      </c>
    </row>
    <row r="311" spans="1:13" ht="45" customHeight="1" thickBot="1">
      <c r="A311" s="11"/>
      <c r="B311" s="12"/>
      <c r="C311" s="12"/>
      <c r="D311" s="12"/>
      <c r="E311" s="12"/>
      <c r="F311" s="12"/>
      <c r="G311" s="13"/>
      <c r="H311" s="14"/>
      <c r="I311" s="15"/>
      <c r="J311" s="16"/>
      <c r="K311" s="16"/>
      <c r="L311" s="17"/>
      <c r="M311" s="26">
        <v>20</v>
      </c>
    </row>
    <row r="312" spans="1:13" ht="45" customHeight="1">
      <c r="A312" s="145" t="s">
        <v>601</v>
      </c>
      <c r="B312" s="147" t="s">
        <v>8</v>
      </c>
      <c r="C312" s="29" t="s">
        <v>8</v>
      </c>
      <c r="D312" s="7" t="s">
        <v>3</v>
      </c>
      <c r="E312" s="7" t="s">
        <v>603</v>
      </c>
      <c r="F312" s="30">
        <v>1</v>
      </c>
      <c r="G312" s="150">
        <v>858</v>
      </c>
      <c r="H312" s="152">
        <f>F312*G312</f>
        <v>858</v>
      </c>
      <c r="I312" s="152">
        <v>0</v>
      </c>
      <c r="J312" s="152">
        <f>H312-I312</f>
        <v>858</v>
      </c>
      <c r="K312" s="152">
        <f>J312*0.09</f>
        <v>77.22</v>
      </c>
      <c r="L312" s="154">
        <f>J312+K312</f>
        <v>935.22</v>
      </c>
      <c r="M312" s="26">
        <v>20</v>
      </c>
    </row>
    <row r="313" spans="1:13" ht="45" customHeight="1">
      <c r="A313" s="131"/>
      <c r="B313" s="148" t="s">
        <v>137</v>
      </c>
      <c r="C313" s="20" t="s">
        <v>137</v>
      </c>
      <c r="D313" s="21" t="s">
        <v>687</v>
      </c>
      <c r="E313" s="21" t="s">
        <v>603</v>
      </c>
      <c r="F313" s="22">
        <v>2</v>
      </c>
      <c r="G313" s="137"/>
      <c r="H313" s="140"/>
      <c r="I313" s="140"/>
      <c r="J313" s="140"/>
      <c r="K313" s="140"/>
      <c r="L313" s="143"/>
      <c r="M313" s="26">
        <v>20</v>
      </c>
    </row>
    <row r="314" spans="1:13" ht="45" customHeight="1">
      <c r="A314" s="131"/>
      <c r="B314" s="148" t="s">
        <v>267</v>
      </c>
      <c r="C314" s="20" t="s">
        <v>267</v>
      </c>
      <c r="D314" s="21" t="s">
        <v>688</v>
      </c>
      <c r="E314" s="21" t="s">
        <v>603</v>
      </c>
      <c r="F314" s="22">
        <v>2</v>
      </c>
      <c r="G314" s="137"/>
      <c r="H314" s="140"/>
      <c r="I314" s="140"/>
      <c r="J314" s="140"/>
      <c r="K314" s="140"/>
      <c r="L314" s="143"/>
      <c r="M314" s="26">
        <v>20</v>
      </c>
    </row>
    <row r="315" spans="1:13" ht="45" customHeight="1">
      <c r="A315" s="131"/>
      <c r="B315" s="148" t="s">
        <v>377</v>
      </c>
      <c r="C315" s="20" t="s">
        <v>377</v>
      </c>
      <c r="D315" s="21" t="s">
        <v>689</v>
      </c>
      <c r="E315" s="21" t="s">
        <v>603</v>
      </c>
      <c r="F315" s="22">
        <v>16</v>
      </c>
      <c r="G315" s="137"/>
      <c r="H315" s="140"/>
      <c r="I315" s="140"/>
      <c r="J315" s="140"/>
      <c r="K315" s="140"/>
      <c r="L315" s="143"/>
      <c r="M315" s="26">
        <v>20</v>
      </c>
    </row>
    <row r="316" spans="1:13" ht="45" customHeight="1" thickBot="1">
      <c r="A316" s="146"/>
      <c r="B316" s="149" t="s">
        <v>515</v>
      </c>
      <c r="C316" s="31" t="s">
        <v>515</v>
      </c>
      <c r="D316" s="32" t="s">
        <v>690</v>
      </c>
      <c r="E316" s="32" t="s">
        <v>603</v>
      </c>
      <c r="F316" s="33">
        <v>2</v>
      </c>
      <c r="G316" s="151"/>
      <c r="H316" s="153"/>
      <c r="I316" s="153"/>
      <c r="J316" s="153"/>
      <c r="K316" s="153"/>
      <c r="L316" s="155"/>
      <c r="M316" s="26">
        <v>20</v>
      </c>
    </row>
    <row r="317" spans="1:13" ht="45" customHeight="1">
      <c r="A317" s="145" t="s">
        <v>604</v>
      </c>
      <c r="B317" s="147" t="s">
        <v>55</v>
      </c>
      <c r="C317" s="29" t="s">
        <v>55</v>
      </c>
      <c r="D317" s="7" t="s">
        <v>3</v>
      </c>
      <c r="E317" s="7" t="s">
        <v>603</v>
      </c>
      <c r="F317" s="30">
        <v>1</v>
      </c>
      <c r="G317" s="150">
        <v>366</v>
      </c>
      <c r="H317" s="152">
        <f>F317*G317</f>
        <v>366</v>
      </c>
      <c r="I317" s="152">
        <v>0</v>
      </c>
      <c r="J317" s="152">
        <f>H317-I317</f>
        <v>366</v>
      </c>
      <c r="K317" s="152">
        <f>J317*0.09</f>
        <v>32.94</v>
      </c>
      <c r="L317" s="154">
        <f>J317+K317</f>
        <v>398.94</v>
      </c>
      <c r="M317" s="26">
        <v>20</v>
      </c>
    </row>
    <row r="318" spans="1:13" ht="45" customHeight="1">
      <c r="A318" s="131"/>
      <c r="B318" s="148" t="s">
        <v>198</v>
      </c>
      <c r="C318" s="20" t="s">
        <v>198</v>
      </c>
      <c r="D318" s="21" t="s">
        <v>674</v>
      </c>
      <c r="E318" s="21" t="s">
        <v>603</v>
      </c>
      <c r="F318" s="22">
        <v>2</v>
      </c>
      <c r="G318" s="137"/>
      <c r="H318" s="140"/>
      <c r="I318" s="140"/>
      <c r="J318" s="140"/>
      <c r="K318" s="140"/>
      <c r="L318" s="143"/>
      <c r="M318" s="26">
        <v>20</v>
      </c>
    </row>
    <row r="319" spans="1:13" ht="45" customHeight="1">
      <c r="A319" s="131"/>
      <c r="B319" s="148" t="s">
        <v>324</v>
      </c>
      <c r="C319" s="20" t="s">
        <v>324</v>
      </c>
      <c r="D319" s="21" t="s">
        <v>661</v>
      </c>
      <c r="E319" s="21" t="s">
        <v>603</v>
      </c>
      <c r="F319" s="22">
        <v>2</v>
      </c>
      <c r="G319" s="137"/>
      <c r="H319" s="140"/>
      <c r="I319" s="140"/>
      <c r="J319" s="140"/>
      <c r="K319" s="140"/>
      <c r="L319" s="143"/>
      <c r="M319" s="26">
        <v>20</v>
      </c>
    </row>
    <row r="320" spans="1:13" ht="45" customHeight="1">
      <c r="A320" s="131"/>
      <c r="B320" s="148" t="s">
        <v>435</v>
      </c>
      <c r="C320" s="20" t="s">
        <v>435</v>
      </c>
      <c r="D320" s="21" t="s">
        <v>662</v>
      </c>
      <c r="E320" s="21" t="s">
        <v>603</v>
      </c>
      <c r="F320" s="22">
        <v>12</v>
      </c>
      <c r="G320" s="137"/>
      <c r="H320" s="140"/>
      <c r="I320" s="140"/>
      <c r="J320" s="140"/>
      <c r="K320" s="140"/>
      <c r="L320" s="143"/>
      <c r="M320" s="26">
        <v>20</v>
      </c>
    </row>
    <row r="321" spans="1:13" ht="45" customHeight="1" thickBot="1">
      <c r="A321" s="146"/>
      <c r="B321" s="149" t="s">
        <v>556</v>
      </c>
      <c r="C321" s="31" t="s">
        <v>556</v>
      </c>
      <c r="D321" s="32" t="s">
        <v>675</v>
      </c>
      <c r="E321" s="32" t="s">
        <v>603</v>
      </c>
      <c r="F321" s="33">
        <v>2</v>
      </c>
      <c r="G321" s="151"/>
      <c r="H321" s="153"/>
      <c r="I321" s="153"/>
      <c r="J321" s="153"/>
      <c r="K321" s="153"/>
      <c r="L321" s="155"/>
      <c r="M321" s="26">
        <v>20</v>
      </c>
    </row>
    <row r="322" spans="1:13" ht="45" customHeight="1">
      <c r="A322" s="145" t="s">
        <v>606</v>
      </c>
      <c r="B322" s="147" t="s">
        <v>9</v>
      </c>
      <c r="C322" s="29" t="s">
        <v>9</v>
      </c>
      <c r="D322" s="7" t="s">
        <v>3</v>
      </c>
      <c r="E322" s="7" t="s">
        <v>603</v>
      </c>
      <c r="F322" s="30">
        <v>1</v>
      </c>
      <c r="G322" s="150">
        <v>1675</v>
      </c>
      <c r="H322" s="152">
        <f>F322*G322</f>
        <v>1675</v>
      </c>
      <c r="I322" s="152">
        <v>0</v>
      </c>
      <c r="J322" s="152">
        <f>H322-I322</f>
        <v>1675</v>
      </c>
      <c r="K322" s="152">
        <f>J322*0.09</f>
        <v>150.75</v>
      </c>
      <c r="L322" s="154">
        <f>J322+K322</f>
        <v>1825.75</v>
      </c>
      <c r="M322" s="26">
        <v>20</v>
      </c>
    </row>
    <row r="323" spans="1:13" ht="45" customHeight="1">
      <c r="A323" s="131"/>
      <c r="B323" s="148" t="s">
        <v>138</v>
      </c>
      <c r="C323" s="20" t="s">
        <v>138</v>
      </c>
      <c r="D323" s="21" t="s">
        <v>702</v>
      </c>
      <c r="E323" s="21" t="s">
        <v>603</v>
      </c>
      <c r="F323" s="22">
        <v>2</v>
      </c>
      <c r="G323" s="137"/>
      <c r="H323" s="140"/>
      <c r="I323" s="140"/>
      <c r="J323" s="140"/>
      <c r="K323" s="140"/>
      <c r="L323" s="143"/>
      <c r="M323" s="26">
        <v>20</v>
      </c>
    </row>
    <row r="324" spans="1:13" ht="45" customHeight="1">
      <c r="A324" s="131"/>
      <c r="B324" s="148" t="s">
        <v>268</v>
      </c>
      <c r="C324" s="20" t="s">
        <v>268</v>
      </c>
      <c r="D324" s="21" t="s">
        <v>731</v>
      </c>
      <c r="E324" s="21" t="s">
        <v>603</v>
      </c>
      <c r="F324" s="22">
        <v>2</v>
      </c>
      <c r="G324" s="137"/>
      <c r="H324" s="140"/>
      <c r="I324" s="140"/>
      <c r="J324" s="140"/>
      <c r="K324" s="140"/>
      <c r="L324" s="143"/>
      <c r="M324" s="26">
        <v>20</v>
      </c>
    </row>
    <row r="325" spans="1:13" ht="45" customHeight="1">
      <c r="A325" s="131"/>
      <c r="B325" s="148" t="s">
        <v>378</v>
      </c>
      <c r="C325" s="20" t="s">
        <v>378</v>
      </c>
      <c r="D325" s="21" t="s">
        <v>732</v>
      </c>
      <c r="E325" s="21" t="s">
        <v>603</v>
      </c>
      <c r="F325" s="22">
        <v>16</v>
      </c>
      <c r="G325" s="137"/>
      <c r="H325" s="140"/>
      <c r="I325" s="140"/>
      <c r="J325" s="140"/>
      <c r="K325" s="140"/>
      <c r="L325" s="143"/>
      <c r="M325" s="26">
        <v>20</v>
      </c>
    </row>
    <row r="326" spans="1:13" ht="45" customHeight="1" thickBot="1">
      <c r="A326" s="146"/>
      <c r="B326" s="149" t="s">
        <v>733</v>
      </c>
      <c r="C326" s="31" t="s">
        <v>733</v>
      </c>
      <c r="D326" s="32" t="s">
        <v>734</v>
      </c>
      <c r="E326" s="32" t="s">
        <v>710</v>
      </c>
      <c r="F326" s="33">
        <v>2</v>
      </c>
      <c r="G326" s="151"/>
      <c r="H326" s="153"/>
      <c r="I326" s="153"/>
      <c r="J326" s="153"/>
      <c r="K326" s="153"/>
      <c r="L326" s="155"/>
      <c r="M326" s="26">
        <v>20</v>
      </c>
    </row>
    <row r="327" spans="1:13" ht="45" customHeight="1">
      <c r="A327" s="145" t="s">
        <v>608</v>
      </c>
      <c r="B327" s="147" t="s">
        <v>10</v>
      </c>
      <c r="C327" s="29" t="s">
        <v>10</v>
      </c>
      <c r="D327" s="7" t="s">
        <v>3</v>
      </c>
      <c r="E327" s="7" t="s">
        <v>603</v>
      </c>
      <c r="F327" s="30">
        <v>1</v>
      </c>
      <c r="G327" s="150">
        <v>662</v>
      </c>
      <c r="H327" s="152">
        <f>F327*G327</f>
        <v>662</v>
      </c>
      <c r="I327" s="152">
        <v>0</v>
      </c>
      <c r="J327" s="152">
        <f>H327-I327</f>
        <v>662</v>
      </c>
      <c r="K327" s="152">
        <f>J327*0.09</f>
        <v>59.58</v>
      </c>
      <c r="L327" s="154">
        <f>J327+K327</f>
        <v>721.58</v>
      </c>
      <c r="M327" s="26">
        <v>20</v>
      </c>
    </row>
    <row r="328" spans="1:13" ht="45" customHeight="1">
      <c r="A328" s="131"/>
      <c r="B328" s="148" t="s">
        <v>140</v>
      </c>
      <c r="C328" s="20" t="s">
        <v>140</v>
      </c>
      <c r="D328" s="21" t="s">
        <v>674</v>
      </c>
      <c r="E328" s="21" t="s">
        <v>603</v>
      </c>
      <c r="F328" s="22">
        <v>2</v>
      </c>
      <c r="G328" s="137"/>
      <c r="H328" s="140"/>
      <c r="I328" s="140"/>
      <c r="J328" s="140"/>
      <c r="K328" s="140"/>
      <c r="L328" s="143"/>
      <c r="M328" s="26">
        <v>20</v>
      </c>
    </row>
    <row r="329" spans="1:13" ht="45" customHeight="1">
      <c r="A329" s="131"/>
      <c r="B329" s="148" t="s">
        <v>270</v>
      </c>
      <c r="C329" s="20" t="s">
        <v>270</v>
      </c>
      <c r="D329" s="21" t="s">
        <v>706</v>
      </c>
      <c r="E329" s="21" t="s">
        <v>603</v>
      </c>
      <c r="F329" s="22">
        <v>2</v>
      </c>
      <c r="G329" s="137"/>
      <c r="H329" s="140"/>
      <c r="I329" s="140"/>
      <c r="J329" s="140"/>
      <c r="K329" s="140"/>
      <c r="L329" s="143"/>
      <c r="M329" s="26">
        <v>20</v>
      </c>
    </row>
    <row r="330" spans="1:13" ht="45" customHeight="1">
      <c r="A330" s="131"/>
      <c r="B330" s="148" t="s">
        <v>380</v>
      </c>
      <c r="C330" s="20" t="s">
        <v>380</v>
      </c>
      <c r="D330" s="21" t="s">
        <v>707</v>
      </c>
      <c r="E330" s="21" t="s">
        <v>603</v>
      </c>
      <c r="F330" s="22">
        <v>12</v>
      </c>
      <c r="G330" s="137"/>
      <c r="H330" s="140"/>
      <c r="I330" s="140"/>
      <c r="J330" s="140"/>
      <c r="K330" s="140"/>
      <c r="L330" s="143"/>
      <c r="M330" s="26">
        <v>20</v>
      </c>
    </row>
    <row r="331" spans="1:13" ht="45" customHeight="1" thickBot="1">
      <c r="A331" s="146"/>
      <c r="B331" s="149" t="s">
        <v>735</v>
      </c>
      <c r="C331" s="31" t="s">
        <v>735</v>
      </c>
      <c r="D331" s="32" t="s">
        <v>714</v>
      </c>
      <c r="E331" s="32" t="s">
        <v>669</v>
      </c>
      <c r="F331" s="33">
        <v>2</v>
      </c>
      <c r="G331" s="151"/>
      <c r="H331" s="153"/>
      <c r="I331" s="153"/>
      <c r="J331" s="153"/>
      <c r="K331" s="153"/>
      <c r="L331" s="155"/>
      <c r="M331" s="26">
        <v>20</v>
      </c>
    </row>
    <row r="332" spans="1:13" ht="45" customHeight="1">
      <c r="A332" s="145" t="s">
        <v>618</v>
      </c>
      <c r="B332" s="147" t="s">
        <v>11</v>
      </c>
      <c r="C332" s="29" t="s">
        <v>11</v>
      </c>
      <c r="D332" s="7" t="s">
        <v>3</v>
      </c>
      <c r="E332" s="7" t="s">
        <v>603</v>
      </c>
      <c r="F332" s="30">
        <v>1</v>
      </c>
      <c r="G332" s="150">
        <v>366</v>
      </c>
      <c r="H332" s="152">
        <f>F332*G332</f>
        <v>366</v>
      </c>
      <c r="I332" s="152">
        <v>0</v>
      </c>
      <c r="J332" s="152">
        <f>H332-I332</f>
        <v>366</v>
      </c>
      <c r="K332" s="152">
        <f>J332*0.09</f>
        <v>32.94</v>
      </c>
      <c r="L332" s="154">
        <f>J332+K332</f>
        <v>398.94</v>
      </c>
      <c r="M332" s="26">
        <v>20</v>
      </c>
    </row>
    <row r="333" spans="1:13" ht="45" customHeight="1">
      <c r="A333" s="131"/>
      <c r="B333" s="148" t="s">
        <v>142</v>
      </c>
      <c r="C333" s="20" t="s">
        <v>142</v>
      </c>
      <c r="D333" s="21" t="s">
        <v>674</v>
      </c>
      <c r="E333" s="21" t="s">
        <v>603</v>
      </c>
      <c r="F333" s="22">
        <v>2</v>
      </c>
      <c r="G333" s="137"/>
      <c r="H333" s="140"/>
      <c r="I333" s="140"/>
      <c r="J333" s="140"/>
      <c r="K333" s="140"/>
      <c r="L333" s="143"/>
      <c r="M333" s="26">
        <v>20</v>
      </c>
    </row>
    <row r="334" spans="1:13" ht="45" customHeight="1">
      <c r="A334" s="131"/>
      <c r="B334" s="148" t="s">
        <v>272</v>
      </c>
      <c r="C334" s="20" t="s">
        <v>272</v>
      </c>
      <c r="D334" s="21" t="s">
        <v>661</v>
      </c>
      <c r="E334" s="21" t="s">
        <v>603</v>
      </c>
      <c r="F334" s="22">
        <v>2</v>
      </c>
      <c r="G334" s="137"/>
      <c r="H334" s="140"/>
      <c r="I334" s="140"/>
      <c r="J334" s="140"/>
      <c r="K334" s="140"/>
      <c r="L334" s="143"/>
      <c r="M334" s="26">
        <v>20</v>
      </c>
    </row>
    <row r="335" spans="1:13" ht="45" customHeight="1">
      <c r="A335" s="131"/>
      <c r="B335" s="148" t="s">
        <v>382</v>
      </c>
      <c r="C335" s="20" t="s">
        <v>382</v>
      </c>
      <c r="D335" s="21" t="s">
        <v>662</v>
      </c>
      <c r="E335" s="21" t="s">
        <v>603</v>
      </c>
      <c r="F335" s="22">
        <v>12</v>
      </c>
      <c r="G335" s="137"/>
      <c r="H335" s="140"/>
      <c r="I335" s="140"/>
      <c r="J335" s="140"/>
      <c r="K335" s="140"/>
      <c r="L335" s="143"/>
      <c r="M335" s="26">
        <v>20</v>
      </c>
    </row>
    <row r="336" spans="1:13" ht="45" customHeight="1" thickBot="1">
      <c r="A336" s="146"/>
      <c r="B336" s="149" t="s">
        <v>538</v>
      </c>
      <c r="C336" s="31" t="s">
        <v>538</v>
      </c>
      <c r="D336" s="32" t="s">
        <v>675</v>
      </c>
      <c r="E336" s="32" t="s">
        <v>603</v>
      </c>
      <c r="F336" s="33">
        <v>2</v>
      </c>
      <c r="G336" s="151"/>
      <c r="H336" s="153"/>
      <c r="I336" s="153"/>
      <c r="J336" s="153"/>
      <c r="K336" s="153"/>
      <c r="L336" s="155"/>
      <c r="M336" s="26">
        <v>20</v>
      </c>
    </row>
    <row r="337" spans="1:13" ht="45" customHeight="1" thickBot="1">
      <c r="A337" s="127" t="s">
        <v>647</v>
      </c>
      <c r="B337" s="128"/>
      <c r="C337" s="129"/>
      <c r="D337" s="129"/>
      <c r="E337" s="129"/>
      <c r="F337" s="129"/>
      <c r="G337" s="129"/>
      <c r="H337" s="27">
        <f>SUM(H312:H336)</f>
        <v>3927</v>
      </c>
      <c r="I337" s="27">
        <v>0</v>
      </c>
      <c r="J337" s="27">
        <f>SUM(J312:J336)</f>
        <v>3927</v>
      </c>
      <c r="K337" s="27">
        <f>J337*0.09</f>
        <v>353.43</v>
      </c>
      <c r="L337" s="28">
        <f>SUM(L312:L336)</f>
        <v>4280.4299999999994</v>
      </c>
    </row>
    <row r="338" spans="1:13" ht="45" customHeight="1">
      <c r="A338" s="5" t="s">
        <v>589</v>
      </c>
      <c r="B338" s="6" t="s">
        <v>590</v>
      </c>
      <c r="C338" s="7" t="s">
        <v>591</v>
      </c>
      <c r="D338" s="6" t="s">
        <v>592</v>
      </c>
      <c r="E338" s="7" t="s">
        <v>593</v>
      </c>
      <c r="F338" s="8" t="s">
        <v>594</v>
      </c>
      <c r="G338" s="9" t="s">
        <v>595</v>
      </c>
      <c r="H338" s="9" t="s">
        <v>596</v>
      </c>
      <c r="I338" s="8" t="s">
        <v>597</v>
      </c>
      <c r="J338" s="8" t="s">
        <v>598</v>
      </c>
      <c r="K338" s="8" t="s">
        <v>599</v>
      </c>
      <c r="L338" s="10" t="s">
        <v>600</v>
      </c>
    </row>
    <row r="339" spans="1:13" ht="45" customHeight="1" thickBot="1">
      <c r="A339" s="11"/>
      <c r="B339" s="12"/>
      <c r="C339" s="12"/>
      <c r="D339" s="12"/>
      <c r="E339" s="12"/>
      <c r="F339" s="12"/>
      <c r="G339" s="13"/>
      <c r="H339" s="14"/>
      <c r="I339" s="15"/>
      <c r="J339" s="16"/>
      <c r="K339" s="16"/>
      <c r="L339" s="17"/>
      <c r="M339" s="26">
        <v>19</v>
      </c>
    </row>
    <row r="340" spans="1:13" ht="45" customHeight="1">
      <c r="A340" s="145" t="s">
        <v>601</v>
      </c>
      <c r="B340" s="147" t="s">
        <v>92</v>
      </c>
      <c r="C340" s="29" t="s">
        <v>92</v>
      </c>
      <c r="D340" s="7" t="s">
        <v>3</v>
      </c>
      <c r="E340" s="7" t="s">
        <v>603</v>
      </c>
      <c r="F340" s="30">
        <v>1</v>
      </c>
      <c r="G340" s="150">
        <v>345</v>
      </c>
      <c r="H340" s="152">
        <f>F340*G340</f>
        <v>345</v>
      </c>
      <c r="I340" s="152">
        <v>0</v>
      </c>
      <c r="J340" s="152">
        <f>H340-I340</f>
        <v>345</v>
      </c>
      <c r="K340" s="152">
        <f>J340*0.09</f>
        <v>31.049999999999997</v>
      </c>
      <c r="L340" s="154">
        <f>J340+K340</f>
        <v>376.05</v>
      </c>
      <c r="M340" s="26">
        <v>19</v>
      </c>
    </row>
    <row r="341" spans="1:13" ht="45" customHeight="1">
      <c r="A341" s="131"/>
      <c r="B341" s="148" t="s">
        <v>244</v>
      </c>
      <c r="C341" s="20" t="s">
        <v>244</v>
      </c>
      <c r="D341" s="21" t="s">
        <v>683</v>
      </c>
      <c r="E341" s="21" t="s">
        <v>603</v>
      </c>
      <c r="F341" s="22">
        <v>2</v>
      </c>
      <c r="G341" s="137"/>
      <c r="H341" s="140"/>
      <c r="I341" s="140"/>
      <c r="J341" s="140"/>
      <c r="K341" s="140"/>
      <c r="L341" s="143"/>
      <c r="M341" s="26">
        <v>19</v>
      </c>
    </row>
    <row r="342" spans="1:13" ht="45" customHeight="1">
      <c r="A342" s="131"/>
      <c r="B342" s="148" t="s">
        <v>367</v>
      </c>
      <c r="C342" s="20" t="s">
        <v>367</v>
      </c>
      <c r="D342" s="21" t="s">
        <v>684</v>
      </c>
      <c r="E342" s="21" t="s">
        <v>603</v>
      </c>
      <c r="F342" s="22">
        <v>2</v>
      </c>
      <c r="G342" s="137"/>
      <c r="H342" s="140"/>
      <c r="I342" s="140"/>
      <c r="J342" s="140"/>
      <c r="K342" s="140"/>
      <c r="L342" s="143"/>
      <c r="M342" s="26">
        <v>19</v>
      </c>
    </row>
    <row r="343" spans="1:13" ht="45" customHeight="1">
      <c r="A343" s="131"/>
      <c r="B343" s="148" t="s">
        <v>473</v>
      </c>
      <c r="C343" s="20" t="s">
        <v>473</v>
      </c>
      <c r="D343" s="21" t="s">
        <v>685</v>
      </c>
      <c r="E343" s="21" t="s">
        <v>603</v>
      </c>
      <c r="F343" s="22">
        <v>12</v>
      </c>
      <c r="G343" s="137"/>
      <c r="H343" s="140"/>
      <c r="I343" s="140"/>
      <c r="J343" s="140"/>
      <c r="K343" s="140"/>
      <c r="L343" s="143"/>
      <c r="M343" s="26">
        <v>19</v>
      </c>
    </row>
    <row r="344" spans="1:13" ht="45" customHeight="1" thickBot="1">
      <c r="A344" s="146"/>
      <c r="B344" s="149" t="s">
        <v>573</v>
      </c>
      <c r="C344" s="31" t="s">
        <v>573</v>
      </c>
      <c r="D344" s="32" t="s">
        <v>540</v>
      </c>
      <c r="E344" s="32" t="s">
        <v>603</v>
      </c>
      <c r="F344" s="33">
        <v>2</v>
      </c>
      <c r="G344" s="151"/>
      <c r="H344" s="153"/>
      <c r="I344" s="153"/>
      <c r="J344" s="153"/>
      <c r="K344" s="153"/>
      <c r="L344" s="155"/>
      <c r="M344" s="26">
        <v>19</v>
      </c>
    </row>
    <row r="345" spans="1:13" ht="45" customHeight="1">
      <c r="A345" s="145" t="s">
        <v>604</v>
      </c>
      <c r="B345" s="147" t="s">
        <v>94</v>
      </c>
      <c r="C345" s="29" t="s">
        <v>94</v>
      </c>
      <c r="D345" s="7" t="s">
        <v>3</v>
      </c>
      <c r="E345" s="7" t="s">
        <v>603</v>
      </c>
      <c r="F345" s="30">
        <v>1</v>
      </c>
      <c r="G345" s="150">
        <v>345</v>
      </c>
      <c r="H345" s="152">
        <f>F345*G345</f>
        <v>345</v>
      </c>
      <c r="I345" s="152">
        <v>0</v>
      </c>
      <c r="J345" s="152">
        <f>H345-I345</f>
        <v>345</v>
      </c>
      <c r="K345" s="152">
        <f>J345*0.09</f>
        <v>31.049999999999997</v>
      </c>
      <c r="L345" s="154">
        <f>J345+K345</f>
        <v>376.05</v>
      </c>
      <c r="M345" s="26">
        <v>19</v>
      </c>
    </row>
    <row r="346" spans="1:13" ht="45" customHeight="1">
      <c r="A346" s="131"/>
      <c r="B346" s="148" t="s">
        <v>246</v>
      </c>
      <c r="C346" s="20" t="s">
        <v>246</v>
      </c>
      <c r="D346" s="21" t="s">
        <v>683</v>
      </c>
      <c r="E346" s="21" t="s">
        <v>603</v>
      </c>
      <c r="F346" s="22">
        <v>2</v>
      </c>
      <c r="G346" s="137"/>
      <c r="H346" s="140"/>
      <c r="I346" s="140"/>
      <c r="J346" s="140"/>
      <c r="K346" s="140"/>
      <c r="L346" s="143"/>
      <c r="M346" s="26">
        <v>19</v>
      </c>
    </row>
    <row r="347" spans="1:13" ht="45" customHeight="1">
      <c r="A347" s="131"/>
      <c r="B347" s="148" t="s">
        <v>369</v>
      </c>
      <c r="C347" s="20" t="s">
        <v>369</v>
      </c>
      <c r="D347" s="21" t="s">
        <v>684</v>
      </c>
      <c r="E347" s="21" t="s">
        <v>603</v>
      </c>
      <c r="F347" s="22">
        <v>2</v>
      </c>
      <c r="G347" s="137"/>
      <c r="H347" s="140"/>
      <c r="I347" s="140"/>
      <c r="J347" s="140"/>
      <c r="K347" s="140"/>
      <c r="L347" s="143"/>
      <c r="M347" s="26">
        <v>19</v>
      </c>
    </row>
    <row r="348" spans="1:13" ht="45" customHeight="1">
      <c r="A348" s="131"/>
      <c r="B348" s="148" t="s">
        <v>475</v>
      </c>
      <c r="C348" s="20" t="s">
        <v>475</v>
      </c>
      <c r="D348" s="21" t="s">
        <v>685</v>
      </c>
      <c r="E348" s="21" t="s">
        <v>603</v>
      </c>
      <c r="F348" s="22">
        <v>12</v>
      </c>
      <c r="G348" s="137"/>
      <c r="H348" s="140"/>
      <c r="I348" s="140"/>
      <c r="J348" s="140"/>
      <c r="K348" s="140"/>
      <c r="L348" s="143"/>
      <c r="M348" s="26">
        <v>19</v>
      </c>
    </row>
    <row r="349" spans="1:13" ht="45" customHeight="1" thickBot="1">
      <c r="A349" s="146"/>
      <c r="B349" s="149" t="s">
        <v>574</v>
      </c>
      <c r="C349" s="31" t="s">
        <v>574</v>
      </c>
      <c r="D349" s="32" t="s">
        <v>540</v>
      </c>
      <c r="E349" s="32" t="s">
        <v>603</v>
      </c>
      <c r="F349" s="33">
        <v>2</v>
      </c>
      <c r="G349" s="151"/>
      <c r="H349" s="153"/>
      <c r="I349" s="153"/>
      <c r="J349" s="153"/>
      <c r="K349" s="153"/>
      <c r="L349" s="155"/>
      <c r="M349" s="26">
        <v>19</v>
      </c>
    </row>
    <row r="350" spans="1:13" ht="45" customHeight="1">
      <c r="A350" s="145" t="s">
        <v>606</v>
      </c>
      <c r="B350" s="147" t="s">
        <v>96</v>
      </c>
      <c r="C350" s="29" t="s">
        <v>96</v>
      </c>
      <c r="D350" s="7" t="s">
        <v>3</v>
      </c>
      <c r="E350" s="7" t="s">
        <v>603</v>
      </c>
      <c r="F350" s="30">
        <v>1</v>
      </c>
      <c r="G350" s="150">
        <v>366</v>
      </c>
      <c r="H350" s="152">
        <f>F350*G350</f>
        <v>366</v>
      </c>
      <c r="I350" s="152">
        <v>0</v>
      </c>
      <c r="J350" s="152">
        <f>H350-I350</f>
        <v>366</v>
      </c>
      <c r="K350" s="152">
        <f>J350*0.09</f>
        <v>32.94</v>
      </c>
      <c r="L350" s="154">
        <f>J350+K350</f>
        <v>398.94</v>
      </c>
      <c r="M350" s="26">
        <v>19</v>
      </c>
    </row>
    <row r="351" spans="1:13" ht="45" customHeight="1">
      <c r="A351" s="131"/>
      <c r="B351" s="148" t="s">
        <v>248</v>
      </c>
      <c r="C351" s="20" t="s">
        <v>248</v>
      </c>
      <c r="D351" s="21" t="s">
        <v>674</v>
      </c>
      <c r="E351" s="21" t="s">
        <v>603</v>
      </c>
      <c r="F351" s="22">
        <v>2</v>
      </c>
      <c r="G351" s="137"/>
      <c r="H351" s="140"/>
      <c r="I351" s="140"/>
      <c r="J351" s="140"/>
      <c r="K351" s="140"/>
      <c r="L351" s="143"/>
      <c r="M351" s="26">
        <v>19</v>
      </c>
    </row>
    <row r="352" spans="1:13" ht="45" customHeight="1">
      <c r="A352" s="131"/>
      <c r="B352" s="148" t="s">
        <v>371</v>
      </c>
      <c r="C352" s="20" t="s">
        <v>371</v>
      </c>
      <c r="D352" s="21" t="s">
        <v>661</v>
      </c>
      <c r="E352" s="21" t="s">
        <v>603</v>
      </c>
      <c r="F352" s="22">
        <v>2</v>
      </c>
      <c r="G352" s="137"/>
      <c r="H352" s="140"/>
      <c r="I352" s="140"/>
      <c r="J352" s="140"/>
      <c r="K352" s="140"/>
      <c r="L352" s="143"/>
      <c r="M352" s="26">
        <v>19</v>
      </c>
    </row>
    <row r="353" spans="1:13" ht="45" customHeight="1">
      <c r="A353" s="131"/>
      <c r="B353" s="148" t="s">
        <v>477</v>
      </c>
      <c r="C353" s="20" t="s">
        <v>477</v>
      </c>
      <c r="D353" s="21" t="s">
        <v>662</v>
      </c>
      <c r="E353" s="21" t="s">
        <v>603</v>
      </c>
      <c r="F353" s="22">
        <v>12</v>
      </c>
      <c r="G353" s="137"/>
      <c r="H353" s="140"/>
      <c r="I353" s="140"/>
      <c r="J353" s="140"/>
      <c r="K353" s="140"/>
      <c r="L353" s="143"/>
      <c r="M353" s="26">
        <v>19</v>
      </c>
    </row>
    <row r="354" spans="1:13" ht="45" customHeight="1" thickBot="1">
      <c r="A354" s="146"/>
      <c r="B354" s="149" t="s">
        <v>575</v>
      </c>
      <c r="C354" s="31" t="s">
        <v>575</v>
      </c>
      <c r="D354" s="32" t="s">
        <v>519</v>
      </c>
      <c r="E354" s="32" t="s">
        <v>603</v>
      </c>
      <c r="F354" s="33">
        <v>2</v>
      </c>
      <c r="G354" s="151"/>
      <c r="H354" s="153"/>
      <c r="I354" s="153"/>
      <c r="J354" s="153"/>
      <c r="K354" s="153"/>
      <c r="L354" s="155"/>
      <c r="M354" s="26">
        <v>19</v>
      </c>
    </row>
    <row r="355" spans="1:13" ht="45" customHeight="1">
      <c r="A355" s="145" t="s">
        <v>608</v>
      </c>
      <c r="B355" s="147" t="s">
        <v>91</v>
      </c>
      <c r="C355" s="29" t="s">
        <v>91</v>
      </c>
      <c r="D355" s="7" t="s">
        <v>3</v>
      </c>
      <c r="E355" s="7" t="s">
        <v>603</v>
      </c>
      <c r="F355" s="30">
        <v>1</v>
      </c>
      <c r="G355" s="150">
        <v>184</v>
      </c>
      <c r="H355" s="152">
        <f>F355*G355</f>
        <v>184</v>
      </c>
      <c r="I355" s="152">
        <v>0</v>
      </c>
      <c r="J355" s="152">
        <f>H355-I355</f>
        <v>184</v>
      </c>
      <c r="K355" s="152">
        <f>J355*0.09</f>
        <v>16.559999999999999</v>
      </c>
      <c r="L355" s="154">
        <f>J355+K355</f>
        <v>200.56</v>
      </c>
      <c r="M355" s="26">
        <v>19</v>
      </c>
    </row>
    <row r="356" spans="1:13" ht="45" customHeight="1">
      <c r="A356" s="131"/>
      <c r="B356" s="148" t="s">
        <v>243</v>
      </c>
      <c r="C356" s="20" t="s">
        <v>243</v>
      </c>
      <c r="D356" s="21" t="s">
        <v>660</v>
      </c>
      <c r="E356" s="21" t="s">
        <v>603</v>
      </c>
      <c r="F356" s="22">
        <v>2</v>
      </c>
      <c r="G356" s="137"/>
      <c r="H356" s="140"/>
      <c r="I356" s="140"/>
      <c r="J356" s="140"/>
      <c r="K356" s="140"/>
      <c r="L356" s="143"/>
      <c r="M356" s="26">
        <v>19</v>
      </c>
    </row>
    <row r="357" spans="1:13" ht="45" customHeight="1">
      <c r="A357" s="131"/>
      <c r="B357" s="148" t="s">
        <v>366</v>
      </c>
      <c r="C357" s="20" t="s">
        <v>366</v>
      </c>
      <c r="D357" s="21" t="s">
        <v>661</v>
      </c>
      <c r="E357" s="21" t="s">
        <v>603</v>
      </c>
      <c r="F357" s="22">
        <v>2</v>
      </c>
      <c r="G357" s="137"/>
      <c r="H357" s="140"/>
      <c r="I357" s="140"/>
      <c r="J357" s="140"/>
      <c r="K357" s="140"/>
      <c r="L357" s="143"/>
      <c r="M357" s="26">
        <v>19</v>
      </c>
    </row>
    <row r="358" spans="1:13" ht="45" customHeight="1">
      <c r="A358" s="131"/>
      <c r="B358" s="148" t="s">
        <v>472</v>
      </c>
      <c r="C358" s="20" t="s">
        <v>472</v>
      </c>
      <c r="D358" s="21" t="s">
        <v>662</v>
      </c>
      <c r="E358" s="21" t="s">
        <v>603</v>
      </c>
      <c r="F358" s="22">
        <v>8</v>
      </c>
      <c r="G358" s="137"/>
      <c r="H358" s="140"/>
      <c r="I358" s="140"/>
      <c r="J358" s="140"/>
      <c r="K358" s="140"/>
      <c r="L358" s="143"/>
      <c r="M358" s="26">
        <v>19</v>
      </c>
    </row>
    <row r="359" spans="1:13" ht="45" customHeight="1" thickBot="1">
      <c r="A359" s="146"/>
      <c r="B359" s="149" t="s">
        <v>534</v>
      </c>
      <c r="C359" s="31" t="s">
        <v>534</v>
      </c>
      <c r="D359" s="32" t="s">
        <v>530</v>
      </c>
      <c r="E359" s="32" t="s">
        <v>603</v>
      </c>
      <c r="F359" s="33">
        <v>2</v>
      </c>
      <c r="G359" s="151"/>
      <c r="H359" s="153"/>
      <c r="I359" s="153"/>
      <c r="J359" s="153"/>
      <c r="K359" s="153"/>
      <c r="L359" s="155"/>
      <c r="M359" s="26">
        <v>19</v>
      </c>
    </row>
    <row r="360" spans="1:13" ht="45" customHeight="1">
      <c r="A360" s="145" t="s">
        <v>618</v>
      </c>
      <c r="B360" s="147" t="s">
        <v>2</v>
      </c>
      <c r="C360" s="29" t="s">
        <v>2</v>
      </c>
      <c r="D360" s="7" t="s">
        <v>3</v>
      </c>
      <c r="E360" s="7" t="s">
        <v>603</v>
      </c>
      <c r="F360" s="30">
        <v>1</v>
      </c>
      <c r="G360" s="150">
        <v>858</v>
      </c>
      <c r="H360" s="152">
        <f>F360*G360</f>
        <v>858</v>
      </c>
      <c r="I360" s="152">
        <v>0</v>
      </c>
      <c r="J360" s="152">
        <f>H360-I360</f>
        <v>858</v>
      </c>
      <c r="K360" s="152">
        <f>J360*0.09</f>
        <v>77.22</v>
      </c>
      <c r="L360" s="154">
        <f>J360+K360</f>
        <v>935.22</v>
      </c>
      <c r="M360" s="26">
        <v>19</v>
      </c>
    </row>
    <row r="361" spans="1:13" ht="45" customHeight="1">
      <c r="A361" s="131"/>
      <c r="B361" s="148" t="s">
        <v>134</v>
      </c>
      <c r="C361" s="20" t="s">
        <v>134</v>
      </c>
      <c r="D361" s="21" t="s">
        <v>687</v>
      </c>
      <c r="E361" s="21" t="s">
        <v>603</v>
      </c>
      <c r="F361" s="22">
        <v>2</v>
      </c>
      <c r="G361" s="137"/>
      <c r="H361" s="140"/>
      <c r="I361" s="140"/>
      <c r="J361" s="140"/>
      <c r="K361" s="140"/>
      <c r="L361" s="143"/>
      <c r="M361" s="26">
        <v>19</v>
      </c>
    </row>
    <row r="362" spans="1:13" ht="45" customHeight="1">
      <c r="A362" s="131"/>
      <c r="B362" s="148" t="s">
        <v>265</v>
      </c>
      <c r="C362" s="20" t="s">
        <v>265</v>
      </c>
      <c r="D362" s="21" t="s">
        <v>688</v>
      </c>
      <c r="E362" s="21" t="s">
        <v>603</v>
      </c>
      <c r="F362" s="22">
        <v>2</v>
      </c>
      <c r="G362" s="137"/>
      <c r="H362" s="140"/>
      <c r="I362" s="140"/>
      <c r="J362" s="140"/>
      <c r="K362" s="140"/>
      <c r="L362" s="143"/>
      <c r="M362" s="26">
        <v>19</v>
      </c>
    </row>
    <row r="363" spans="1:13" ht="45" customHeight="1">
      <c r="A363" s="131"/>
      <c r="B363" s="148" t="s">
        <v>375</v>
      </c>
      <c r="C363" s="20" t="s">
        <v>375</v>
      </c>
      <c r="D363" s="21" t="s">
        <v>689</v>
      </c>
      <c r="E363" s="21" t="s">
        <v>603</v>
      </c>
      <c r="F363" s="22">
        <v>16</v>
      </c>
      <c r="G363" s="137"/>
      <c r="H363" s="140"/>
      <c r="I363" s="140"/>
      <c r="J363" s="140"/>
      <c r="K363" s="140"/>
      <c r="L363" s="143"/>
      <c r="M363" s="26">
        <v>19</v>
      </c>
    </row>
    <row r="364" spans="1:13" ht="45" customHeight="1" thickBot="1">
      <c r="A364" s="146"/>
      <c r="B364" s="149" t="s">
        <v>513</v>
      </c>
      <c r="C364" s="31" t="s">
        <v>513</v>
      </c>
      <c r="D364" s="32" t="s">
        <v>690</v>
      </c>
      <c r="E364" s="32" t="s">
        <v>603</v>
      </c>
      <c r="F364" s="33">
        <v>2</v>
      </c>
      <c r="G364" s="151"/>
      <c r="H364" s="153"/>
      <c r="I364" s="153"/>
      <c r="J364" s="153"/>
      <c r="K364" s="153"/>
      <c r="L364" s="155"/>
      <c r="M364" s="26">
        <v>19</v>
      </c>
    </row>
    <row r="365" spans="1:13" ht="45" customHeight="1" thickBot="1">
      <c r="A365" s="127" t="s">
        <v>647</v>
      </c>
      <c r="B365" s="128"/>
      <c r="C365" s="129"/>
      <c r="D365" s="129"/>
      <c r="E365" s="129"/>
      <c r="F365" s="129"/>
      <c r="G365" s="129"/>
      <c r="H365" s="27">
        <f>SUM(H340:H364)</f>
        <v>2098</v>
      </c>
      <c r="I365" s="27">
        <v>0</v>
      </c>
      <c r="J365" s="27">
        <f>SUM(J340:J364)</f>
        <v>2098</v>
      </c>
      <c r="K365" s="27">
        <f>J365*0.09</f>
        <v>188.82</v>
      </c>
      <c r="L365" s="28">
        <f>SUM(L340:L364)</f>
        <v>2286.8199999999997</v>
      </c>
    </row>
    <row r="366" spans="1:13" ht="45" customHeight="1">
      <c r="A366" s="5" t="s">
        <v>589</v>
      </c>
      <c r="B366" s="6" t="s">
        <v>590</v>
      </c>
      <c r="C366" s="7" t="s">
        <v>591</v>
      </c>
      <c r="D366" s="6" t="s">
        <v>592</v>
      </c>
      <c r="E366" s="7" t="s">
        <v>593</v>
      </c>
      <c r="F366" s="8" t="s">
        <v>594</v>
      </c>
      <c r="G366" s="9" t="s">
        <v>595</v>
      </c>
      <c r="H366" s="9" t="s">
        <v>596</v>
      </c>
      <c r="I366" s="8" t="s">
        <v>597</v>
      </c>
      <c r="J366" s="8" t="s">
        <v>598</v>
      </c>
      <c r="K366" s="8" t="s">
        <v>599</v>
      </c>
      <c r="L366" s="10" t="s">
        <v>600</v>
      </c>
    </row>
    <row r="367" spans="1:13" ht="45" customHeight="1" thickBot="1">
      <c r="A367" s="11"/>
      <c r="B367" s="12"/>
      <c r="C367" s="12"/>
      <c r="D367" s="12"/>
      <c r="E367" s="12"/>
      <c r="F367" s="12"/>
      <c r="G367" s="13"/>
      <c r="H367" s="14"/>
      <c r="I367" s="15"/>
      <c r="J367" s="16"/>
      <c r="K367" s="16"/>
      <c r="L367" s="17"/>
      <c r="M367" s="26">
        <v>18</v>
      </c>
    </row>
    <row r="368" spans="1:13" ht="45" customHeight="1">
      <c r="A368" s="145" t="s">
        <v>601</v>
      </c>
      <c r="B368" s="147" t="s">
        <v>95</v>
      </c>
      <c r="C368" s="29" t="s">
        <v>95</v>
      </c>
      <c r="D368" s="7" t="s">
        <v>3</v>
      </c>
      <c r="E368" s="7" t="s">
        <v>603</v>
      </c>
      <c r="F368" s="30">
        <v>1</v>
      </c>
      <c r="G368" s="150">
        <v>858</v>
      </c>
      <c r="H368" s="152">
        <f>F368*G368</f>
        <v>858</v>
      </c>
      <c r="I368" s="152">
        <v>0</v>
      </c>
      <c r="J368" s="152">
        <f>H368-I368</f>
        <v>858</v>
      </c>
      <c r="K368" s="152">
        <f>J368*0.09</f>
        <v>77.22</v>
      </c>
      <c r="L368" s="154">
        <f>J368+K368</f>
        <v>935.22</v>
      </c>
      <c r="M368" s="26">
        <v>18</v>
      </c>
    </row>
    <row r="369" spans="1:13" ht="45" customHeight="1">
      <c r="A369" s="131"/>
      <c r="B369" s="148" t="s">
        <v>247</v>
      </c>
      <c r="C369" s="20" t="s">
        <v>247</v>
      </c>
      <c r="D369" s="21" t="s">
        <v>687</v>
      </c>
      <c r="E369" s="21" t="s">
        <v>603</v>
      </c>
      <c r="F369" s="22">
        <v>2</v>
      </c>
      <c r="G369" s="137"/>
      <c r="H369" s="140"/>
      <c r="I369" s="140"/>
      <c r="J369" s="140"/>
      <c r="K369" s="140"/>
      <c r="L369" s="143"/>
      <c r="M369" s="26">
        <v>18</v>
      </c>
    </row>
    <row r="370" spans="1:13" ht="45" customHeight="1">
      <c r="A370" s="131"/>
      <c r="B370" s="148" t="s">
        <v>370</v>
      </c>
      <c r="C370" s="20" t="s">
        <v>370</v>
      </c>
      <c r="D370" s="21" t="s">
        <v>688</v>
      </c>
      <c r="E370" s="21" t="s">
        <v>603</v>
      </c>
      <c r="F370" s="22">
        <v>2</v>
      </c>
      <c r="G370" s="137"/>
      <c r="H370" s="140"/>
      <c r="I370" s="140"/>
      <c r="J370" s="140"/>
      <c r="K370" s="140"/>
      <c r="L370" s="143"/>
      <c r="M370" s="26">
        <v>18</v>
      </c>
    </row>
    <row r="371" spans="1:13" ht="45" customHeight="1">
      <c r="A371" s="131"/>
      <c r="B371" s="148" t="s">
        <v>476</v>
      </c>
      <c r="C371" s="20" t="s">
        <v>476</v>
      </c>
      <c r="D371" s="21" t="s">
        <v>689</v>
      </c>
      <c r="E371" s="21" t="s">
        <v>603</v>
      </c>
      <c r="F371" s="22">
        <v>16</v>
      </c>
      <c r="G371" s="137"/>
      <c r="H371" s="140"/>
      <c r="I371" s="140"/>
      <c r="J371" s="140"/>
      <c r="K371" s="140"/>
      <c r="L371" s="143"/>
      <c r="M371" s="26">
        <v>18</v>
      </c>
    </row>
    <row r="372" spans="1:13" ht="45" customHeight="1" thickBot="1">
      <c r="A372" s="146"/>
      <c r="B372" s="149" t="s">
        <v>536</v>
      </c>
      <c r="C372" s="31" t="s">
        <v>536</v>
      </c>
      <c r="D372" s="32" t="s">
        <v>514</v>
      </c>
      <c r="E372" s="32" t="s">
        <v>603</v>
      </c>
      <c r="F372" s="33">
        <v>2</v>
      </c>
      <c r="G372" s="151"/>
      <c r="H372" s="153"/>
      <c r="I372" s="153"/>
      <c r="J372" s="153"/>
      <c r="K372" s="153"/>
      <c r="L372" s="155"/>
      <c r="M372" s="26">
        <v>18</v>
      </c>
    </row>
    <row r="373" spans="1:13" ht="45" customHeight="1">
      <c r="A373" s="145" t="s">
        <v>604</v>
      </c>
      <c r="B373" s="147" t="s">
        <v>97</v>
      </c>
      <c r="C373" s="29" t="s">
        <v>97</v>
      </c>
      <c r="D373" s="7" t="s">
        <v>3</v>
      </c>
      <c r="E373" s="7" t="s">
        <v>603</v>
      </c>
      <c r="F373" s="30">
        <v>1</v>
      </c>
      <c r="G373" s="150">
        <v>366</v>
      </c>
      <c r="H373" s="152">
        <f>F373*G373</f>
        <v>366</v>
      </c>
      <c r="I373" s="152">
        <v>0</v>
      </c>
      <c r="J373" s="152">
        <f>H373-I373</f>
        <v>366</v>
      </c>
      <c r="K373" s="152">
        <f>J373*0.09</f>
        <v>32.94</v>
      </c>
      <c r="L373" s="154">
        <f>J373+K373</f>
        <v>398.94</v>
      </c>
      <c r="M373" s="26">
        <v>18</v>
      </c>
    </row>
    <row r="374" spans="1:13" ht="45" customHeight="1">
      <c r="A374" s="131"/>
      <c r="B374" s="148" t="s">
        <v>249</v>
      </c>
      <c r="C374" s="20" t="s">
        <v>249</v>
      </c>
      <c r="D374" s="21" t="s">
        <v>674</v>
      </c>
      <c r="E374" s="21" t="s">
        <v>603</v>
      </c>
      <c r="F374" s="22">
        <v>2</v>
      </c>
      <c r="G374" s="137"/>
      <c r="H374" s="140"/>
      <c r="I374" s="140"/>
      <c r="J374" s="140"/>
      <c r="K374" s="140"/>
      <c r="L374" s="143"/>
      <c r="M374" s="26">
        <v>18</v>
      </c>
    </row>
    <row r="375" spans="1:13" ht="45" customHeight="1">
      <c r="A375" s="131"/>
      <c r="B375" s="148" t="s">
        <v>372</v>
      </c>
      <c r="C375" s="20" t="s">
        <v>372</v>
      </c>
      <c r="D375" s="21" t="s">
        <v>661</v>
      </c>
      <c r="E375" s="21" t="s">
        <v>603</v>
      </c>
      <c r="F375" s="22">
        <v>2</v>
      </c>
      <c r="G375" s="137"/>
      <c r="H375" s="140"/>
      <c r="I375" s="140"/>
      <c r="J375" s="140"/>
      <c r="K375" s="140"/>
      <c r="L375" s="143"/>
      <c r="M375" s="26">
        <v>18</v>
      </c>
    </row>
    <row r="376" spans="1:13" ht="45" customHeight="1">
      <c r="A376" s="131"/>
      <c r="B376" s="148" t="s">
        <v>478</v>
      </c>
      <c r="C376" s="20" t="s">
        <v>478</v>
      </c>
      <c r="D376" s="21" t="s">
        <v>662</v>
      </c>
      <c r="E376" s="21" t="s">
        <v>603</v>
      </c>
      <c r="F376" s="22">
        <v>12</v>
      </c>
      <c r="G376" s="137"/>
      <c r="H376" s="140"/>
      <c r="I376" s="140"/>
      <c r="J376" s="140"/>
      <c r="K376" s="140"/>
      <c r="L376" s="143"/>
      <c r="M376" s="26">
        <v>18</v>
      </c>
    </row>
    <row r="377" spans="1:13" ht="45" customHeight="1" thickBot="1">
      <c r="A377" s="146"/>
      <c r="B377" s="149" t="s">
        <v>537</v>
      </c>
      <c r="C377" s="31" t="s">
        <v>537</v>
      </c>
      <c r="D377" s="32" t="s">
        <v>519</v>
      </c>
      <c r="E377" s="32" t="s">
        <v>603</v>
      </c>
      <c r="F377" s="33">
        <v>2</v>
      </c>
      <c r="G377" s="151"/>
      <c r="H377" s="153"/>
      <c r="I377" s="153"/>
      <c r="J377" s="153"/>
      <c r="K377" s="153"/>
      <c r="L377" s="155"/>
      <c r="M377" s="26">
        <v>18</v>
      </c>
    </row>
    <row r="378" spans="1:13" ht="45" customHeight="1">
      <c r="A378" s="145" t="s">
        <v>606</v>
      </c>
      <c r="B378" s="147" t="s">
        <v>98</v>
      </c>
      <c r="C378" s="29" t="s">
        <v>98</v>
      </c>
      <c r="D378" s="7" t="s">
        <v>3</v>
      </c>
      <c r="E378" s="7" t="s">
        <v>603</v>
      </c>
      <c r="F378" s="30">
        <v>1</v>
      </c>
      <c r="G378" s="150">
        <v>366</v>
      </c>
      <c r="H378" s="152">
        <f>F378*G378</f>
        <v>366</v>
      </c>
      <c r="I378" s="152">
        <v>0</v>
      </c>
      <c r="J378" s="152">
        <f>H378-I378</f>
        <v>366</v>
      </c>
      <c r="K378" s="152">
        <f>J378*0.09</f>
        <v>32.94</v>
      </c>
      <c r="L378" s="154">
        <f>J378+K378</f>
        <v>398.94</v>
      </c>
      <c r="M378" s="26">
        <v>18</v>
      </c>
    </row>
    <row r="379" spans="1:13" ht="45" customHeight="1">
      <c r="A379" s="131"/>
      <c r="B379" s="148" t="s">
        <v>250</v>
      </c>
      <c r="C379" s="20" t="s">
        <v>250</v>
      </c>
      <c r="D379" s="21" t="s">
        <v>674</v>
      </c>
      <c r="E379" s="21" t="s">
        <v>603</v>
      </c>
      <c r="F379" s="22">
        <v>2</v>
      </c>
      <c r="G379" s="137"/>
      <c r="H379" s="140"/>
      <c r="I379" s="140"/>
      <c r="J379" s="140"/>
      <c r="K379" s="140"/>
      <c r="L379" s="143"/>
      <c r="M379" s="26">
        <v>18</v>
      </c>
    </row>
    <row r="380" spans="1:13" ht="45" customHeight="1">
      <c r="A380" s="131"/>
      <c r="B380" s="148" t="s">
        <v>373</v>
      </c>
      <c r="C380" s="20" t="s">
        <v>373</v>
      </c>
      <c r="D380" s="21" t="s">
        <v>661</v>
      </c>
      <c r="E380" s="21" t="s">
        <v>603</v>
      </c>
      <c r="F380" s="22">
        <v>2</v>
      </c>
      <c r="G380" s="137"/>
      <c r="H380" s="140"/>
      <c r="I380" s="140"/>
      <c r="J380" s="140"/>
      <c r="K380" s="140"/>
      <c r="L380" s="143"/>
      <c r="M380" s="26">
        <v>18</v>
      </c>
    </row>
    <row r="381" spans="1:13" ht="45" customHeight="1">
      <c r="A381" s="131"/>
      <c r="B381" s="148" t="s">
        <v>479</v>
      </c>
      <c r="C381" s="20" t="s">
        <v>479</v>
      </c>
      <c r="D381" s="21" t="s">
        <v>662</v>
      </c>
      <c r="E381" s="21" t="s">
        <v>603</v>
      </c>
      <c r="F381" s="22">
        <v>12</v>
      </c>
      <c r="G381" s="137"/>
      <c r="H381" s="140"/>
      <c r="I381" s="140"/>
      <c r="J381" s="140"/>
      <c r="K381" s="140"/>
      <c r="L381" s="143"/>
      <c r="M381" s="26">
        <v>18</v>
      </c>
    </row>
    <row r="382" spans="1:13" ht="45" customHeight="1" thickBot="1">
      <c r="A382" s="146"/>
      <c r="B382" s="149" t="s">
        <v>576</v>
      </c>
      <c r="C382" s="31" t="s">
        <v>576</v>
      </c>
      <c r="D382" s="32" t="s">
        <v>519</v>
      </c>
      <c r="E382" s="32" t="s">
        <v>603</v>
      </c>
      <c r="F382" s="33">
        <v>2</v>
      </c>
      <c r="G382" s="151"/>
      <c r="H382" s="153"/>
      <c r="I382" s="153"/>
      <c r="J382" s="153"/>
      <c r="K382" s="153"/>
      <c r="L382" s="155"/>
      <c r="M382" s="26">
        <v>18</v>
      </c>
    </row>
    <row r="383" spans="1:13" ht="45" customHeight="1">
      <c r="A383" s="145" t="s">
        <v>608</v>
      </c>
      <c r="B383" s="147" t="s">
        <v>82</v>
      </c>
      <c r="C383" s="29" t="s">
        <v>82</v>
      </c>
      <c r="D383" s="7" t="s">
        <v>3</v>
      </c>
      <c r="E383" s="7" t="s">
        <v>603</v>
      </c>
      <c r="F383" s="30">
        <v>1</v>
      </c>
      <c r="G383" s="150">
        <v>249</v>
      </c>
      <c r="H383" s="152">
        <f>F383*G383</f>
        <v>249</v>
      </c>
      <c r="I383" s="152">
        <v>0</v>
      </c>
      <c r="J383" s="152">
        <f>H383-I383</f>
        <v>249</v>
      </c>
      <c r="K383" s="152">
        <f>J383*0.09</f>
        <v>22.41</v>
      </c>
      <c r="L383" s="154">
        <f>J383+K383</f>
        <v>271.41000000000003</v>
      </c>
      <c r="M383" s="26">
        <v>18</v>
      </c>
    </row>
    <row r="384" spans="1:13" ht="45" customHeight="1">
      <c r="A384" s="131"/>
      <c r="B384" s="148" t="s">
        <v>232</v>
      </c>
      <c r="C384" s="20" t="s">
        <v>232</v>
      </c>
      <c r="D384" s="21" t="s">
        <v>680</v>
      </c>
      <c r="E384" s="21" t="s">
        <v>603</v>
      </c>
      <c r="F384" s="22">
        <v>2</v>
      </c>
      <c r="G384" s="137"/>
      <c r="H384" s="140"/>
      <c r="I384" s="140"/>
      <c r="J384" s="140"/>
      <c r="K384" s="140"/>
      <c r="L384" s="143"/>
      <c r="M384" s="26">
        <v>18</v>
      </c>
    </row>
    <row r="385" spans="1:13" ht="45" customHeight="1">
      <c r="A385" s="131"/>
      <c r="B385" s="148" t="s">
        <v>357</v>
      </c>
      <c r="C385" s="20" t="s">
        <v>357</v>
      </c>
      <c r="D385" s="21" t="s">
        <v>661</v>
      </c>
      <c r="E385" s="21" t="s">
        <v>603</v>
      </c>
      <c r="F385" s="22">
        <v>2</v>
      </c>
      <c r="G385" s="137"/>
      <c r="H385" s="140"/>
      <c r="I385" s="140"/>
      <c r="J385" s="140"/>
      <c r="K385" s="140"/>
      <c r="L385" s="143"/>
      <c r="M385" s="26">
        <v>18</v>
      </c>
    </row>
    <row r="386" spans="1:13" ht="45" customHeight="1">
      <c r="A386" s="131"/>
      <c r="B386" s="148" t="s">
        <v>464</v>
      </c>
      <c r="C386" s="20" t="s">
        <v>464</v>
      </c>
      <c r="D386" s="21" t="s">
        <v>662</v>
      </c>
      <c r="E386" s="21" t="s">
        <v>603</v>
      </c>
      <c r="F386" s="22">
        <v>8</v>
      </c>
      <c r="G386" s="137"/>
      <c r="H386" s="140"/>
      <c r="I386" s="140"/>
      <c r="J386" s="140"/>
      <c r="K386" s="140"/>
      <c r="L386" s="143"/>
      <c r="M386" s="26">
        <v>18</v>
      </c>
    </row>
    <row r="387" spans="1:13" ht="45" customHeight="1" thickBot="1">
      <c r="A387" s="146"/>
      <c r="B387" s="149" t="s">
        <v>736</v>
      </c>
      <c r="C387" s="31" t="s">
        <v>736</v>
      </c>
      <c r="D387" s="32" t="s">
        <v>737</v>
      </c>
      <c r="E387" s="32" t="s">
        <v>669</v>
      </c>
      <c r="F387" s="33">
        <v>2</v>
      </c>
      <c r="G387" s="151"/>
      <c r="H387" s="153"/>
      <c r="I387" s="153"/>
      <c r="J387" s="153"/>
      <c r="K387" s="153"/>
      <c r="L387" s="155"/>
      <c r="M387" s="26">
        <v>18</v>
      </c>
    </row>
    <row r="388" spans="1:13" ht="45" customHeight="1">
      <c r="A388" s="145" t="s">
        <v>618</v>
      </c>
      <c r="B388" s="147" t="s">
        <v>90</v>
      </c>
      <c r="C388" s="29" t="s">
        <v>90</v>
      </c>
      <c r="D388" s="7" t="s">
        <v>3</v>
      </c>
      <c r="E388" s="7" t="s">
        <v>603</v>
      </c>
      <c r="F388" s="30">
        <v>1</v>
      </c>
      <c r="G388" s="150">
        <v>366</v>
      </c>
      <c r="H388" s="152">
        <f>F388*G388</f>
        <v>366</v>
      </c>
      <c r="I388" s="152">
        <v>0</v>
      </c>
      <c r="J388" s="152">
        <f>H388-I388</f>
        <v>366</v>
      </c>
      <c r="K388" s="152">
        <f>J388*0.09</f>
        <v>32.94</v>
      </c>
      <c r="L388" s="154">
        <f>J388+K388</f>
        <v>398.94</v>
      </c>
      <c r="M388" s="26">
        <v>18</v>
      </c>
    </row>
    <row r="389" spans="1:13" ht="45" customHeight="1">
      <c r="A389" s="131"/>
      <c r="B389" s="148" t="s">
        <v>242</v>
      </c>
      <c r="C389" s="20" t="s">
        <v>242</v>
      </c>
      <c r="D389" s="21" t="s">
        <v>674</v>
      </c>
      <c r="E389" s="21" t="s">
        <v>603</v>
      </c>
      <c r="F389" s="22">
        <v>2</v>
      </c>
      <c r="G389" s="137"/>
      <c r="H389" s="140"/>
      <c r="I389" s="140"/>
      <c r="J389" s="140"/>
      <c r="K389" s="140"/>
      <c r="L389" s="143"/>
      <c r="M389" s="26">
        <v>18</v>
      </c>
    </row>
    <row r="390" spans="1:13" ht="45" customHeight="1">
      <c r="A390" s="131"/>
      <c r="B390" s="148" t="s">
        <v>365</v>
      </c>
      <c r="C390" s="20" t="s">
        <v>365</v>
      </c>
      <c r="D390" s="21" t="s">
        <v>661</v>
      </c>
      <c r="E390" s="21" t="s">
        <v>603</v>
      </c>
      <c r="F390" s="22">
        <v>2</v>
      </c>
      <c r="G390" s="137"/>
      <c r="H390" s="140"/>
      <c r="I390" s="140"/>
      <c r="J390" s="140"/>
      <c r="K390" s="140"/>
      <c r="L390" s="143"/>
      <c r="M390" s="26">
        <v>18</v>
      </c>
    </row>
    <row r="391" spans="1:13" ht="45" customHeight="1">
      <c r="A391" s="131"/>
      <c r="B391" s="148" t="s">
        <v>471</v>
      </c>
      <c r="C391" s="20" t="s">
        <v>471</v>
      </c>
      <c r="D391" s="21" t="s">
        <v>662</v>
      </c>
      <c r="E391" s="21" t="s">
        <v>603</v>
      </c>
      <c r="F391" s="22">
        <v>12</v>
      </c>
      <c r="G391" s="137"/>
      <c r="H391" s="140"/>
      <c r="I391" s="140"/>
      <c r="J391" s="140"/>
      <c r="K391" s="140"/>
      <c r="L391" s="143"/>
      <c r="M391" s="26">
        <v>18</v>
      </c>
    </row>
    <row r="392" spans="1:13" ht="45" customHeight="1" thickBot="1">
      <c r="A392" s="146"/>
      <c r="B392" s="149" t="s">
        <v>572</v>
      </c>
      <c r="C392" s="31" t="s">
        <v>572</v>
      </c>
      <c r="D392" s="32" t="s">
        <v>519</v>
      </c>
      <c r="E392" s="32" t="s">
        <v>603</v>
      </c>
      <c r="F392" s="33">
        <v>2</v>
      </c>
      <c r="G392" s="151"/>
      <c r="H392" s="153"/>
      <c r="I392" s="153"/>
      <c r="J392" s="153"/>
      <c r="K392" s="153"/>
      <c r="L392" s="155"/>
      <c r="M392" s="26">
        <v>18</v>
      </c>
    </row>
    <row r="393" spans="1:13" ht="45" customHeight="1" thickBot="1">
      <c r="A393" s="127" t="s">
        <v>647</v>
      </c>
      <c r="B393" s="128"/>
      <c r="C393" s="129"/>
      <c r="D393" s="129"/>
      <c r="E393" s="129"/>
      <c r="F393" s="129"/>
      <c r="G393" s="129"/>
      <c r="H393" s="27">
        <f>SUM(H368:H392)</f>
        <v>2205</v>
      </c>
      <c r="I393" s="27">
        <v>0</v>
      </c>
      <c r="J393" s="27">
        <f>SUM(J368:J392)</f>
        <v>2205</v>
      </c>
      <c r="K393" s="27">
        <f>J393*0.09</f>
        <v>198.45</v>
      </c>
      <c r="L393" s="28">
        <f>SUM(L368:L392)</f>
        <v>2403.4500000000003</v>
      </c>
    </row>
    <row r="394" spans="1:13" ht="45" customHeight="1">
      <c r="A394" s="5" t="s">
        <v>589</v>
      </c>
      <c r="B394" s="6" t="s">
        <v>590</v>
      </c>
      <c r="C394" s="7" t="s">
        <v>591</v>
      </c>
      <c r="D394" s="6" t="s">
        <v>592</v>
      </c>
      <c r="E394" s="7" t="s">
        <v>593</v>
      </c>
      <c r="F394" s="8" t="s">
        <v>594</v>
      </c>
      <c r="G394" s="9" t="s">
        <v>595</v>
      </c>
      <c r="H394" s="9" t="s">
        <v>596</v>
      </c>
      <c r="I394" s="8" t="s">
        <v>597</v>
      </c>
      <c r="J394" s="8" t="s">
        <v>598</v>
      </c>
      <c r="K394" s="8" t="s">
        <v>599</v>
      </c>
      <c r="L394" s="10" t="s">
        <v>600</v>
      </c>
    </row>
    <row r="395" spans="1:13" ht="45" customHeight="1" thickBot="1">
      <c r="A395" s="11"/>
      <c r="B395" s="12"/>
      <c r="C395" s="12"/>
      <c r="D395" s="12"/>
      <c r="E395" s="12"/>
      <c r="F395" s="12"/>
      <c r="G395" s="13"/>
      <c r="H395" s="14"/>
      <c r="I395" s="15"/>
      <c r="J395" s="16"/>
      <c r="K395" s="16"/>
      <c r="L395" s="17"/>
      <c r="M395" s="26">
        <v>17</v>
      </c>
    </row>
    <row r="396" spans="1:13" ht="45" customHeight="1">
      <c r="A396" s="145" t="s">
        <v>601</v>
      </c>
      <c r="B396" s="147" t="s">
        <v>80</v>
      </c>
      <c r="C396" s="29" t="s">
        <v>80</v>
      </c>
      <c r="D396" s="7" t="s">
        <v>3</v>
      </c>
      <c r="E396" s="7" t="s">
        <v>603</v>
      </c>
      <c r="F396" s="30">
        <v>1</v>
      </c>
      <c r="G396" s="150">
        <v>366</v>
      </c>
      <c r="H396" s="152">
        <f>F396*G396</f>
        <v>366</v>
      </c>
      <c r="I396" s="152">
        <v>0</v>
      </c>
      <c r="J396" s="152">
        <f>H396-I396</f>
        <v>366</v>
      </c>
      <c r="K396" s="152">
        <f>J396*0.09</f>
        <v>32.94</v>
      </c>
      <c r="L396" s="154">
        <f>J396+K396</f>
        <v>398.94</v>
      </c>
      <c r="M396" s="26">
        <v>17</v>
      </c>
    </row>
    <row r="397" spans="1:13" ht="45" customHeight="1">
      <c r="A397" s="131"/>
      <c r="B397" s="148" t="s">
        <v>229</v>
      </c>
      <c r="C397" s="20" t="s">
        <v>229</v>
      </c>
      <c r="D397" s="21" t="s">
        <v>674</v>
      </c>
      <c r="E397" s="21" t="s">
        <v>603</v>
      </c>
      <c r="F397" s="22">
        <v>2</v>
      </c>
      <c r="G397" s="137"/>
      <c r="H397" s="140"/>
      <c r="I397" s="140"/>
      <c r="J397" s="140"/>
      <c r="K397" s="140"/>
      <c r="L397" s="143"/>
      <c r="M397" s="26">
        <v>17</v>
      </c>
    </row>
    <row r="398" spans="1:13" ht="45" customHeight="1">
      <c r="A398" s="131"/>
      <c r="B398" s="148" t="s">
        <v>354</v>
      </c>
      <c r="C398" s="20" t="s">
        <v>354</v>
      </c>
      <c r="D398" s="21" t="s">
        <v>661</v>
      </c>
      <c r="E398" s="21" t="s">
        <v>603</v>
      </c>
      <c r="F398" s="22">
        <v>2</v>
      </c>
      <c r="G398" s="137"/>
      <c r="H398" s="140"/>
      <c r="I398" s="140"/>
      <c r="J398" s="140"/>
      <c r="K398" s="140"/>
      <c r="L398" s="143"/>
      <c r="M398" s="26">
        <v>17</v>
      </c>
    </row>
    <row r="399" spans="1:13" ht="45" customHeight="1">
      <c r="A399" s="131"/>
      <c r="B399" s="148" t="s">
        <v>463</v>
      </c>
      <c r="C399" s="20" t="s">
        <v>463</v>
      </c>
      <c r="D399" s="21" t="s">
        <v>662</v>
      </c>
      <c r="E399" s="21" t="s">
        <v>603</v>
      </c>
      <c r="F399" s="22">
        <v>12</v>
      </c>
      <c r="G399" s="137"/>
      <c r="H399" s="140"/>
      <c r="I399" s="140"/>
      <c r="J399" s="140"/>
      <c r="K399" s="140"/>
      <c r="L399" s="143"/>
      <c r="M399" s="26">
        <v>17</v>
      </c>
    </row>
    <row r="400" spans="1:13" ht="45" customHeight="1" thickBot="1">
      <c r="A400" s="146"/>
      <c r="B400" s="149" t="s">
        <v>566</v>
      </c>
      <c r="C400" s="31" t="s">
        <v>566</v>
      </c>
      <c r="D400" s="32" t="s">
        <v>519</v>
      </c>
      <c r="E400" s="32" t="s">
        <v>603</v>
      </c>
      <c r="F400" s="33">
        <v>2</v>
      </c>
      <c r="G400" s="151"/>
      <c r="H400" s="153"/>
      <c r="I400" s="153"/>
      <c r="J400" s="153"/>
      <c r="K400" s="153"/>
      <c r="L400" s="155"/>
      <c r="M400" s="26">
        <v>17</v>
      </c>
    </row>
    <row r="401" spans="1:13" ht="45" customHeight="1">
      <c r="A401" s="145" t="s">
        <v>604</v>
      </c>
      <c r="B401" s="147" t="s">
        <v>84</v>
      </c>
      <c r="C401" s="29" t="s">
        <v>84</v>
      </c>
      <c r="D401" s="7" t="s">
        <v>3</v>
      </c>
      <c r="E401" s="7" t="s">
        <v>603</v>
      </c>
      <c r="F401" s="30">
        <v>1</v>
      </c>
      <c r="G401" s="150">
        <v>366</v>
      </c>
      <c r="H401" s="152">
        <f>F401*G401</f>
        <v>366</v>
      </c>
      <c r="I401" s="152">
        <v>0</v>
      </c>
      <c r="J401" s="152">
        <f>H401-I401</f>
        <v>366</v>
      </c>
      <c r="K401" s="152">
        <f>J401*0.09</f>
        <v>32.94</v>
      </c>
      <c r="L401" s="154">
        <f>J401+K401</f>
        <v>398.94</v>
      </c>
      <c r="M401" s="26">
        <v>17</v>
      </c>
    </row>
    <row r="402" spans="1:13" ht="45" customHeight="1">
      <c r="A402" s="131"/>
      <c r="B402" s="148" t="s">
        <v>235</v>
      </c>
      <c r="C402" s="20" t="s">
        <v>235</v>
      </c>
      <c r="D402" s="21" t="s">
        <v>674</v>
      </c>
      <c r="E402" s="21" t="s">
        <v>603</v>
      </c>
      <c r="F402" s="22">
        <v>2</v>
      </c>
      <c r="G402" s="137"/>
      <c r="H402" s="140"/>
      <c r="I402" s="140"/>
      <c r="J402" s="140"/>
      <c r="K402" s="140"/>
      <c r="L402" s="143"/>
      <c r="M402" s="26">
        <v>17</v>
      </c>
    </row>
    <row r="403" spans="1:13" ht="45" customHeight="1">
      <c r="A403" s="131"/>
      <c r="B403" s="148" t="s">
        <v>359</v>
      </c>
      <c r="C403" s="20" t="s">
        <v>359</v>
      </c>
      <c r="D403" s="21" t="s">
        <v>661</v>
      </c>
      <c r="E403" s="21" t="s">
        <v>603</v>
      </c>
      <c r="F403" s="22">
        <v>2</v>
      </c>
      <c r="G403" s="137"/>
      <c r="H403" s="140"/>
      <c r="I403" s="140"/>
      <c r="J403" s="140"/>
      <c r="K403" s="140"/>
      <c r="L403" s="143"/>
      <c r="M403" s="26">
        <v>17</v>
      </c>
    </row>
    <row r="404" spans="1:13" ht="45" customHeight="1">
      <c r="A404" s="131"/>
      <c r="B404" s="148" t="s">
        <v>465</v>
      </c>
      <c r="C404" s="20" t="s">
        <v>465</v>
      </c>
      <c r="D404" s="21" t="s">
        <v>662</v>
      </c>
      <c r="E404" s="21" t="s">
        <v>603</v>
      </c>
      <c r="F404" s="22">
        <v>12</v>
      </c>
      <c r="G404" s="137"/>
      <c r="H404" s="140"/>
      <c r="I404" s="140"/>
      <c r="J404" s="140"/>
      <c r="K404" s="140"/>
      <c r="L404" s="143"/>
      <c r="M404" s="26">
        <v>17</v>
      </c>
    </row>
    <row r="405" spans="1:13" ht="45" customHeight="1" thickBot="1">
      <c r="A405" s="146"/>
      <c r="B405" s="149" t="s">
        <v>567</v>
      </c>
      <c r="C405" s="31" t="s">
        <v>567</v>
      </c>
      <c r="D405" s="32" t="s">
        <v>519</v>
      </c>
      <c r="E405" s="32" t="s">
        <v>603</v>
      </c>
      <c r="F405" s="33">
        <v>2</v>
      </c>
      <c r="G405" s="151"/>
      <c r="H405" s="153"/>
      <c r="I405" s="153"/>
      <c r="J405" s="153"/>
      <c r="K405" s="153"/>
      <c r="L405" s="155"/>
      <c r="M405" s="26">
        <v>17</v>
      </c>
    </row>
    <row r="406" spans="1:13" ht="45" customHeight="1">
      <c r="A406" s="145" t="s">
        <v>606</v>
      </c>
      <c r="B406" s="147" t="s">
        <v>93</v>
      </c>
      <c r="C406" s="29" t="s">
        <v>93</v>
      </c>
      <c r="D406" s="7" t="s">
        <v>3</v>
      </c>
      <c r="E406" s="7" t="s">
        <v>603</v>
      </c>
      <c r="F406" s="30">
        <v>1</v>
      </c>
      <c r="G406" s="150">
        <v>184</v>
      </c>
      <c r="H406" s="152">
        <f>F406*G406</f>
        <v>184</v>
      </c>
      <c r="I406" s="152">
        <v>0</v>
      </c>
      <c r="J406" s="152">
        <f>H406-I406</f>
        <v>184</v>
      </c>
      <c r="K406" s="152">
        <f>J406*0.09</f>
        <v>16.559999999999999</v>
      </c>
      <c r="L406" s="154">
        <f>J406+K406</f>
        <v>200.56</v>
      </c>
      <c r="M406" s="26">
        <v>17</v>
      </c>
    </row>
    <row r="407" spans="1:13" ht="45" customHeight="1">
      <c r="A407" s="131"/>
      <c r="B407" s="148" t="s">
        <v>245</v>
      </c>
      <c r="C407" s="20" t="s">
        <v>245</v>
      </c>
      <c r="D407" s="21" t="s">
        <v>660</v>
      </c>
      <c r="E407" s="21" t="s">
        <v>603</v>
      </c>
      <c r="F407" s="22">
        <v>2</v>
      </c>
      <c r="G407" s="137"/>
      <c r="H407" s="140"/>
      <c r="I407" s="140"/>
      <c r="J407" s="140"/>
      <c r="K407" s="140"/>
      <c r="L407" s="143"/>
      <c r="M407" s="26">
        <v>17</v>
      </c>
    </row>
    <row r="408" spans="1:13" ht="45" customHeight="1">
      <c r="A408" s="131"/>
      <c r="B408" s="148" t="s">
        <v>368</v>
      </c>
      <c r="C408" s="20" t="s">
        <v>368</v>
      </c>
      <c r="D408" s="21" t="s">
        <v>661</v>
      </c>
      <c r="E408" s="21" t="s">
        <v>603</v>
      </c>
      <c r="F408" s="22">
        <v>2</v>
      </c>
      <c r="G408" s="137"/>
      <c r="H408" s="140"/>
      <c r="I408" s="140"/>
      <c r="J408" s="140"/>
      <c r="K408" s="140"/>
      <c r="L408" s="143"/>
      <c r="M408" s="26">
        <v>17</v>
      </c>
    </row>
    <row r="409" spans="1:13" ht="45" customHeight="1">
      <c r="A409" s="131"/>
      <c r="B409" s="148" t="s">
        <v>474</v>
      </c>
      <c r="C409" s="20" t="s">
        <v>474</v>
      </c>
      <c r="D409" s="21" t="s">
        <v>662</v>
      </c>
      <c r="E409" s="21" t="s">
        <v>603</v>
      </c>
      <c r="F409" s="22">
        <v>8</v>
      </c>
      <c r="G409" s="137"/>
      <c r="H409" s="140"/>
      <c r="I409" s="140"/>
      <c r="J409" s="140"/>
      <c r="K409" s="140"/>
      <c r="L409" s="143"/>
      <c r="M409" s="26">
        <v>17</v>
      </c>
    </row>
    <row r="410" spans="1:13" ht="45" customHeight="1" thickBot="1">
      <c r="A410" s="146"/>
      <c r="B410" s="149" t="s">
        <v>535</v>
      </c>
      <c r="C410" s="31" t="s">
        <v>535</v>
      </c>
      <c r="D410" s="32" t="s">
        <v>530</v>
      </c>
      <c r="E410" s="32" t="s">
        <v>603</v>
      </c>
      <c r="F410" s="33">
        <v>2</v>
      </c>
      <c r="G410" s="151"/>
      <c r="H410" s="153"/>
      <c r="I410" s="153"/>
      <c r="J410" s="153"/>
      <c r="K410" s="153"/>
      <c r="L410" s="155"/>
      <c r="M410" s="26">
        <v>17</v>
      </c>
    </row>
    <row r="411" spans="1:13" ht="45" customHeight="1">
      <c r="A411" s="145" t="s">
        <v>608</v>
      </c>
      <c r="B411" s="147" t="s">
        <v>89</v>
      </c>
      <c r="C411" s="29" t="s">
        <v>89</v>
      </c>
      <c r="D411" s="7" t="s">
        <v>3</v>
      </c>
      <c r="E411" s="7" t="s">
        <v>603</v>
      </c>
      <c r="F411" s="30">
        <v>1</v>
      </c>
      <c r="G411" s="150">
        <v>343</v>
      </c>
      <c r="H411" s="152">
        <f>F411*G411</f>
        <v>343</v>
      </c>
      <c r="I411" s="152">
        <v>0</v>
      </c>
      <c r="J411" s="152">
        <f>H411-I411</f>
        <v>343</v>
      </c>
      <c r="K411" s="152">
        <f>J411*0.09</f>
        <v>30.869999999999997</v>
      </c>
      <c r="L411" s="154">
        <f>J411+K411</f>
        <v>373.87</v>
      </c>
      <c r="M411" s="26">
        <v>17</v>
      </c>
    </row>
    <row r="412" spans="1:13" ht="45" customHeight="1">
      <c r="A412" s="131"/>
      <c r="B412" s="148" t="s">
        <v>240</v>
      </c>
      <c r="C412" s="20" t="s">
        <v>240</v>
      </c>
      <c r="D412" s="21" t="s">
        <v>738</v>
      </c>
      <c r="E412" s="21" t="s">
        <v>603</v>
      </c>
      <c r="F412" s="22">
        <v>2</v>
      </c>
      <c r="G412" s="137"/>
      <c r="H412" s="140"/>
      <c r="I412" s="140"/>
      <c r="J412" s="140"/>
      <c r="K412" s="140"/>
      <c r="L412" s="143"/>
      <c r="M412" s="26">
        <v>17</v>
      </c>
    </row>
    <row r="413" spans="1:13" ht="45" customHeight="1">
      <c r="A413" s="131"/>
      <c r="B413" s="148" t="s">
        <v>364</v>
      </c>
      <c r="C413" s="20" t="s">
        <v>364</v>
      </c>
      <c r="D413" s="21" t="s">
        <v>661</v>
      </c>
      <c r="E413" s="21" t="s">
        <v>603</v>
      </c>
      <c r="F413" s="22">
        <v>2</v>
      </c>
      <c r="G413" s="137"/>
      <c r="H413" s="140"/>
      <c r="I413" s="140"/>
      <c r="J413" s="140"/>
      <c r="K413" s="140"/>
      <c r="L413" s="143"/>
      <c r="M413" s="26">
        <v>17</v>
      </c>
    </row>
    <row r="414" spans="1:13" ht="45" customHeight="1">
      <c r="A414" s="131"/>
      <c r="B414" s="148" t="s">
        <v>470</v>
      </c>
      <c r="C414" s="20" t="s">
        <v>470</v>
      </c>
      <c r="D414" s="21" t="s">
        <v>662</v>
      </c>
      <c r="E414" s="21" t="s">
        <v>603</v>
      </c>
      <c r="F414" s="22">
        <v>12</v>
      </c>
      <c r="G414" s="137"/>
      <c r="H414" s="140"/>
      <c r="I414" s="140"/>
      <c r="J414" s="140"/>
      <c r="K414" s="140"/>
      <c r="L414" s="143"/>
      <c r="M414" s="26">
        <v>17</v>
      </c>
    </row>
    <row r="415" spans="1:13" ht="45" customHeight="1" thickBot="1">
      <c r="A415" s="146"/>
      <c r="B415" s="149" t="s">
        <v>571</v>
      </c>
      <c r="C415" s="31" t="s">
        <v>571</v>
      </c>
      <c r="D415" s="32" t="s">
        <v>519</v>
      </c>
      <c r="E415" s="32" t="s">
        <v>603</v>
      </c>
      <c r="F415" s="33">
        <v>2</v>
      </c>
      <c r="G415" s="151"/>
      <c r="H415" s="153"/>
      <c r="I415" s="153"/>
      <c r="J415" s="153"/>
      <c r="K415" s="153"/>
      <c r="L415" s="155"/>
      <c r="M415" s="26">
        <v>17</v>
      </c>
    </row>
    <row r="416" spans="1:13" ht="45" customHeight="1">
      <c r="A416" s="145" t="s">
        <v>618</v>
      </c>
      <c r="B416" s="147" t="s">
        <v>99</v>
      </c>
      <c r="C416" s="29" t="s">
        <v>99</v>
      </c>
      <c r="D416" s="7" t="s">
        <v>3</v>
      </c>
      <c r="E416" s="7" t="s">
        <v>603</v>
      </c>
      <c r="F416" s="30">
        <v>1</v>
      </c>
      <c r="G416" s="150">
        <v>143</v>
      </c>
      <c r="H416" s="152">
        <f>F416*G416</f>
        <v>143</v>
      </c>
      <c r="I416" s="152">
        <v>0</v>
      </c>
      <c r="J416" s="152">
        <f>H416-I416</f>
        <v>143</v>
      </c>
      <c r="K416" s="152">
        <f>J416*0.09</f>
        <v>12.87</v>
      </c>
      <c r="L416" s="154">
        <f>J416+K416</f>
        <v>155.87</v>
      </c>
      <c r="M416" s="26">
        <v>17</v>
      </c>
    </row>
    <row r="417" spans="1:13" ht="45" customHeight="1">
      <c r="A417" s="131"/>
      <c r="B417" s="148" t="s">
        <v>251</v>
      </c>
      <c r="C417" s="20" t="s">
        <v>251</v>
      </c>
      <c r="D417" s="21" t="s">
        <v>739</v>
      </c>
      <c r="E417" s="21" t="s">
        <v>603</v>
      </c>
      <c r="F417" s="22">
        <v>2</v>
      </c>
      <c r="G417" s="137"/>
      <c r="H417" s="140"/>
      <c r="I417" s="140"/>
      <c r="J417" s="140"/>
      <c r="K417" s="140"/>
      <c r="L417" s="143"/>
      <c r="M417" s="26">
        <v>17</v>
      </c>
    </row>
    <row r="418" spans="1:13" ht="45" customHeight="1">
      <c r="A418" s="131"/>
      <c r="B418" s="148" t="s">
        <v>374</v>
      </c>
      <c r="C418" s="20" t="s">
        <v>374</v>
      </c>
      <c r="D418" s="21" t="s">
        <v>665</v>
      </c>
      <c r="E418" s="21" t="s">
        <v>603</v>
      </c>
      <c r="F418" s="22">
        <v>2</v>
      </c>
      <c r="G418" s="137"/>
      <c r="H418" s="140"/>
      <c r="I418" s="140"/>
      <c r="J418" s="140"/>
      <c r="K418" s="140"/>
      <c r="L418" s="143"/>
      <c r="M418" s="26">
        <v>17</v>
      </c>
    </row>
    <row r="419" spans="1:13" ht="45" customHeight="1">
      <c r="A419" s="131"/>
      <c r="B419" s="148" t="s">
        <v>480</v>
      </c>
      <c r="C419" s="20" t="s">
        <v>480</v>
      </c>
      <c r="D419" s="21" t="s">
        <v>666</v>
      </c>
      <c r="E419" s="21" t="s">
        <v>603</v>
      </c>
      <c r="F419" s="22">
        <v>8</v>
      </c>
      <c r="G419" s="137"/>
      <c r="H419" s="140"/>
      <c r="I419" s="140"/>
      <c r="J419" s="140"/>
      <c r="K419" s="140"/>
      <c r="L419" s="143"/>
      <c r="M419" s="26">
        <v>17</v>
      </c>
    </row>
    <row r="420" spans="1:13" ht="45" customHeight="1" thickBot="1">
      <c r="A420" s="146"/>
      <c r="B420" s="149" t="s">
        <v>577</v>
      </c>
      <c r="C420" s="31" t="s">
        <v>577</v>
      </c>
      <c r="D420" s="32" t="s">
        <v>500</v>
      </c>
      <c r="E420" s="32" t="s">
        <v>603</v>
      </c>
      <c r="F420" s="33">
        <v>2</v>
      </c>
      <c r="G420" s="151"/>
      <c r="H420" s="153"/>
      <c r="I420" s="153"/>
      <c r="J420" s="153"/>
      <c r="K420" s="153"/>
      <c r="L420" s="155"/>
      <c r="M420" s="26">
        <v>17</v>
      </c>
    </row>
    <row r="421" spans="1:13" ht="45" customHeight="1" thickBot="1">
      <c r="A421" s="127" t="s">
        <v>647</v>
      </c>
      <c r="B421" s="128"/>
      <c r="C421" s="129"/>
      <c r="D421" s="129"/>
      <c r="E421" s="129"/>
      <c r="F421" s="129"/>
      <c r="G421" s="129"/>
      <c r="H421" s="27">
        <f>SUM(H396:H420)</f>
        <v>1402</v>
      </c>
      <c r="I421" s="27">
        <v>0</v>
      </c>
      <c r="J421" s="27">
        <f>SUM(J396:J420)</f>
        <v>1402</v>
      </c>
      <c r="K421" s="27">
        <f>J421*0.09</f>
        <v>126.17999999999999</v>
      </c>
      <c r="L421" s="28">
        <f>SUM(L396:L420)</f>
        <v>1528.1799999999998</v>
      </c>
    </row>
    <row r="422" spans="1:13" ht="45" customHeight="1">
      <c r="A422" s="5" t="s">
        <v>589</v>
      </c>
      <c r="B422" s="6" t="s">
        <v>590</v>
      </c>
      <c r="C422" s="7" t="s">
        <v>591</v>
      </c>
      <c r="D422" s="6" t="s">
        <v>592</v>
      </c>
      <c r="E422" s="7" t="s">
        <v>593</v>
      </c>
      <c r="F422" s="8" t="s">
        <v>594</v>
      </c>
      <c r="G422" s="9" t="s">
        <v>595</v>
      </c>
      <c r="H422" s="9" t="s">
        <v>596</v>
      </c>
      <c r="I422" s="8" t="s">
        <v>597</v>
      </c>
      <c r="J422" s="8" t="s">
        <v>598</v>
      </c>
      <c r="K422" s="8" t="s">
        <v>599</v>
      </c>
      <c r="L422" s="10" t="s">
        <v>600</v>
      </c>
    </row>
    <row r="423" spans="1:13" ht="45" customHeight="1" thickBot="1">
      <c r="A423" s="11"/>
      <c r="B423" s="12"/>
      <c r="C423" s="12"/>
      <c r="D423" s="12"/>
      <c r="E423" s="12"/>
      <c r="F423" s="12"/>
      <c r="G423" s="13"/>
      <c r="H423" s="14"/>
      <c r="I423" s="15"/>
      <c r="J423" s="16"/>
      <c r="K423" s="16"/>
      <c r="L423" s="17"/>
      <c r="M423" s="26">
        <v>16</v>
      </c>
    </row>
    <row r="424" spans="1:13" ht="45" customHeight="1">
      <c r="A424" s="145" t="s">
        <v>601</v>
      </c>
      <c r="B424" s="147" t="s">
        <v>81</v>
      </c>
      <c r="C424" s="29" t="s">
        <v>81</v>
      </c>
      <c r="D424" s="7" t="s">
        <v>3</v>
      </c>
      <c r="E424" s="7" t="s">
        <v>603</v>
      </c>
      <c r="F424" s="30">
        <v>1</v>
      </c>
      <c r="G424" s="150">
        <v>7127</v>
      </c>
      <c r="H424" s="152">
        <f>F424*G424</f>
        <v>7127</v>
      </c>
      <c r="I424" s="152">
        <v>0</v>
      </c>
      <c r="J424" s="152">
        <f>H424-I424</f>
        <v>7127</v>
      </c>
      <c r="K424" s="152">
        <f>J424*0.09</f>
        <v>641.42999999999995</v>
      </c>
      <c r="L424" s="154">
        <f>J424+K424</f>
        <v>7768.43</v>
      </c>
      <c r="M424" s="26">
        <v>16</v>
      </c>
    </row>
    <row r="425" spans="1:13" ht="45" customHeight="1">
      <c r="A425" s="131"/>
      <c r="B425" s="148" t="s">
        <v>230</v>
      </c>
      <c r="C425" s="20" t="s">
        <v>230</v>
      </c>
      <c r="D425" s="21" t="s">
        <v>740</v>
      </c>
      <c r="E425" s="21" t="s">
        <v>603</v>
      </c>
      <c r="F425" s="22">
        <v>2</v>
      </c>
      <c r="G425" s="137"/>
      <c r="H425" s="140"/>
      <c r="I425" s="140"/>
      <c r="J425" s="140"/>
      <c r="K425" s="140"/>
      <c r="L425" s="143"/>
      <c r="M425" s="26">
        <v>16</v>
      </c>
    </row>
    <row r="426" spans="1:13" ht="45" customHeight="1">
      <c r="A426" s="131"/>
      <c r="B426" s="148" t="s">
        <v>261</v>
      </c>
      <c r="C426" s="20" t="s">
        <v>261</v>
      </c>
      <c r="D426" s="21" t="s">
        <v>741</v>
      </c>
      <c r="E426" s="21" t="s">
        <v>603</v>
      </c>
      <c r="F426" s="22">
        <v>28</v>
      </c>
      <c r="G426" s="137"/>
      <c r="H426" s="140"/>
      <c r="I426" s="140"/>
      <c r="J426" s="140"/>
      <c r="K426" s="140"/>
      <c r="L426" s="143"/>
      <c r="M426" s="26">
        <v>16</v>
      </c>
    </row>
    <row r="427" spans="1:13" ht="45" customHeight="1">
      <c r="A427" s="131"/>
      <c r="B427" s="148" t="s">
        <v>355</v>
      </c>
      <c r="C427" s="20" t="s">
        <v>355</v>
      </c>
      <c r="D427" s="21" t="s">
        <v>742</v>
      </c>
      <c r="E427" s="21" t="s">
        <v>603</v>
      </c>
      <c r="F427" s="22">
        <v>2</v>
      </c>
      <c r="G427" s="137"/>
      <c r="H427" s="140"/>
      <c r="I427" s="140"/>
      <c r="J427" s="140"/>
      <c r="K427" s="140"/>
      <c r="L427" s="143"/>
      <c r="M427" s="26">
        <v>16</v>
      </c>
    </row>
    <row r="428" spans="1:13" ht="45" customHeight="1" thickBot="1">
      <c r="A428" s="146"/>
      <c r="B428" s="149" t="s">
        <v>743</v>
      </c>
      <c r="C428" s="31" t="s">
        <v>743</v>
      </c>
      <c r="D428" s="32" t="s">
        <v>744</v>
      </c>
      <c r="E428" s="32" t="s">
        <v>669</v>
      </c>
      <c r="F428" s="33">
        <v>2</v>
      </c>
      <c r="G428" s="151"/>
      <c r="H428" s="153"/>
      <c r="I428" s="153"/>
      <c r="J428" s="153"/>
      <c r="K428" s="153"/>
      <c r="L428" s="155"/>
      <c r="M428" s="26">
        <v>16</v>
      </c>
    </row>
    <row r="429" spans="1:13" ht="45" customHeight="1">
      <c r="A429" s="145" t="s">
        <v>604</v>
      </c>
      <c r="B429" s="147" t="s">
        <v>86</v>
      </c>
      <c r="C429" s="29" t="s">
        <v>86</v>
      </c>
      <c r="D429" s="7" t="s">
        <v>3</v>
      </c>
      <c r="E429" s="7" t="s">
        <v>603</v>
      </c>
      <c r="F429" s="30">
        <v>1</v>
      </c>
      <c r="G429" s="150">
        <v>858</v>
      </c>
      <c r="H429" s="152">
        <f>F429*G429</f>
        <v>858</v>
      </c>
      <c r="I429" s="152">
        <v>0</v>
      </c>
      <c r="J429" s="152">
        <f>H429-I429</f>
        <v>858</v>
      </c>
      <c r="K429" s="152">
        <f>J429*0.09</f>
        <v>77.22</v>
      </c>
      <c r="L429" s="154">
        <f>J429+K429</f>
        <v>935.22</v>
      </c>
      <c r="M429" s="26">
        <v>16</v>
      </c>
    </row>
    <row r="430" spans="1:13" ht="45" customHeight="1">
      <c r="A430" s="131"/>
      <c r="B430" s="148" t="s">
        <v>237</v>
      </c>
      <c r="C430" s="20" t="s">
        <v>237</v>
      </c>
      <c r="D430" s="21" t="s">
        <v>687</v>
      </c>
      <c r="E430" s="21" t="s">
        <v>603</v>
      </c>
      <c r="F430" s="22">
        <v>2</v>
      </c>
      <c r="G430" s="137"/>
      <c r="H430" s="140"/>
      <c r="I430" s="140"/>
      <c r="J430" s="140"/>
      <c r="K430" s="140"/>
      <c r="L430" s="143"/>
      <c r="M430" s="26">
        <v>16</v>
      </c>
    </row>
    <row r="431" spans="1:13" ht="45" customHeight="1">
      <c r="A431" s="131"/>
      <c r="B431" s="148" t="s">
        <v>361</v>
      </c>
      <c r="C431" s="20" t="s">
        <v>361</v>
      </c>
      <c r="D431" s="21" t="s">
        <v>688</v>
      </c>
      <c r="E431" s="21" t="s">
        <v>603</v>
      </c>
      <c r="F431" s="22">
        <v>2</v>
      </c>
      <c r="G431" s="137"/>
      <c r="H431" s="140"/>
      <c r="I431" s="140"/>
      <c r="J431" s="140"/>
      <c r="K431" s="140"/>
      <c r="L431" s="143"/>
      <c r="M431" s="26">
        <v>16</v>
      </c>
    </row>
    <row r="432" spans="1:13" ht="45" customHeight="1">
      <c r="A432" s="131"/>
      <c r="B432" s="148" t="s">
        <v>467</v>
      </c>
      <c r="C432" s="20" t="s">
        <v>467</v>
      </c>
      <c r="D432" s="21" t="s">
        <v>689</v>
      </c>
      <c r="E432" s="21" t="s">
        <v>603</v>
      </c>
      <c r="F432" s="22">
        <v>16</v>
      </c>
      <c r="G432" s="137"/>
      <c r="H432" s="140"/>
      <c r="I432" s="140"/>
      <c r="J432" s="140"/>
      <c r="K432" s="140"/>
      <c r="L432" s="143"/>
      <c r="M432" s="26">
        <v>16</v>
      </c>
    </row>
    <row r="433" spans="1:13" ht="45" customHeight="1" thickBot="1">
      <c r="A433" s="146"/>
      <c r="B433" s="149" t="s">
        <v>533</v>
      </c>
      <c r="C433" s="31" t="s">
        <v>533</v>
      </c>
      <c r="D433" s="32" t="s">
        <v>514</v>
      </c>
      <c r="E433" s="32" t="s">
        <v>603</v>
      </c>
      <c r="F433" s="33">
        <v>2</v>
      </c>
      <c r="G433" s="151"/>
      <c r="H433" s="153"/>
      <c r="I433" s="153"/>
      <c r="J433" s="153"/>
      <c r="K433" s="153"/>
      <c r="L433" s="155"/>
      <c r="M433" s="26">
        <v>16</v>
      </c>
    </row>
    <row r="434" spans="1:13" ht="45" customHeight="1">
      <c r="A434" s="145" t="s">
        <v>606</v>
      </c>
      <c r="B434" s="147" t="s">
        <v>87</v>
      </c>
      <c r="C434" s="29" t="s">
        <v>87</v>
      </c>
      <c r="D434" s="7" t="s">
        <v>3</v>
      </c>
      <c r="E434" s="7" t="s">
        <v>603</v>
      </c>
      <c r="F434" s="30">
        <v>1</v>
      </c>
      <c r="G434" s="150">
        <v>366</v>
      </c>
      <c r="H434" s="152">
        <f>F434*G434</f>
        <v>366</v>
      </c>
      <c r="I434" s="152">
        <v>0</v>
      </c>
      <c r="J434" s="152">
        <f>H434-I434</f>
        <v>366</v>
      </c>
      <c r="K434" s="152">
        <f>J434*0.09</f>
        <v>32.94</v>
      </c>
      <c r="L434" s="154">
        <f>J434+K434</f>
        <v>398.94</v>
      </c>
      <c r="M434" s="26">
        <v>16</v>
      </c>
    </row>
    <row r="435" spans="1:13" ht="45" customHeight="1">
      <c r="A435" s="131"/>
      <c r="B435" s="148" t="s">
        <v>238</v>
      </c>
      <c r="C435" s="20" t="s">
        <v>238</v>
      </c>
      <c r="D435" s="21" t="s">
        <v>674</v>
      </c>
      <c r="E435" s="21" t="s">
        <v>603</v>
      </c>
      <c r="F435" s="22">
        <v>2</v>
      </c>
      <c r="G435" s="137"/>
      <c r="H435" s="140"/>
      <c r="I435" s="140"/>
      <c r="J435" s="140"/>
      <c r="K435" s="140"/>
      <c r="L435" s="143"/>
      <c r="M435" s="26">
        <v>16</v>
      </c>
    </row>
    <row r="436" spans="1:13" ht="45" customHeight="1">
      <c r="A436" s="131"/>
      <c r="B436" s="148" t="s">
        <v>362</v>
      </c>
      <c r="C436" s="20" t="s">
        <v>362</v>
      </c>
      <c r="D436" s="21" t="s">
        <v>661</v>
      </c>
      <c r="E436" s="21" t="s">
        <v>603</v>
      </c>
      <c r="F436" s="22">
        <v>2</v>
      </c>
      <c r="G436" s="137"/>
      <c r="H436" s="140"/>
      <c r="I436" s="140"/>
      <c r="J436" s="140"/>
      <c r="K436" s="140"/>
      <c r="L436" s="143"/>
      <c r="M436" s="26">
        <v>16</v>
      </c>
    </row>
    <row r="437" spans="1:13" ht="45" customHeight="1">
      <c r="A437" s="131"/>
      <c r="B437" s="148" t="s">
        <v>468</v>
      </c>
      <c r="C437" s="20" t="s">
        <v>468</v>
      </c>
      <c r="D437" s="21" t="s">
        <v>662</v>
      </c>
      <c r="E437" s="21" t="s">
        <v>603</v>
      </c>
      <c r="F437" s="22">
        <v>12</v>
      </c>
      <c r="G437" s="137"/>
      <c r="H437" s="140"/>
      <c r="I437" s="140"/>
      <c r="J437" s="140"/>
      <c r="K437" s="140"/>
      <c r="L437" s="143"/>
      <c r="M437" s="26">
        <v>16</v>
      </c>
    </row>
    <row r="438" spans="1:13" ht="45" customHeight="1" thickBot="1">
      <c r="A438" s="146"/>
      <c r="B438" s="149" t="s">
        <v>569</v>
      </c>
      <c r="C438" s="31" t="s">
        <v>569</v>
      </c>
      <c r="D438" s="32" t="s">
        <v>519</v>
      </c>
      <c r="E438" s="32" t="s">
        <v>603</v>
      </c>
      <c r="F438" s="33">
        <v>2</v>
      </c>
      <c r="G438" s="151"/>
      <c r="H438" s="153"/>
      <c r="I438" s="153"/>
      <c r="J438" s="153"/>
      <c r="K438" s="153"/>
      <c r="L438" s="155"/>
      <c r="M438" s="26">
        <v>16</v>
      </c>
    </row>
    <row r="439" spans="1:13" ht="45" customHeight="1">
      <c r="A439" s="145" t="s">
        <v>608</v>
      </c>
      <c r="B439" s="147" t="s">
        <v>83</v>
      </c>
      <c r="C439" s="29" t="s">
        <v>83</v>
      </c>
      <c r="D439" s="7" t="s">
        <v>3</v>
      </c>
      <c r="E439" s="7" t="s">
        <v>603</v>
      </c>
      <c r="F439" s="30">
        <v>1</v>
      </c>
      <c r="G439" s="150">
        <v>5636</v>
      </c>
      <c r="H439" s="152">
        <f>F439*G439</f>
        <v>5636</v>
      </c>
      <c r="I439" s="152">
        <v>0</v>
      </c>
      <c r="J439" s="152">
        <f>H439-I439</f>
        <v>5636</v>
      </c>
      <c r="K439" s="152">
        <f>J439*0.09</f>
        <v>507.24</v>
      </c>
      <c r="L439" s="154">
        <f>J439+K439</f>
        <v>6143.24</v>
      </c>
      <c r="M439" s="26">
        <v>16</v>
      </c>
    </row>
    <row r="440" spans="1:13" ht="45" customHeight="1">
      <c r="A440" s="131"/>
      <c r="B440" s="148" t="s">
        <v>233</v>
      </c>
      <c r="C440" s="20" t="s">
        <v>233</v>
      </c>
      <c r="D440" s="21" t="s">
        <v>745</v>
      </c>
      <c r="E440" s="21" t="s">
        <v>603</v>
      </c>
      <c r="F440" s="22">
        <v>2</v>
      </c>
      <c r="G440" s="137"/>
      <c r="H440" s="140"/>
      <c r="I440" s="140"/>
      <c r="J440" s="140"/>
      <c r="K440" s="140"/>
      <c r="L440" s="143"/>
      <c r="M440" s="26">
        <v>16</v>
      </c>
    </row>
    <row r="441" spans="1:13" ht="45" customHeight="1">
      <c r="A441" s="131"/>
      <c r="B441" s="148" t="s">
        <v>263</v>
      </c>
      <c r="C441" s="20" t="s">
        <v>263</v>
      </c>
      <c r="D441" s="21" t="s">
        <v>746</v>
      </c>
      <c r="E441" s="21" t="s">
        <v>603</v>
      </c>
      <c r="F441" s="22">
        <v>28</v>
      </c>
      <c r="G441" s="137"/>
      <c r="H441" s="140"/>
      <c r="I441" s="140"/>
      <c r="J441" s="140"/>
      <c r="K441" s="140"/>
      <c r="L441" s="143"/>
      <c r="M441" s="26">
        <v>16</v>
      </c>
    </row>
    <row r="442" spans="1:13" ht="45" customHeight="1">
      <c r="A442" s="131"/>
      <c r="B442" s="148" t="s">
        <v>358</v>
      </c>
      <c r="C442" s="20" t="s">
        <v>358</v>
      </c>
      <c r="D442" s="21" t="s">
        <v>742</v>
      </c>
      <c r="E442" s="21" t="s">
        <v>603</v>
      </c>
      <c r="F442" s="22">
        <v>2</v>
      </c>
      <c r="G442" s="137"/>
      <c r="H442" s="140"/>
      <c r="I442" s="140"/>
      <c r="J442" s="140"/>
      <c r="K442" s="140"/>
      <c r="L442" s="143"/>
      <c r="M442" s="26">
        <v>16</v>
      </c>
    </row>
    <row r="443" spans="1:13" ht="45" customHeight="1" thickBot="1">
      <c r="A443" s="146"/>
      <c r="B443" s="149" t="s">
        <v>747</v>
      </c>
      <c r="C443" s="31" t="s">
        <v>747</v>
      </c>
      <c r="D443" s="32" t="s">
        <v>748</v>
      </c>
      <c r="E443" s="32" t="s">
        <v>669</v>
      </c>
      <c r="F443" s="33">
        <v>2</v>
      </c>
      <c r="G443" s="151"/>
      <c r="H443" s="153"/>
      <c r="I443" s="153"/>
      <c r="J443" s="153"/>
      <c r="K443" s="153"/>
      <c r="L443" s="155"/>
      <c r="M443" s="26">
        <v>16</v>
      </c>
    </row>
    <row r="444" spans="1:13" ht="45" customHeight="1">
      <c r="A444" s="145" t="s">
        <v>618</v>
      </c>
      <c r="B444" s="147" t="s">
        <v>88</v>
      </c>
      <c r="C444" s="29" t="s">
        <v>88</v>
      </c>
      <c r="D444" s="7" t="s">
        <v>3</v>
      </c>
      <c r="E444" s="7" t="s">
        <v>603</v>
      </c>
      <c r="F444" s="30">
        <v>1</v>
      </c>
      <c r="G444" s="150">
        <v>345</v>
      </c>
      <c r="H444" s="152">
        <f>F444*G444</f>
        <v>345</v>
      </c>
      <c r="I444" s="152">
        <v>0</v>
      </c>
      <c r="J444" s="152">
        <f>H444-I444</f>
        <v>345</v>
      </c>
      <c r="K444" s="152">
        <f>J444*0.09</f>
        <v>31.049999999999997</v>
      </c>
      <c r="L444" s="154">
        <f>J444+K444</f>
        <v>376.05</v>
      </c>
      <c r="M444" s="26">
        <v>16</v>
      </c>
    </row>
    <row r="445" spans="1:13" ht="45" customHeight="1">
      <c r="A445" s="131"/>
      <c r="B445" s="148" t="s">
        <v>239</v>
      </c>
      <c r="C445" s="20" t="s">
        <v>239</v>
      </c>
      <c r="D445" s="21" t="s">
        <v>683</v>
      </c>
      <c r="E445" s="21" t="s">
        <v>603</v>
      </c>
      <c r="F445" s="22">
        <v>2</v>
      </c>
      <c r="G445" s="137"/>
      <c r="H445" s="140"/>
      <c r="I445" s="140"/>
      <c r="J445" s="140"/>
      <c r="K445" s="140"/>
      <c r="L445" s="143"/>
      <c r="M445" s="26">
        <v>16</v>
      </c>
    </row>
    <row r="446" spans="1:13" ht="45" customHeight="1">
      <c r="A446" s="131"/>
      <c r="B446" s="148" t="s">
        <v>363</v>
      </c>
      <c r="C446" s="20" t="s">
        <v>363</v>
      </c>
      <c r="D446" s="21" t="s">
        <v>684</v>
      </c>
      <c r="E446" s="21" t="s">
        <v>603</v>
      </c>
      <c r="F446" s="22">
        <v>2</v>
      </c>
      <c r="G446" s="137"/>
      <c r="H446" s="140"/>
      <c r="I446" s="140"/>
      <c r="J446" s="140"/>
      <c r="K446" s="140"/>
      <c r="L446" s="143"/>
      <c r="M446" s="26">
        <v>16</v>
      </c>
    </row>
    <row r="447" spans="1:13" ht="45" customHeight="1">
      <c r="A447" s="131"/>
      <c r="B447" s="148" t="s">
        <v>469</v>
      </c>
      <c r="C447" s="20" t="s">
        <v>469</v>
      </c>
      <c r="D447" s="21" t="s">
        <v>685</v>
      </c>
      <c r="E447" s="21" t="s">
        <v>603</v>
      </c>
      <c r="F447" s="22">
        <v>12</v>
      </c>
      <c r="G447" s="137"/>
      <c r="H447" s="140"/>
      <c r="I447" s="140"/>
      <c r="J447" s="140"/>
      <c r="K447" s="140"/>
      <c r="L447" s="143"/>
      <c r="M447" s="26">
        <v>16</v>
      </c>
    </row>
    <row r="448" spans="1:13" ht="45" customHeight="1" thickBot="1">
      <c r="A448" s="146"/>
      <c r="B448" s="149" t="s">
        <v>570</v>
      </c>
      <c r="C448" s="31" t="s">
        <v>570</v>
      </c>
      <c r="D448" s="32" t="s">
        <v>540</v>
      </c>
      <c r="E448" s="32" t="s">
        <v>603</v>
      </c>
      <c r="F448" s="33">
        <v>2</v>
      </c>
      <c r="G448" s="151"/>
      <c r="H448" s="153"/>
      <c r="I448" s="153"/>
      <c r="J448" s="153"/>
      <c r="K448" s="153"/>
      <c r="L448" s="155"/>
      <c r="M448" s="26">
        <v>16</v>
      </c>
    </row>
    <row r="449" spans="1:13" ht="45" customHeight="1" thickBot="1">
      <c r="A449" s="127" t="s">
        <v>647</v>
      </c>
      <c r="B449" s="128"/>
      <c r="C449" s="129"/>
      <c r="D449" s="129"/>
      <c r="E449" s="129"/>
      <c r="F449" s="129"/>
      <c r="G449" s="129"/>
      <c r="H449" s="27">
        <f>SUM(H424:H448)</f>
        <v>14332</v>
      </c>
      <c r="I449" s="27">
        <v>0</v>
      </c>
      <c r="J449" s="27">
        <f>SUM(J424:J448)</f>
        <v>14332</v>
      </c>
      <c r="K449" s="27">
        <f>J449*0.09</f>
        <v>1289.8799999999999</v>
      </c>
      <c r="L449" s="28">
        <f>SUM(L424:L448)</f>
        <v>15621.88</v>
      </c>
    </row>
    <row r="450" spans="1:13" ht="45" customHeight="1">
      <c r="A450" s="5" t="s">
        <v>589</v>
      </c>
      <c r="B450" s="6" t="s">
        <v>590</v>
      </c>
      <c r="C450" s="7" t="s">
        <v>591</v>
      </c>
      <c r="D450" s="6" t="s">
        <v>592</v>
      </c>
      <c r="E450" s="7" t="s">
        <v>593</v>
      </c>
      <c r="F450" s="8" t="s">
        <v>594</v>
      </c>
      <c r="G450" s="9" t="s">
        <v>595</v>
      </c>
      <c r="H450" s="9" t="s">
        <v>596</v>
      </c>
      <c r="I450" s="8" t="s">
        <v>597</v>
      </c>
      <c r="J450" s="8" t="s">
        <v>598</v>
      </c>
      <c r="K450" s="8" t="s">
        <v>599</v>
      </c>
      <c r="L450" s="10" t="s">
        <v>600</v>
      </c>
    </row>
    <row r="451" spans="1:13" ht="45" customHeight="1" thickBot="1">
      <c r="A451" s="11"/>
      <c r="B451" s="12"/>
      <c r="C451" s="12"/>
      <c r="D451" s="12"/>
      <c r="E451" s="12"/>
      <c r="F451" s="12"/>
      <c r="G451" s="13"/>
      <c r="H451" s="14"/>
      <c r="I451" s="15"/>
      <c r="J451" s="16"/>
      <c r="K451" s="16"/>
      <c r="L451" s="17"/>
      <c r="M451" s="26">
        <v>15</v>
      </c>
    </row>
    <row r="452" spans="1:13" ht="45" customHeight="1">
      <c r="A452" s="145" t="s">
        <v>601</v>
      </c>
      <c r="B452" s="147" t="s">
        <v>75</v>
      </c>
      <c r="C452" s="29" t="s">
        <v>75</v>
      </c>
      <c r="D452" s="7" t="s">
        <v>3</v>
      </c>
      <c r="E452" s="7" t="s">
        <v>603</v>
      </c>
      <c r="F452" s="30">
        <v>1</v>
      </c>
      <c r="G452" s="150">
        <v>184</v>
      </c>
      <c r="H452" s="152">
        <f>F452*G452</f>
        <v>184</v>
      </c>
      <c r="I452" s="152">
        <v>0</v>
      </c>
      <c r="J452" s="152">
        <f>H452-I452</f>
        <v>184</v>
      </c>
      <c r="K452" s="152">
        <f>J452*0.09</f>
        <v>16.559999999999999</v>
      </c>
      <c r="L452" s="154">
        <f>J452+K452</f>
        <v>200.56</v>
      </c>
      <c r="M452" s="26">
        <v>15</v>
      </c>
    </row>
    <row r="453" spans="1:13" ht="45" customHeight="1">
      <c r="A453" s="131"/>
      <c r="B453" s="148" t="s">
        <v>223</v>
      </c>
      <c r="C453" s="20" t="s">
        <v>223</v>
      </c>
      <c r="D453" s="21" t="s">
        <v>660</v>
      </c>
      <c r="E453" s="21" t="s">
        <v>603</v>
      </c>
      <c r="F453" s="22">
        <v>2</v>
      </c>
      <c r="G453" s="137"/>
      <c r="H453" s="140"/>
      <c r="I453" s="140"/>
      <c r="J453" s="140"/>
      <c r="K453" s="140"/>
      <c r="L453" s="143"/>
      <c r="M453" s="26">
        <v>15</v>
      </c>
    </row>
    <row r="454" spans="1:13" ht="45" customHeight="1">
      <c r="A454" s="131"/>
      <c r="B454" s="148" t="s">
        <v>349</v>
      </c>
      <c r="C454" s="20" t="s">
        <v>349</v>
      </c>
      <c r="D454" s="21" t="s">
        <v>661</v>
      </c>
      <c r="E454" s="21" t="s">
        <v>603</v>
      </c>
      <c r="F454" s="22">
        <v>2</v>
      </c>
      <c r="G454" s="137"/>
      <c r="H454" s="140"/>
      <c r="I454" s="140"/>
      <c r="J454" s="140"/>
      <c r="K454" s="140"/>
      <c r="L454" s="143"/>
      <c r="M454" s="26">
        <v>15</v>
      </c>
    </row>
    <row r="455" spans="1:13" ht="45" customHeight="1">
      <c r="A455" s="131"/>
      <c r="B455" s="148" t="s">
        <v>458</v>
      </c>
      <c r="C455" s="20" t="s">
        <v>458</v>
      </c>
      <c r="D455" s="21" t="s">
        <v>662</v>
      </c>
      <c r="E455" s="21" t="s">
        <v>603</v>
      </c>
      <c r="F455" s="22">
        <v>8</v>
      </c>
      <c r="G455" s="137"/>
      <c r="H455" s="140"/>
      <c r="I455" s="140"/>
      <c r="J455" s="140"/>
      <c r="K455" s="140"/>
      <c r="L455" s="143"/>
      <c r="M455" s="26">
        <v>15</v>
      </c>
    </row>
    <row r="456" spans="1:13" ht="45" customHeight="1" thickBot="1">
      <c r="A456" s="146"/>
      <c r="B456" s="149" t="s">
        <v>529</v>
      </c>
      <c r="C456" s="31" t="s">
        <v>529</v>
      </c>
      <c r="D456" s="32" t="s">
        <v>530</v>
      </c>
      <c r="E456" s="32" t="s">
        <v>603</v>
      </c>
      <c r="F456" s="33">
        <v>2</v>
      </c>
      <c r="G456" s="151"/>
      <c r="H456" s="153"/>
      <c r="I456" s="153"/>
      <c r="J456" s="153"/>
      <c r="K456" s="153"/>
      <c r="L456" s="155"/>
      <c r="M456" s="26">
        <v>15</v>
      </c>
    </row>
    <row r="457" spans="1:13" ht="45" customHeight="1">
      <c r="A457" s="145" t="s">
        <v>604</v>
      </c>
      <c r="B457" s="147" t="s">
        <v>76</v>
      </c>
      <c r="C457" s="29" t="s">
        <v>76</v>
      </c>
      <c r="D457" s="7" t="s">
        <v>3</v>
      </c>
      <c r="E457" s="7" t="s">
        <v>603</v>
      </c>
      <c r="F457" s="30">
        <v>1</v>
      </c>
      <c r="G457" s="150">
        <v>249</v>
      </c>
      <c r="H457" s="152">
        <f>F457*G457</f>
        <v>249</v>
      </c>
      <c r="I457" s="152">
        <v>0</v>
      </c>
      <c r="J457" s="152">
        <f>H457-I457</f>
        <v>249</v>
      </c>
      <c r="K457" s="152">
        <f>J457*0.09</f>
        <v>22.41</v>
      </c>
      <c r="L457" s="154">
        <f>J457+K457</f>
        <v>271.41000000000003</v>
      </c>
      <c r="M457" s="26">
        <v>15</v>
      </c>
    </row>
    <row r="458" spans="1:13" ht="45" customHeight="1">
      <c r="A458" s="131"/>
      <c r="B458" s="148" t="s">
        <v>224</v>
      </c>
      <c r="C458" s="20" t="s">
        <v>224</v>
      </c>
      <c r="D458" s="21" t="s">
        <v>678</v>
      </c>
      <c r="E458" s="21" t="s">
        <v>603</v>
      </c>
      <c r="F458" s="22">
        <v>2</v>
      </c>
      <c r="G458" s="137"/>
      <c r="H458" s="140"/>
      <c r="I458" s="140"/>
      <c r="J458" s="140"/>
      <c r="K458" s="140"/>
      <c r="L458" s="143"/>
      <c r="M458" s="26">
        <v>15</v>
      </c>
    </row>
    <row r="459" spans="1:13" ht="45" customHeight="1">
      <c r="A459" s="131"/>
      <c r="B459" s="148" t="s">
        <v>350</v>
      </c>
      <c r="C459" s="20" t="s">
        <v>350</v>
      </c>
      <c r="D459" s="21" t="s">
        <v>275</v>
      </c>
      <c r="E459" s="21" t="s">
        <v>603</v>
      </c>
      <c r="F459" s="22">
        <v>2</v>
      </c>
      <c r="G459" s="137"/>
      <c r="H459" s="140"/>
      <c r="I459" s="140"/>
      <c r="J459" s="140"/>
      <c r="K459" s="140"/>
      <c r="L459" s="143"/>
      <c r="M459" s="26">
        <v>15</v>
      </c>
    </row>
    <row r="460" spans="1:13" ht="45" customHeight="1">
      <c r="A460" s="131"/>
      <c r="B460" s="148" t="s">
        <v>459</v>
      </c>
      <c r="C460" s="20" t="s">
        <v>459</v>
      </c>
      <c r="D460" s="21" t="s">
        <v>385</v>
      </c>
      <c r="E460" s="21" t="s">
        <v>603</v>
      </c>
      <c r="F460" s="22">
        <v>8</v>
      </c>
      <c r="G460" s="137"/>
      <c r="H460" s="140"/>
      <c r="I460" s="140"/>
      <c r="J460" s="140"/>
      <c r="K460" s="140"/>
      <c r="L460" s="143"/>
      <c r="M460" s="26">
        <v>15</v>
      </c>
    </row>
    <row r="461" spans="1:13" ht="45" customHeight="1" thickBot="1">
      <c r="A461" s="146"/>
      <c r="B461" s="149" t="s">
        <v>501</v>
      </c>
      <c r="C461" s="31" t="s">
        <v>501</v>
      </c>
      <c r="D461" s="32" t="s">
        <v>490</v>
      </c>
      <c r="E461" s="32" t="s">
        <v>603</v>
      </c>
      <c r="F461" s="33">
        <v>2</v>
      </c>
      <c r="G461" s="151"/>
      <c r="H461" s="153"/>
      <c r="I461" s="153"/>
      <c r="J461" s="153"/>
      <c r="K461" s="153"/>
      <c r="L461" s="155"/>
      <c r="M461" s="26">
        <v>15</v>
      </c>
    </row>
    <row r="462" spans="1:13" ht="45" customHeight="1">
      <c r="A462" s="145" t="s">
        <v>606</v>
      </c>
      <c r="B462" s="147" t="s">
        <v>78</v>
      </c>
      <c r="C462" s="29" t="s">
        <v>78</v>
      </c>
      <c r="D462" s="7" t="s">
        <v>3</v>
      </c>
      <c r="E462" s="7" t="s">
        <v>603</v>
      </c>
      <c r="F462" s="30">
        <v>1</v>
      </c>
      <c r="G462" s="150">
        <v>249</v>
      </c>
      <c r="H462" s="152">
        <f>F462*G462</f>
        <v>249</v>
      </c>
      <c r="I462" s="152">
        <v>0</v>
      </c>
      <c r="J462" s="152">
        <f>H462-I462</f>
        <v>249</v>
      </c>
      <c r="K462" s="152">
        <f>J462*0.09</f>
        <v>22.41</v>
      </c>
      <c r="L462" s="154">
        <f>J462+K462</f>
        <v>271.41000000000003</v>
      </c>
      <c r="M462" s="26">
        <v>15</v>
      </c>
    </row>
    <row r="463" spans="1:13" ht="45" customHeight="1">
      <c r="A463" s="131"/>
      <c r="B463" s="148" t="s">
        <v>227</v>
      </c>
      <c r="C463" s="20" t="s">
        <v>227</v>
      </c>
      <c r="D463" s="21" t="s">
        <v>678</v>
      </c>
      <c r="E463" s="21" t="s">
        <v>603</v>
      </c>
      <c r="F463" s="22">
        <v>2</v>
      </c>
      <c r="G463" s="137"/>
      <c r="H463" s="140"/>
      <c r="I463" s="140"/>
      <c r="J463" s="140"/>
      <c r="K463" s="140"/>
      <c r="L463" s="143"/>
      <c r="M463" s="26">
        <v>15</v>
      </c>
    </row>
    <row r="464" spans="1:13" ht="45" customHeight="1">
      <c r="A464" s="131"/>
      <c r="B464" s="148" t="s">
        <v>352</v>
      </c>
      <c r="C464" s="20" t="s">
        <v>352</v>
      </c>
      <c r="D464" s="21" t="s">
        <v>275</v>
      </c>
      <c r="E464" s="21" t="s">
        <v>603</v>
      </c>
      <c r="F464" s="22">
        <v>2</v>
      </c>
      <c r="G464" s="137"/>
      <c r="H464" s="140"/>
      <c r="I464" s="140"/>
      <c r="J464" s="140"/>
      <c r="K464" s="140"/>
      <c r="L464" s="143"/>
      <c r="M464" s="26">
        <v>15</v>
      </c>
    </row>
    <row r="465" spans="1:13" ht="45" customHeight="1">
      <c r="A465" s="131"/>
      <c r="B465" s="148" t="s">
        <v>461</v>
      </c>
      <c r="C465" s="20" t="s">
        <v>461</v>
      </c>
      <c r="D465" s="21" t="s">
        <v>385</v>
      </c>
      <c r="E465" s="21" t="s">
        <v>603</v>
      </c>
      <c r="F465" s="22">
        <v>8</v>
      </c>
      <c r="G465" s="137"/>
      <c r="H465" s="140"/>
      <c r="I465" s="140"/>
      <c r="J465" s="140"/>
      <c r="K465" s="140"/>
      <c r="L465" s="143"/>
      <c r="M465" s="26">
        <v>15</v>
      </c>
    </row>
    <row r="466" spans="1:13" ht="45" customHeight="1" thickBot="1">
      <c r="A466" s="146"/>
      <c r="B466" s="149" t="s">
        <v>502</v>
      </c>
      <c r="C466" s="31" t="s">
        <v>502</v>
      </c>
      <c r="D466" s="32" t="s">
        <v>490</v>
      </c>
      <c r="E466" s="32" t="s">
        <v>603</v>
      </c>
      <c r="F466" s="33">
        <v>2</v>
      </c>
      <c r="G466" s="151"/>
      <c r="H466" s="153"/>
      <c r="I466" s="153"/>
      <c r="J466" s="153"/>
      <c r="K466" s="153"/>
      <c r="L466" s="155"/>
      <c r="M466" s="26">
        <v>15</v>
      </c>
    </row>
    <row r="467" spans="1:13" ht="45" customHeight="1">
      <c r="A467" s="145" t="s">
        <v>608</v>
      </c>
      <c r="B467" s="147" t="s">
        <v>79</v>
      </c>
      <c r="C467" s="29" t="s">
        <v>79</v>
      </c>
      <c r="D467" s="7" t="s">
        <v>3</v>
      </c>
      <c r="E467" s="7" t="s">
        <v>603</v>
      </c>
      <c r="F467" s="30">
        <v>1</v>
      </c>
      <c r="G467" s="150">
        <v>345</v>
      </c>
      <c r="H467" s="152">
        <f>F467*G467</f>
        <v>345</v>
      </c>
      <c r="I467" s="152">
        <v>0</v>
      </c>
      <c r="J467" s="152">
        <f>H467-I467</f>
        <v>345</v>
      </c>
      <c r="K467" s="152">
        <f>J467*0.09</f>
        <v>31.049999999999997</v>
      </c>
      <c r="L467" s="154">
        <f>J467+K467</f>
        <v>376.05</v>
      </c>
      <c r="M467" s="26">
        <v>15</v>
      </c>
    </row>
    <row r="468" spans="1:13" ht="45" customHeight="1">
      <c r="A468" s="131"/>
      <c r="B468" s="148" t="s">
        <v>228</v>
      </c>
      <c r="C468" s="20" t="s">
        <v>228</v>
      </c>
      <c r="D468" s="21" t="s">
        <v>683</v>
      </c>
      <c r="E468" s="21" t="s">
        <v>603</v>
      </c>
      <c r="F468" s="22">
        <v>2</v>
      </c>
      <c r="G468" s="137"/>
      <c r="H468" s="140"/>
      <c r="I468" s="140"/>
      <c r="J468" s="140"/>
      <c r="K468" s="140"/>
      <c r="L468" s="143"/>
      <c r="M468" s="26">
        <v>15</v>
      </c>
    </row>
    <row r="469" spans="1:13" ht="45" customHeight="1">
      <c r="A469" s="131"/>
      <c r="B469" s="148" t="s">
        <v>353</v>
      </c>
      <c r="C469" s="20" t="s">
        <v>353</v>
      </c>
      <c r="D469" s="21" t="s">
        <v>684</v>
      </c>
      <c r="E469" s="21" t="s">
        <v>603</v>
      </c>
      <c r="F469" s="22">
        <v>2</v>
      </c>
      <c r="G469" s="137"/>
      <c r="H469" s="140"/>
      <c r="I469" s="140"/>
      <c r="J469" s="140"/>
      <c r="K469" s="140"/>
      <c r="L469" s="143"/>
      <c r="M469" s="26">
        <v>15</v>
      </c>
    </row>
    <row r="470" spans="1:13" ht="45" customHeight="1">
      <c r="A470" s="131"/>
      <c r="B470" s="148" t="s">
        <v>462</v>
      </c>
      <c r="C470" s="20" t="s">
        <v>462</v>
      </c>
      <c r="D470" s="21" t="s">
        <v>685</v>
      </c>
      <c r="E470" s="21" t="s">
        <v>603</v>
      </c>
      <c r="F470" s="22">
        <v>12</v>
      </c>
      <c r="G470" s="137"/>
      <c r="H470" s="140"/>
      <c r="I470" s="140"/>
      <c r="J470" s="140"/>
      <c r="K470" s="140"/>
      <c r="L470" s="143"/>
      <c r="M470" s="26">
        <v>15</v>
      </c>
    </row>
    <row r="471" spans="1:13" ht="45" customHeight="1" thickBot="1">
      <c r="A471" s="146"/>
      <c r="B471" s="149" t="s">
        <v>565</v>
      </c>
      <c r="C471" s="31" t="s">
        <v>565</v>
      </c>
      <c r="D471" s="32" t="s">
        <v>540</v>
      </c>
      <c r="E471" s="32" t="s">
        <v>603</v>
      </c>
      <c r="F471" s="33">
        <v>2</v>
      </c>
      <c r="G471" s="151"/>
      <c r="H471" s="153"/>
      <c r="I471" s="153"/>
      <c r="J471" s="153"/>
      <c r="K471" s="153"/>
      <c r="L471" s="155"/>
      <c r="M471" s="26">
        <v>15</v>
      </c>
    </row>
    <row r="472" spans="1:13" ht="45" customHeight="1">
      <c r="A472" s="145" t="s">
        <v>618</v>
      </c>
      <c r="B472" s="147" t="s">
        <v>85</v>
      </c>
      <c r="C472" s="29" t="s">
        <v>85</v>
      </c>
      <c r="D472" s="7" t="s">
        <v>3</v>
      </c>
      <c r="E472" s="7" t="s">
        <v>603</v>
      </c>
      <c r="F472" s="30">
        <v>1</v>
      </c>
      <c r="G472" s="150">
        <v>345</v>
      </c>
      <c r="H472" s="152">
        <f>F472*G472</f>
        <v>345</v>
      </c>
      <c r="I472" s="152">
        <v>0</v>
      </c>
      <c r="J472" s="152">
        <f>H472-I472</f>
        <v>345</v>
      </c>
      <c r="K472" s="152">
        <f>J472*0.09</f>
        <v>31.049999999999997</v>
      </c>
      <c r="L472" s="154">
        <f>J472+K472</f>
        <v>376.05</v>
      </c>
      <c r="M472" s="26">
        <v>15</v>
      </c>
    </row>
    <row r="473" spans="1:13" ht="45" customHeight="1">
      <c r="A473" s="131"/>
      <c r="B473" s="148" t="s">
        <v>236</v>
      </c>
      <c r="C473" s="20" t="s">
        <v>236</v>
      </c>
      <c r="D473" s="21" t="s">
        <v>683</v>
      </c>
      <c r="E473" s="21" t="s">
        <v>603</v>
      </c>
      <c r="F473" s="22">
        <v>2</v>
      </c>
      <c r="G473" s="137"/>
      <c r="H473" s="140"/>
      <c r="I473" s="140"/>
      <c r="J473" s="140"/>
      <c r="K473" s="140"/>
      <c r="L473" s="143"/>
      <c r="M473" s="26">
        <v>15</v>
      </c>
    </row>
    <row r="474" spans="1:13" ht="45" customHeight="1">
      <c r="A474" s="131"/>
      <c r="B474" s="148" t="s">
        <v>360</v>
      </c>
      <c r="C474" s="20" t="s">
        <v>360</v>
      </c>
      <c r="D474" s="21" t="s">
        <v>684</v>
      </c>
      <c r="E474" s="21" t="s">
        <v>603</v>
      </c>
      <c r="F474" s="22">
        <v>2</v>
      </c>
      <c r="G474" s="137"/>
      <c r="H474" s="140"/>
      <c r="I474" s="140"/>
      <c r="J474" s="140"/>
      <c r="K474" s="140"/>
      <c r="L474" s="143"/>
      <c r="M474" s="26">
        <v>15</v>
      </c>
    </row>
    <row r="475" spans="1:13" ht="45" customHeight="1">
      <c r="A475" s="131"/>
      <c r="B475" s="148" t="s">
        <v>466</v>
      </c>
      <c r="C475" s="20" t="s">
        <v>466</v>
      </c>
      <c r="D475" s="21" t="s">
        <v>685</v>
      </c>
      <c r="E475" s="21" t="s">
        <v>603</v>
      </c>
      <c r="F475" s="22">
        <v>12</v>
      </c>
      <c r="G475" s="137"/>
      <c r="H475" s="140"/>
      <c r="I475" s="140"/>
      <c r="J475" s="140"/>
      <c r="K475" s="140"/>
      <c r="L475" s="143"/>
      <c r="M475" s="26">
        <v>15</v>
      </c>
    </row>
    <row r="476" spans="1:13" ht="45" customHeight="1" thickBot="1">
      <c r="A476" s="146"/>
      <c r="B476" s="149" t="s">
        <v>568</v>
      </c>
      <c r="C476" s="31" t="s">
        <v>568</v>
      </c>
      <c r="D476" s="32" t="s">
        <v>540</v>
      </c>
      <c r="E476" s="32" t="s">
        <v>603</v>
      </c>
      <c r="F476" s="33">
        <v>2</v>
      </c>
      <c r="G476" s="151"/>
      <c r="H476" s="153"/>
      <c r="I476" s="153"/>
      <c r="J476" s="153"/>
      <c r="K476" s="153"/>
      <c r="L476" s="155"/>
      <c r="M476" s="26">
        <v>15</v>
      </c>
    </row>
    <row r="477" spans="1:13" ht="45" customHeight="1" thickBot="1">
      <c r="A477" s="127" t="s">
        <v>647</v>
      </c>
      <c r="B477" s="128"/>
      <c r="C477" s="129"/>
      <c r="D477" s="129"/>
      <c r="E477" s="129"/>
      <c r="F477" s="129"/>
      <c r="G477" s="129"/>
      <c r="H477" s="27">
        <f>SUM(H452:H476)</f>
        <v>1372</v>
      </c>
      <c r="I477" s="27">
        <v>0</v>
      </c>
      <c r="J477" s="27">
        <f>SUM(J452:J476)</f>
        <v>1372</v>
      </c>
      <c r="K477" s="27">
        <f>J477*0.09</f>
        <v>123.47999999999999</v>
      </c>
      <c r="L477" s="28">
        <f>SUM(L452:L476)</f>
        <v>1495.48</v>
      </c>
    </row>
    <row r="478" spans="1:13" ht="45" customHeight="1">
      <c r="A478" s="5" t="s">
        <v>589</v>
      </c>
      <c r="B478" s="6" t="s">
        <v>590</v>
      </c>
      <c r="C478" s="7" t="s">
        <v>591</v>
      </c>
      <c r="D478" s="6" t="s">
        <v>592</v>
      </c>
      <c r="E478" s="7" t="s">
        <v>593</v>
      </c>
      <c r="F478" s="8" t="s">
        <v>594</v>
      </c>
      <c r="G478" s="9" t="s">
        <v>595</v>
      </c>
      <c r="H478" s="9" t="s">
        <v>596</v>
      </c>
      <c r="I478" s="8" t="s">
        <v>597</v>
      </c>
      <c r="J478" s="8" t="s">
        <v>598</v>
      </c>
      <c r="K478" s="8" t="s">
        <v>599</v>
      </c>
      <c r="L478" s="10" t="s">
        <v>600</v>
      </c>
    </row>
    <row r="479" spans="1:13" ht="45" customHeight="1" thickBot="1">
      <c r="A479" s="11"/>
      <c r="B479" s="12"/>
      <c r="C479" s="12"/>
      <c r="D479" s="12"/>
      <c r="E479" s="12"/>
      <c r="F479" s="12"/>
      <c r="G479" s="13"/>
      <c r="H479" s="14"/>
      <c r="I479" s="15"/>
      <c r="J479" s="16"/>
      <c r="K479" s="16"/>
      <c r="L479" s="17"/>
      <c r="M479" s="26">
        <v>14</v>
      </c>
    </row>
    <row r="480" spans="1:13" ht="45" customHeight="1">
      <c r="A480" s="145" t="s">
        <v>601</v>
      </c>
      <c r="B480" s="147" t="s">
        <v>67</v>
      </c>
      <c r="C480" s="29" t="s">
        <v>67</v>
      </c>
      <c r="D480" s="7" t="s">
        <v>3</v>
      </c>
      <c r="E480" s="7" t="s">
        <v>603</v>
      </c>
      <c r="F480" s="30">
        <v>1</v>
      </c>
      <c r="G480" s="150">
        <v>143</v>
      </c>
      <c r="H480" s="152">
        <f>F480*G480</f>
        <v>143</v>
      </c>
      <c r="I480" s="152">
        <v>0</v>
      </c>
      <c r="J480" s="152">
        <f>H480-I480</f>
        <v>143</v>
      </c>
      <c r="K480" s="152">
        <f>J480*0.09</f>
        <v>12.87</v>
      </c>
      <c r="L480" s="154">
        <f>J480+K480</f>
        <v>155.87</v>
      </c>
      <c r="M480" s="26">
        <v>14</v>
      </c>
    </row>
    <row r="481" spans="1:13" ht="45" customHeight="1">
      <c r="A481" s="131"/>
      <c r="B481" s="148" t="s">
        <v>213</v>
      </c>
      <c r="C481" s="20" t="s">
        <v>213</v>
      </c>
      <c r="D481" s="21" t="s">
        <v>739</v>
      </c>
      <c r="E481" s="21" t="s">
        <v>603</v>
      </c>
      <c r="F481" s="22">
        <v>2</v>
      </c>
      <c r="G481" s="137"/>
      <c r="H481" s="140"/>
      <c r="I481" s="140"/>
      <c r="J481" s="140"/>
      <c r="K481" s="140"/>
      <c r="L481" s="143"/>
      <c r="M481" s="26">
        <v>14</v>
      </c>
    </row>
    <row r="482" spans="1:13" ht="45" customHeight="1">
      <c r="A482" s="131"/>
      <c r="B482" s="148" t="s">
        <v>339</v>
      </c>
      <c r="C482" s="20" t="s">
        <v>339</v>
      </c>
      <c r="D482" s="21" t="s">
        <v>665</v>
      </c>
      <c r="E482" s="21" t="s">
        <v>603</v>
      </c>
      <c r="F482" s="22">
        <v>2</v>
      </c>
      <c r="G482" s="137"/>
      <c r="H482" s="140"/>
      <c r="I482" s="140"/>
      <c r="J482" s="140"/>
      <c r="K482" s="140"/>
      <c r="L482" s="143"/>
      <c r="M482" s="26">
        <v>14</v>
      </c>
    </row>
    <row r="483" spans="1:13" ht="45" customHeight="1">
      <c r="A483" s="131"/>
      <c r="B483" s="148" t="s">
        <v>449</v>
      </c>
      <c r="C483" s="20" t="s">
        <v>449</v>
      </c>
      <c r="D483" s="21" t="s">
        <v>666</v>
      </c>
      <c r="E483" s="21" t="s">
        <v>603</v>
      </c>
      <c r="F483" s="22">
        <v>8</v>
      </c>
      <c r="G483" s="137"/>
      <c r="H483" s="140"/>
      <c r="I483" s="140"/>
      <c r="J483" s="140"/>
      <c r="K483" s="140"/>
      <c r="L483" s="143"/>
      <c r="M483" s="26">
        <v>14</v>
      </c>
    </row>
    <row r="484" spans="1:13" ht="45" customHeight="1" thickBot="1">
      <c r="A484" s="146"/>
      <c r="B484" s="149" t="s">
        <v>499</v>
      </c>
      <c r="C484" s="31" t="s">
        <v>499</v>
      </c>
      <c r="D484" s="32" t="s">
        <v>500</v>
      </c>
      <c r="E484" s="32" t="s">
        <v>603</v>
      </c>
      <c r="F484" s="33">
        <v>2</v>
      </c>
      <c r="G484" s="151"/>
      <c r="H484" s="153"/>
      <c r="I484" s="153"/>
      <c r="J484" s="153"/>
      <c r="K484" s="153"/>
      <c r="L484" s="155"/>
      <c r="M484" s="26">
        <v>14</v>
      </c>
    </row>
    <row r="485" spans="1:13" ht="45" customHeight="1">
      <c r="A485" s="145" t="s">
        <v>604</v>
      </c>
      <c r="B485" s="147" t="s">
        <v>72</v>
      </c>
      <c r="C485" s="29" t="s">
        <v>72</v>
      </c>
      <c r="D485" s="7" t="s">
        <v>3</v>
      </c>
      <c r="E485" s="7" t="s">
        <v>603</v>
      </c>
      <c r="F485" s="30">
        <v>1</v>
      </c>
      <c r="G485" s="150">
        <v>249</v>
      </c>
      <c r="H485" s="152">
        <f>F485*G485</f>
        <v>249</v>
      </c>
      <c r="I485" s="152">
        <v>0</v>
      </c>
      <c r="J485" s="152">
        <f>H485-I485</f>
        <v>249</v>
      </c>
      <c r="K485" s="152">
        <f>J485*0.09</f>
        <v>22.41</v>
      </c>
      <c r="L485" s="154">
        <f>J485+K485</f>
        <v>271.41000000000003</v>
      </c>
      <c r="M485" s="26">
        <v>14</v>
      </c>
    </row>
    <row r="486" spans="1:13" ht="45" customHeight="1">
      <c r="A486" s="131"/>
      <c r="B486" s="148" t="s">
        <v>219</v>
      </c>
      <c r="C486" s="20" t="s">
        <v>219</v>
      </c>
      <c r="D486" s="21" t="s">
        <v>680</v>
      </c>
      <c r="E486" s="21" t="s">
        <v>603</v>
      </c>
      <c r="F486" s="22">
        <v>2</v>
      </c>
      <c r="G486" s="137"/>
      <c r="H486" s="140"/>
      <c r="I486" s="140"/>
      <c r="J486" s="140"/>
      <c r="K486" s="140"/>
      <c r="L486" s="143"/>
      <c r="M486" s="26">
        <v>14</v>
      </c>
    </row>
    <row r="487" spans="1:13" ht="45" customHeight="1">
      <c r="A487" s="131"/>
      <c r="B487" s="148" t="s">
        <v>345</v>
      </c>
      <c r="C487" s="20" t="s">
        <v>345</v>
      </c>
      <c r="D487" s="21" t="s">
        <v>661</v>
      </c>
      <c r="E487" s="21" t="s">
        <v>603</v>
      </c>
      <c r="F487" s="22">
        <v>2</v>
      </c>
      <c r="G487" s="137"/>
      <c r="H487" s="140"/>
      <c r="I487" s="140"/>
      <c r="J487" s="140"/>
      <c r="K487" s="140"/>
      <c r="L487" s="143"/>
      <c r="M487" s="26">
        <v>14</v>
      </c>
    </row>
    <row r="488" spans="1:13" ht="45" customHeight="1">
      <c r="A488" s="131"/>
      <c r="B488" s="148" t="s">
        <v>454</v>
      </c>
      <c r="C488" s="20" t="s">
        <v>454</v>
      </c>
      <c r="D488" s="21" t="s">
        <v>662</v>
      </c>
      <c r="E488" s="21" t="s">
        <v>603</v>
      </c>
      <c r="F488" s="22">
        <v>8</v>
      </c>
      <c r="G488" s="137"/>
      <c r="H488" s="140"/>
      <c r="I488" s="140"/>
      <c r="J488" s="140"/>
      <c r="K488" s="140"/>
      <c r="L488" s="143"/>
      <c r="M488" s="26">
        <v>14</v>
      </c>
    </row>
    <row r="489" spans="1:13" ht="45" customHeight="1" thickBot="1">
      <c r="A489" s="146"/>
      <c r="B489" s="149" t="s">
        <v>749</v>
      </c>
      <c r="C489" s="31" t="s">
        <v>749</v>
      </c>
      <c r="D489" s="32" t="s">
        <v>737</v>
      </c>
      <c r="E489" s="32" t="s">
        <v>669</v>
      </c>
      <c r="F489" s="33">
        <v>2</v>
      </c>
      <c r="G489" s="151"/>
      <c r="H489" s="153"/>
      <c r="I489" s="153"/>
      <c r="J489" s="153"/>
      <c r="K489" s="153"/>
      <c r="L489" s="155"/>
      <c r="M489" s="26">
        <v>14</v>
      </c>
    </row>
    <row r="490" spans="1:13" ht="45" customHeight="1">
      <c r="A490" s="145" t="s">
        <v>606</v>
      </c>
      <c r="B490" s="147" t="s">
        <v>73</v>
      </c>
      <c r="C490" s="29" t="s">
        <v>73</v>
      </c>
      <c r="D490" s="7" t="s">
        <v>3</v>
      </c>
      <c r="E490" s="7" t="s">
        <v>603</v>
      </c>
      <c r="F490" s="30">
        <v>1</v>
      </c>
      <c r="G490" s="150">
        <v>317</v>
      </c>
      <c r="H490" s="152">
        <f>F490*G490</f>
        <v>317</v>
      </c>
      <c r="I490" s="152">
        <v>0</v>
      </c>
      <c r="J490" s="152">
        <f>H490-I490</f>
        <v>317</v>
      </c>
      <c r="K490" s="152">
        <f>J490*0.09</f>
        <v>28.529999999999998</v>
      </c>
      <c r="L490" s="154">
        <f>J490+K490</f>
        <v>345.53</v>
      </c>
      <c r="M490" s="26">
        <v>14</v>
      </c>
    </row>
    <row r="491" spans="1:13" ht="45" customHeight="1">
      <c r="A491" s="131"/>
      <c r="B491" s="148" t="s">
        <v>220</v>
      </c>
      <c r="C491" s="20" t="s">
        <v>220</v>
      </c>
      <c r="D491" s="21" t="s">
        <v>750</v>
      </c>
      <c r="E491" s="21" t="s">
        <v>603</v>
      </c>
      <c r="F491" s="22">
        <v>2</v>
      </c>
      <c r="G491" s="137"/>
      <c r="H491" s="140"/>
      <c r="I491" s="140"/>
      <c r="J491" s="140"/>
      <c r="K491" s="140"/>
      <c r="L491" s="143"/>
      <c r="M491" s="26">
        <v>14</v>
      </c>
    </row>
    <row r="492" spans="1:13" ht="45" customHeight="1">
      <c r="A492" s="131"/>
      <c r="B492" s="148" t="s">
        <v>346</v>
      </c>
      <c r="C492" s="20" t="s">
        <v>346</v>
      </c>
      <c r="D492" s="21" t="s">
        <v>751</v>
      </c>
      <c r="E492" s="21" t="s">
        <v>603</v>
      </c>
      <c r="F492" s="22">
        <v>2</v>
      </c>
      <c r="G492" s="137"/>
      <c r="H492" s="140"/>
      <c r="I492" s="140"/>
      <c r="J492" s="140"/>
      <c r="K492" s="140"/>
      <c r="L492" s="143"/>
      <c r="M492" s="26">
        <v>14</v>
      </c>
    </row>
    <row r="493" spans="1:13" ht="45" customHeight="1">
      <c r="A493" s="131"/>
      <c r="B493" s="148" t="s">
        <v>455</v>
      </c>
      <c r="C493" s="20" t="s">
        <v>455</v>
      </c>
      <c r="D493" s="21" t="s">
        <v>752</v>
      </c>
      <c r="E493" s="21" t="s">
        <v>603</v>
      </c>
      <c r="F493" s="22">
        <v>8</v>
      </c>
      <c r="G493" s="137"/>
      <c r="H493" s="140"/>
      <c r="I493" s="140"/>
      <c r="J493" s="140"/>
      <c r="K493" s="140"/>
      <c r="L493" s="143"/>
      <c r="M493" s="26">
        <v>14</v>
      </c>
    </row>
    <row r="494" spans="1:13" ht="45" customHeight="1" thickBot="1">
      <c r="A494" s="146"/>
      <c r="B494" s="149" t="s">
        <v>526</v>
      </c>
      <c r="C494" s="31" t="s">
        <v>526</v>
      </c>
      <c r="D494" s="32" t="s">
        <v>527</v>
      </c>
      <c r="E494" s="32" t="s">
        <v>603</v>
      </c>
      <c r="F494" s="33">
        <v>2</v>
      </c>
      <c r="G494" s="151"/>
      <c r="H494" s="153"/>
      <c r="I494" s="153"/>
      <c r="J494" s="153"/>
      <c r="K494" s="153"/>
      <c r="L494" s="155"/>
      <c r="M494" s="26">
        <v>14</v>
      </c>
    </row>
    <row r="495" spans="1:13" ht="45" customHeight="1">
      <c r="A495" s="145" t="s">
        <v>608</v>
      </c>
      <c r="B495" s="147" t="s">
        <v>74</v>
      </c>
      <c r="C495" s="29" t="s">
        <v>74</v>
      </c>
      <c r="D495" s="7" t="s">
        <v>3</v>
      </c>
      <c r="E495" s="7" t="s">
        <v>603</v>
      </c>
      <c r="F495" s="30">
        <v>1</v>
      </c>
      <c r="G495" s="150">
        <v>143</v>
      </c>
      <c r="H495" s="152">
        <f>F495*G495</f>
        <v>143</v>
      </c>
      <c r="I495" s="152">
        <v>0</v>
      </c>
      <c r="J495" s="152">
        <f>H495-I495</f>
        <v>143</v>
      </c>
      <c r="K495" s="152">
        <f>J495*0.09</f>
        <v>12.87</v>
      </c>
      <c r="L495" s="154">
        <f>J495+K495</f>
        <v>155.87</v>
      </c>
      <c r="M495" s="26">
        <v>14</v>
      </c>
    </row>
    <row r="496" spans="1:13" ht="45" customHeight="1">
      <c r="A496" s="131"/>
      <c r="B496" s="148" t="s">
        <v>222</v>
      </c>
      <c r="C496" s="20" t="s">
        <v>222</v>
      </c>
      <c r="D496" s="21" t="s">
        <v>739</v>
      </c>
      <c r="E496" s="21" t="s">
        <v>603</v>
      </c>
      <c r="F496" s="22">
        <v>2</v>
      </c>
      <c r="G496" s="137"/>
      <c r="H496" s="140"/>
      <c r="I496" s="140"/>
      <c r="J496" s="140"/>
      <c r="K496" s="140"/>
      <c r="L496" s="143"/>
      <c r="M496" s="26">
        <v>14</v>
      </c>
    </row>
    <row r="497" spans="1:13" ht="45" customHeight="1">
      <c r="A497" s="131"/>
      <c r="B497" s="148" t="s">
        <v>348</v>
      </c>
      <c r="C497" s="20" t="s">
        <v>348</v>
      </c>
      <c r="D497" s="21" t="s">
        <v>665</v>
      </c>
      <c r="E497" s="21" t="s">
        <v>603</v>
      </c>
      <c r="F497" s="22">
        <v>2</v>
      </c>
      <c r="G497" s="137"/>
      <c r="H497" s="140"/>
      <c r="I497" s="140"/>
      <c r="J497" s="140"/>
      <c r="K497" s="140"/>
      <c r="L497" s="143"/>
      <c r="M497" s="26">
        <v>14</v>
      </c>
    </row>
    <row r="498" spans="1:13" ht="45" customHeight="1">
      <c r="A498" s="131"/>
      <c r="B498" s="148" t="s">
        <v>457</v>
      </c>
      <c r="C498" s="20" t="s">
        <v>457</v>
      </c>
      <c r="D498" s="21" t="s">
        <v>666</v>
      </c>
      <c r="E498" s="21" t="s">
        <v>603</v>
      </c>
      <c r="F498" s="22">
        <v>8</v>
      </c>
      <c r="G498" s="137"/>
      <c r="H498" s="140"/>
      <c r="I498" s="140"/>
      <c r="J498" s="140"/>
      <c r="K498" s="140"/>
      <c r="L498" s="143"/>
      <c r="M498" s="26">
        <v>14</v>
      </c>
    </row>
    <row r="499" spans="1:13" ht="45" customHeight="1" thickBot="1">
      <c r="A499" s="146"/>
      <c r="B499" s="149" t="s">
        <v>528</v>
      </c>
      <c r="C499" s="31" t="s">
        <v>528</v>
      </c>
      <c r="D499" s="32" t="s">
        <v>500</v>
      </c>
      <c r="E499" s="32" t="s">
        <v>603</v>
      </c>
      <c r="F499" s="33">
        <v>2</v>
      </c>
      <c r="G499" s="151"/>
      <c r="H499" s="153"/>
      <c r="I499" s="153"/>
      <c r="J499" s="153"/>
      <c r="K499" s="153"/>
      <c r="L499" s="155"/>
      <c r="M499" s="26">
        <v>14</v>
      </c>
    </row>
    <row r="500" spans="1:13" ht="45" customHeight="1">
      <c r="A500" s="145" t="s">
        <v>618</v>
      </c>
      <c r="B500" s="147" t="s">
        <v>77</v>
      </c>
      <c r="C500" s="29" t="s">
        <v>77</v>
      </c>
      <c r="D500" s="7" t="s">
        <v>3</v>
      </c>
      <c r="E500" s="7" t="s">
        <v>603</v>
      </c>
      <c r="F500" s="30">
        <v>1</v>
      </c>
      <c r="G500" s="150">
        <v>249</v>
      </c>
      <c r="H500" s="152">
        <f>F500*G500</f>
        <v>249</v>
      </c>
      <c r="I500" s="152">
        <v>0</v>
      </c>
      <c r="J500" s="152">
        <f>H500-I500</f>
        <v>249</v>
      </c>
      <c r="K500" s="152">
        <f>J500*0.09</f>
        <v>22.41</v>
      </c>
      <c r="L500" s="154">
        <f>J500+K500</f>
        <v>271.41000000000003</v>
      </c>
      <c r="M500" s="26">
        <v>14</v>
      </c>
    </row>
    <row r="501" spans="1:13" ht="45" customHeight="1">
      <c r="A501" s="131"/>
      <c r="B501" s="148" t="s">
        <v>225</v>
      </c>
      <c r="C501" s="20" t="s">
        <v>225</v>
      </c>
      <c r="D501" s="21" t="s">
        <v>753</v>
      </c>
      <c r="E501" s="21" t="s">
        <v>603</v>
      </c>
      <c r="F501" s="22">
        <v>2</v>
      </c>
      <c r="G501" s="137"/>
      <c r="H501" s="140"/>
      <c r="I501" s="140"/>
      <c r="J501" s="140"/>
      <c r="K501" s="140"/>
      <c r="L501" s="143"/>
      <c r="M501" s="26">
        <v>14</v>
      </c>
    </row>
    <row r="502" spans="1:13" ht="45" customHeight="1">
      <c r="A502" s="131"/>
      <c r="B502" s="148" t="s">
        <v>351</v>
      </c>
      <c r="C502" s="20" t="s">
        <v>351</v>
      </c>
      <c r="D502" s="21" t="s">
        <v>275</v>
      </c>
      <c r="E502" s="21" t="s">
        <v>603</v>
      </c>
      <c r="F502" s="22">
        <v>2</v>
      </c>
      <c r="G502" s="137"/>
      <c r="H502" s="140"/>
      <c r="I502" s="140"/>
      <c r="J502" s="140"/>
      <c r="K502" s="140"/>
      <c r="L502" s="143"/>
      <c r="M502" s="26">
        <v>14</v>
      </c>
    </row>
    <row r="503" spans="1:13" ht="45" customHeight="1">
      <c r="A503" s="131"/>
      <c r="B503" s="148" t="s">
        <v>460</v>
      </c>
      <c r="C503" s="20" t="s">
        <v>460</v>
      </c>
      <c r="D503" s="21" t="s">
        <v>385</v>
      </c>
      <c r="E503" s="21" t="s">
        <v>603</v>
      </c>
      <c r="F503" s="22">
        <v>8</v>
      </c>
      <c r="G503" s="137"/>
      <c r="H503" s="140"/>
      <c r="I503" s="140"/>
      <c r="J503" s="140"/>
      <c r="K503" s="140"/>
      <c r="L503" s="143"/>
      <c r="M503" s="26">
        <v>14</v>
      </c>
    </row>
    <row r="504" spans="1:13" ht="45" customHeight="1" thickBot="1">
      <c r="A504" s="146"/>
      <c r="B504" s="149" t="s">
        <v>531</v>
      </c>
      <c r="C504" s="31" t="s">
        <v>531</v>
      </c>
      <c r="D504" s="32" t="s">
        <v>532</v>
      </c>
      <c r="E504" s="32" t="s">
        <v>603</v>
      </c>
      <c r="F504" s="33">
        <v>2</v>
      </c>
      <c r="G504" s="151"/>
      <c r="H504" s="153"/>
      <c r="I504" s="153"/>
      <c r="J504" s="153"/>
      <c r="K504" s="153"/>
      <c r="L504" s="155"/>
      <c r="M504" s="26">
        <v>14</v>
      </c>
    </row>
    <row r="505" spans="1:13" ht="45" customHeight="1" thickBot="1">
      <c r="A505" s="127" t="s">
        <v>647</v>
      </c>
      <c r="B505" s="128"/>
      <c r="C505" s="129"/>
      <c r="D505" s="129"/>
      <c r="E505" s="129"/>
      <c r="F505" s="129"/>
      <c r="G505" s="129"/>
      <c r="H505" s="27">
        <f>SUM(H480:H504)</f>
        <v>1101</v>
      </c>
      <c r="I505" s="27">
        <v>0</v>
      </c>
      <c r="J505" s="27">
        <f>SUM(J480:J504)</f>
        <v>1101</v>
      </c>
      <c r="K505" s="27">
        <f>J505*0.09</f>
        <v>99.09</v>
      </c>
      <c r="L505" s="28">
        <f>SUM(L480:L504)</f>
        <v>1200.0899999999999</v>
      </c>
    </row>
    <row r="506" spans="1:13" ht="45" customHeight="1">
      <c r="A506" s="5" t="s">
        <v>589</v>
      </c>
      <c r="B506" s="6" t="s">
        <v>590</v>
      </c>
      <c r="C506" s="7" t="s">
        <v>591</v>
      </c>
      <c r="D506" s="6" t="s">
        <v>592</v>
      </c>
      <c r="E506" s="7" t="s">
        <v>593</v>
      </c>
      <c r="F506" s="8" t="s">
        <v>594</v>
      </c>
      <c r="G506" s="9" t="s">
        <v>595</v>
      </c>
      <c r="H506" s="9" t="s">
        <v>596</v>
      </c>
      <c r="I506" s="8" t="s">
        <v>597</v>
      </c>
      <c r="J506" s="8" t="s">
        <v>598</v>
      </c>
      <c r="K506" s="8" t="s">
        <v>599</v>
      </c>
      <c r="L506" s="10" t="s">
        <v>600</v>
      </c>
    </row>
    <row r="507" spans="1:13" ht="45" customHeight="1" thickBot="1">
      <c r="A507" s="11"/>
      <c r="B507" s="12"/>
      <c r="C507" s="12"/>
      <c r="D507" s="12"/>
      <c r="E507" s="12"/>
      <c r="F507" s="12"/>
      <c r="G507" s="13"/>
      <c r="H507" s="14"/>
      <c r="I507" s="15"/>
      <c r="J507" s="16"/>
      <c r="K507" s="16"/>
      <c r="L507" s="17"/>
      <c r="M507" s="26">
        <v>13</v>
      </c>
    </row>
    <row r="508" spans="1:13" ht="45" customHeight="1">
      <c r="A508" s="145" t="s">
        <v>601</v>
      </c>
      <c r="B508" s="147" t="s">
        <v>754</v>
      </c>
      <c r="C508" s="29" t="s">
        <v>755</v>
      </c>
      <c r="D508" s="7" t="s">
        <v>756</v>
      </c>
      <c r="E508" s="7" t="s">
        <v>757</v>
      </c>
      <c r="F508" s="30">
        <v>1</v>
      </c>
      <c r="G508" s="150">
        <v>380</v>
      </c>
      <c r="H508" s="152">
        <f>F508*G508</f>
        <v>380</v>
      </c>
      <c r="I508" s="152">
        <v>0</v>
      </c>
      <c r="J508" s="152">
        <f>H508-I508</f>
        <v>380</v>
      </c>
      <c r="K508" s="152">
        <f>J508*0.09</f>
        <v>34.199999999999996</v>
      </c>
      <c r="L508" s="154">
        <f>J508+K508</f>
        <v>414.2</v>
      </c>
      <c r="M508" s="26">
        <v>13</v>
      </c>
    </row>
    <row r="509" spans="1:13" ht="45" customHeight="1">
      <c r="A509" s="131"/>
      <c r="B509" s="148" t="s">
        <v>758</v>
      </c>
      <c r="C509" s="20" t="s">
        <v>758</v>
      </c>
      <c r="D509" s="21" t="s">
        <v>759</v>
      </c>
      <c r="E509" s="21" t="s">
        <v>757</v>
      </c>
      <c r="F509" s="22">
        <v>8</v>
      </c>
      <c r="G509" s="137"/>
      <c r="H509" s="140"/>
      <c r="I509" s="140"/>
      <c r="J509" s="140"/>
      <c r="K509" s="140"/>
      <c r="L509" s="143"/>
      <c r="M509" s="26">
        <v>13</v>
      </c>
    </row>
    <row r="510" spans="1:13" ht="45" customHeight="1">
      <c r="A510" s="131"/>
      <c r="B510" s="148" t="s">
        <v>760</v>
      </c>
      <c r="C510" s="20" t="s">
        <v>760</v>
      </c>
      <c r="D510" s="21" t="s">
        <v>761</v>
      </c>
      <c r="E510" s="21" t="s">
        <v>757</v>
      </c>
      <c r="F510" s="22">
        <v>2</v>
      </c>
      <c r="G510" s="137"/>
      <c r="H510" s="140"/>
      <c r="I510" s="140"/>
      <c r="J510" s="140"/>
      <c r="K510" s="140"/>
      <c r="L510" s="143"/>
      <c r="M510" s="26">
        <v>13</v>
      </c>
    </row>
    <row r="511" spans="1:13" ht="45" customHeight="1">
      <c r="A511" s="131"/>
      <c r="B511" s="148" t="s">
        <v>762</v>
      </c>
      <c r="C511" s="20" t="s">
        <v>762</v>
      </c>
      <c r="D511" s="21" t="s">
        <v>763</v>
      </c>
      <c r="E511" s="21" t="s">
        <v>757</v>
      </c>
      <c r="F511" s="22">
        <v>2</v>
      </c>
      <c r="G511" s="137"/>
      <c r="H511" s="140"/>
      <c r="I511" s="140"/>
      <c r="J511" s="140"/>
      <c r="K511" s="140"/>
      <c r="L511" s="143"/>
      <c r="M511" s="26">
        <v>13</v>
      </c>
    </row>
    <row r="512" spans="1:13" ht="45" customHeight="1" thickBot="1">
      <c r="A512" s="146"/>
      <c r="B512" s="149" t="s">
        <v>754</v>
      </c>
      <c r="C512" s="31" t="s">
        <v>754</v>
      </c>
      <c r="D512" s="32" t="s">
        <v>3</v>
      </c>
      <c r="E512" s="32" t="s">
        <v>757</v>
      </c>
      <c r="F512" s="33">
        <v>1</v>
      </c>
      <c r="G512" s="151"/>
      <c r="H512" s="153"/>
      <c r="I512" s="153"/>
      <c r="J512" s="153"/>
      <c r="K512" s="153"/>
      <c r="L512" s="155"/>
      <c r="M512" s="26">
        <v>13</v>
      </c>
    </row>
    <row r="513" spans="1:13" ht="45" customHeight="1">
      <c r="A513" s="145" t="s">
        <v>604</v>
      </c>
      <c r="B513" s="147" t="s">
        <v>69</v>
      </c>
      <c r="C513" s="29" t="s">
        <v>69</v>
      </c>
      <c r="D513" s="7" t="s">
        <v>3</v>
      </c>
      <c r="E513" s="7" t="s">
        <v>603</v>
      </c>
      <c r="F513" s="30">
        <v>1</v>
      </c>
      <c r="G513" s="150">
        <v>297</v>
      </c>
      <c r="H513" s="152">
        <f>F513*G513</f>
        <v>297</v>
      </c>
      <c r="I513" s="152">
        <v>0</v>
      </c>
      <c r="J513" s="152">
        <f>H513-I513</f>
        <v>297</v>
      </c>
      <c r="K513" s="152">
        <f>J513*0.09</f>
        <v>26.73</v>
      </c>
      <c r="L513" s="154">
        <f>J513+K513</f>
        <v>323.73</v>
      </c>
      <c r="M513" s="26">
        <v>13</v>
      </c>
    </row>
    <row r="514" spans="1:13" ht="45" customHeight="1">
      <c r="A514" s="131"/>
      <c r="B514" s="148" t="s">
        <v>216</v>
      </c>
      <c r="C514" s="20" t="s">
        <v>216</v>
      </c>
      <c r="D514" s="21" t="s">
        <v>764</v>
      </c>
      <c r="E514" s="21" t="s">
        <v>603</v>
      </c>
      <c r="F514" s="22">
        <v>2</v>
      </c>
      <c r="G514" s="137"/>
      <c r="H514" s="140"/>
      <c r="I514" s="140"/>
      <c r="J514" s="140"/>
      <c r="K514" s="140"/>
      <c r="L514" s="143"/>
      <c r="M514" s="26">
        <v>13</v>
      </c>
    </row>
    <row r="515" spans="1:13" ht="45" customHeight="1">
      <c r="A515" s="131"/>
      <c r="B515" s="148" t="s">
        <v>341</v>
      </c>
      <c r="C515" s="20" t="s">
        <v>341</v>
      </c>
      <c r="D515" s="21" t="s">
        <v>765</v>
      </c>
      <c r="E515" s="21" t="s">
        <v>603</v>
      </c>
      <c r="F515" s="22">
        <v>2</v>
      </c>
      <c r="G515" s="137"/>
      <c r="H515" s="140"/>
      <c r="I515" s="140"/>
      <c r="J515" s="140"/>
      <c r="K515" s="140"/>
      <c r="L515" s="143"/>
      <c r="M515" s="26">
        <v>13</v>
      </c>
    </row>
    <row r="516" spans="1:13" ht="45" customHeight="1">
      <c r="A516" s="131"/>
      <c r="B516" s="148" t="s">
        <v>451</v>
      </c>
      <c r="C516" s="20" t="s">
        <v>451</v>
      </c>
      <c r="D516" s="21" t="s">
        <v>612</v>
      </c>
      <c r="E516" s="21" t="s">
        <v>603</v>
      </c>
      <c r="F516" s="22">
        <v>8</v>
      </c>
      <c r="G516" s="137"/>
      <c r="H516" s="140"/>
      <c r="I516" s="140"/>
      <c r="J516" s="140"/>
      <c r="K516" s="140"/>
      <c r="L516" s="143"/>
      <c r="M516" s="26">
        <v>13</v>
      </c>
    </row>
    <row r="517" spans="1:13" ht="45" customHeight="1" thickBot="1">
      <c r="A517" s="146"/>
      <c r="B517" s="149" t="s">
        <v>525</v>
      </c>
      <c r="C517" s="31" t="s">
        <v>525</v>
      </c>
      <c r="D517" s="32" t="s">
        <v>497</v>
      </c>
      <c r="E517" s="32" t="s">
        <v>603</v>
      </c>
      <c r="F517" s="33">
        <v>2</v>
      </c>
      <c r="G517" s="151"/>
      <c r="H517" s="153"/>
      <c r="I517" s="153"/>
      <c r="J517" s="153"/>
      <c r="K517" s="153"/>
      <c r="L517" s="155"/>
      <c r="M517" s="26">
        <v>13</v>
      </c>
    </row>
    <row r="518" spans="1:13" ht="45" customHeight="1">
      <c r="A518" s="145" t="s">
        <v>606</v>
      </c>
      <c r="B518" s="147" t="s">
        <v>70</v>
      </c>
      <c r="C518" s="29" t="s">
        <v>70</v>
      </c>
      <c r="D518" s="7" t="s">
        <v>3</v>
      </c>
      <c r="E518" s="7" t="s">
        <v>603</v>
      </c>
      <c r="F518" s="30">
        <v>1</v>
      </c>
      <c r="G518" s="150">
        <v>297</v>
      </c>
      <c r="H518" s="152">
        <f>F518*G518</f>
        <v>297</v>
      </c>
      <c r="I518" s="152">
        <v>0</v>
      </c>
      <c r="J518" s="152">
        <f>H518-I518</f>
        <v>297</v>
      </c>
      <c r="K518" s="152">
        <f>J518*0.09</f>
        <v>26.73</v>
      </c>
      <c r="L518" s="154">
        <f>J518+K518</f>
        <v>323.73</v>
      </c>
      <c r="M518" s="26">
        <v>13</v>
      </c>
    </row>
    <row r="519" spans="1:13" ht="45" customHeight="1">
      <c r="A519" s="131"/>
      <c r="B519" s="148" t="s">
        <v>217</v>
      </c>
      <c r="C519" s="20" t="s">
        <v>217</v>
      </c>
      <c r="D519" s="21" t="s">
        <v>677</v>
      </c>
      <c r="E519" s="21" t="s">
        <v>603</v>
      </c>
      <c r="F519" s="22">
        <v>2</v>
      </c>
      <c r="G519" s="137"/>
      <c r="H519" s="140"/>
      <c r="I519" s="140"/>
      <c r="J519" s="140"/>
      <c r="K519" s="140"/>
      <c r="L519" s="143"/>
      <c r="M519" s="26">
        <v>13</v>
      </c>
    </row>
    <row r="520" spans="1:13" ht="45" customHeight="1">
      <c r="A520" s="131"/>
      <c r="B520" s="148" t="s">
        <v>343</v>
      </c>
      <c r="C520" s="20" t="s">
        <v>343</v>
      </c>
      <c r="D520" s="21" t="s">
        <v>766</v>
      </c>
      <c r="E520" s="21" t="s">
        <v>603</v>
      </c>
      <c r="F520" s="22">
        <v>2</v>
      </c>
      <c r="G520" s="137"/>
      <c r="H520" s="140"/>
      <c r="I520" s="140"/>
      <c r="J520" s="140"/>
      <c r="K520" s="140"/>
      <c r="L520" s="143"/>
      <c r="M520" s="26">
        <v>13</v>
      </c>
    </row>
    <row r="521" spans="1:13" ht="45" customHeight="1">
      <c r="A521" s="131"/>
      <c r="B521" s="148" t="s">
        <v>452</v>
      </c>
      <c r="C521" s="20" t="s">
        <v>452</v>
      </c>
      <c r="D521" s="21" t="s">
        <v>437</v>
      </c>
      <c r="E521" s="21" t="s">
        <v>603</v>
      </c>
      <c r="F521" s="22">
        <v>8</v>
      </c>
      <c r="G521" s="137"/>
      <c r="H521" s="140"/>
      <c r="I521" s="140"/>
      <c r="J521" s="140"/>
      <c r="K521" s="140"/>
      <c r="L521" s="143"/>
      <c r="M521" s="26">
        <v>13</v>
      </c>
    </row>
    <row r="522" spans="1:13" ht="45" customHeight="1" thickBot="1">
      <c r="A522" s="146"/>
      <c r="B522" s="149" t="s">
        <v>563</v>
      </c>
      <c r="C522" s="31" t="s">
        <v>563</v>
      </c>
      <c r="D522" s="32" t="s">
        <v>494</v>
      </c>
      <c r="E522" s="32" t="s">
        <v>603</v>
      </c>
      <c r="F522" s="33">
        <v>2</v>
      </c>
      <c r="G522" s="151"/>
      <c r="H522" s="153"/>
      <c r="I522" s="153"/>
      <c r="J522" s="153"/>
      <c r="K522" s="153"/>
      <c r="L522" s="155"/>
      <c r="M522" s="26">
        <v>13</v>
      </c>
    </row>
    <row r="523" spans="1:13" ht="45" customHeight="1">
      <c r="A523" s="145" t="s">
        <v>608</v>
      </c>
      <c r="B523" s="147" t="s">
        <v>71</v>
      </c>
      <c r="C523" s="29" t="s">
        <v>71</v>
      </c>
      <c r="D523" s="7" t="s">
        <v>3</v>
      </c>
      <c r="E523" s="7" t="s">
        <v>603</v>
      </c>
      <c r="F523" s="30">
        <v>1</v>
      </c>
      <c r="G523" s="150">
        <v>143</v>
      </c>
      <c r="H523" s="152">
        <f>F523*G523</f>
        <v>143</v>
      </c>
      <c r="I523" s="152">
        <v>0</v>
      </c>
      <c r="J523" s="152">
        <f>H523-I523</f>
        <v>143</v>
      </c>
      <c r="K523" s="152">
        <f>J523*0.09</f>
        <v>12.87</v>
      </c>
      <c r="L523" s="154">
        <f>J523+K523</f>
        <v>155.87</v>
      </c>
      <c r="M523" s="26">
        <v>13</v>
      </c>
    </row>
    <row r="524" spans="1:13" ht="45" customHeight="1">
      <c r="A524" s="131"/>
      <c r="B524" s="148" t="s">
        <v>218</v>
      </c>
      <c r="C524" s="20" t="s">
        <v>218</v>
      </c>
      <c r="D524" s="21" t="s">
        <v>739</v>
      </c>
      <c r="E524" s="21" t="s">
        <v>603</v>
      </c>
      <c r="F524" s="22">
        <v>2</v>
      </c>
      <c r="G524" s="137"/>
      <c r="H524" s="140"/>
      <c r="I524" s="140"/>
      <c r="J524" s="140"/>
      <c r="K524" s="140"/>
      <c r="L524" s="143"/>
      <c r="M524" s="26">
        <v>13</v>
      </c>
    </row>
    <row r="525" spans="1:13" ht="45" customHeight="1">
      <c r="A525" s="131"/>
      <c r="B525" s="148" t="s">
        <v>344</v>
      </c>
      <c r="C525" s="20" t="s">
        <v>344</v>
      </c>
      <c r="D525" s="21" t="s">
        <v>665</v>
      </c>
      <c r="E525" s="21" t="s">
        <v>603</v>
      </c>
      <c r="F525" s="22">
        <v>2</v>
      </c>
      <c r="G525" s="137"/>
      <c r="H525" s="140"/>
      <c r="I525" s="140"/>
      <c r="J525" s="140"/>
      <c r="K525" s="140"/>
      <c r="L525" s="143"/>
      <c r="M525" s="26">
        <v>13</v>
      </c>
    </row>
    <row r="526" spans="1:13" ht="45" customHeight="1">
      <c r="A526" s="131"/>
      <c r="B526" s="148" t="s">
        <v>453</v>
      </c>
      <c r="C526" s="20" t="s">
        <v>453</v>
      </c>
      <c r="D526" s="21" t="s">
        <v>666</v>
      </c>
      <c r="E526" s="21" t="s">
        <v>603</v>
      </c>
      <c r="F526" s="22">
        <v>8</v>
      </c>
      <c r="G526" s="137"/>
      <c r="H526" s="140"/>
      <c r="I526" s="140"/>
      <c r="J526" s="140"/>
      <c r="K526" s="140"/>
      <c r="L526" s="143"/>
      <c r="M526" s="26">
        <v>13</v>
      </c>
    </row>
    <row r="527" spans="1:13" ht="45" customHeight="1" thickBot="1">
      <c r="A527" s="146"/>
      <c r="B527" s="149" t="s">
        <v>564</v>
      </c>
      <c r="C527" s="31" t="s">
        <v>564</v>
      </c>
      <c r="D527" s="32" t="s">
        <v>500</v>
      </c>
      <c r="E527" s="32" t="s">
        <v>603</v>
      </c>
      <c r="F527" s="33">
        <v>2</v>
      </c>
      <c r="G527" s="151"/>
      <c r="H527" s="153"/>
      <c r="I527" s="153"/>
      <c r="J527" s="153"/>
      <c r="K527" s="153"/>
      <c r="L527" s="155"/>
      <c r="M527" s="26">
        <v>13</v>
      </c>
    </row>
    <row r="528" spans="1:13" ht="45" customHeight="1">
      <c r="A528" s="145" t="s">
        <v>618</v>
      </c>
      <c r="B528" s="147" t="s">
        <v>767</v>
      </c>
      <c r="C528" s="29" t="s">
        <v>768</v>
      </c>
      <c r="D528" s="7" t="s">
        <v>769</v>
      </c>
      <c r="E528" s="7" t="s">
        <v>757</v>
      </c>
      <c r="F528" s="30">
        <v>1</v>
      </c>
      <c r="G528" s="150">
        <v>380</v>
      </c>
      <c r="H528" s="152">
        <f>F528*G528</f>
        <v>380</v>
      </c>
      <c r="I528" s="152">
        <v>0</v>
      </c>
      <c r="J528" s="152">
        <f>H528-I528</f>
        <v>380</v>
      </c>
      <c r="K528" s="152">
        <f>J528*0.09</f>
        <v>34.199999999999996</v>
      </c>
      <c r="L528" s="154">
        <f>J528+K528</f>
        <v>414.2</v>
      </c>
      <c r="M528" s="26">
        <v>13</v>
      </c>
    </row>
    <row r="529" spans="1:13" ht="45" customHeight="1">
      <c r="A529" s="131"/>
      <c r="B529" s="148" t="s">
        <v>770</v>
      </c>
      <c r="C529" s="20" t="s">
        <v>770</v>
      </c>
      <c r="D529" s="21" t="s">
        <v>771</v>
      </c>
      <c r="E529" s="21" t="s">
        <v>757</v>
      </c>
      <c r="F529" s="22">
        <v>8</v>
      </c>
      <c r="G529" s="137"/>
      <c r="H529" s="140"/>
      <c r="I529" s="140"/>
      <c r="J529" s="140"/>
      <c r="K529" s="140"/>
      <c r="L529" s="143"/>
      <c r="M529" s="26">
        <v>13</v>
      </c>
    </row>
    <row r="530" spans="1:13" ht="45" customHeight="1">
      <c r="A530" s="131"/>
      <c r="B530" s="148" t="s">
        <v>772</v>
      </c>
      <c r="C530" s="20" t="s">
        <v>772</v>
      </c>
      <c r="D530" s="21" t="s">
        <v>773</v>
      </c>
      <c r="E530" s="21" t="s">
        <v>757</v>
      </c>
      <c r="F530" s="22">
        <v>2</v>
      </c>
      <c r="G530" s="137"/>
      <c r="H530" s="140"/>
      <c r="I530" s="140"/>
      <c r="J530" s="140"/>
      <c r="K530" s="140"/>
      <c r="L530" s="143"/>
      <c r="M530" s="26">
        <v>13</v>
      </c>
    </row>
    <row r="531" spans="1:13" ht="45" customHeight="1">
      <c r="A531" s="131"/>
      <c r="B531" s="148" t="s">
        <v>774</v>
      </c>
      <c r="C531" s="20" t="s">
        <v>774</v>
      </c>
      <c r="D531" s="21" t="s">
        <v>775</v>
      </c>
      <c r="E531" s="21" t="s">
        <v>757</v>
      </c>
      <c r="F531" s="22">
        <v>2</v>
      </c>
      <c r="G531" s="137"/>
      <c r="H531" s="140"/>
      <c r="I531" s="140"/>
      <c r="J531" s="140"/>
      <c r="K531" s="140"/>
      <c r="L531" s="143"/>
      <c r="M531" s="26">
        <v>13</v>
      </c>
    </row>
    <row r="532" spans="1:13" ht="45" customHeight="1" thickBot="1">
      <c r="A532" s="146"/>
      <c r="B532" s="149" t="s">
        <v>767</v>
      </c>
      <c r="C532" s="31" t="s">
        <v>767</v>
      </c>
      <c r="D532" s="32" t="s">
        <v>3</v>
      </c>
      <c r="E532" s="32" t="s">
        <v>757</v>
      </c>
      <c r="F532" s="33">
        <v>1</v>
      </c>
      <c r="G532" s="151"/>
      <c r="H532" s="153"/>
      <c r="I532" s="153"/>
      <c r="J532" s="153"/>
      <c r="K532" s="153"/>
      <c r="L532" s="155"/>
      <c r="M532" s="26">
        <v>13</v>
      </c>
    </row>
    <row r="533" spans="1:13" ht="45" customHeight="1" thickBot="1">
      <c r="A533" s="127" t="s">
        <v>647</v>
      </c>
      <c r="B533" s="128"/>
      <c r="C533" s="129"/>
      <c r="D533" s="129"/>
      <c r="E533" s="129"/>
      <c r="F533" s="129"/>
      <c r="G533" s="129"/>
      <c r="H533" s="27">
        <f>SUM(H508:H532)</f>
        <v>1497</v>
      </c>
      <c r="I533" s="27">
        <v>0</v>
      </c>
      <c r="J533" s="27">
        <f>SUM(J508:J532)</f>
        <v>1497</v>
      </c>
      <c r="K533" s="27">
        <f>J533*0.09</f>
        <v>134.72999999999999</v>
      </c>
      <c r="L533" s="28">
        <f>SUM(L508:L532)</f>
        <v>1631.7300000000002</v>
      </c>
    </row>
    <row r="534" spans="1:13" ht="45" customHeight="1">
      <c r="A534" s="5" t="s">
        <v>589</v>
      </c>
      <c r="B534" s="6" t="s">
        <v>590</v>
      </c>
      <c r="C534" s="7" t="s">
        <v>591</v>
      </c>
      <c r="D534" s="6" t="s">
        <v>592</v>
      </c>
      <c r="E534" s="7" t="s">
        <v>593</v>
      </c>
      <c r="F534" s="8" t="s">
        <v>594</v>
      </c>
      <c r="G534" s="9" t="s">
        <v>595</v>
      </c>
      <c r="H534" s="9" t="s">
        <v>596</v>
      </c>
      <c r="I534" s="8" t="s">
        <v>597</v>
      </c>
      <c r="J534" s="8" t="s">
        <v>598</v>
      </c>
      <c r="K534" s="8" t="s">
        <v>599</v>
      </c>
      <c r="L534" s="10" t="s">
        <v>600</v>
      </c>
    </row>
    <row r="535" spans="1:13" ht="45" customHeight="1" thickBot="1">
      <c r="A535" s="11"/>
      <c r="B535" s="12"/>
      <c r="C535" s="12"/>
      <c r="D535" s="12"/>
      <c r="E535" s="12"/>
      <c r="F535" s="12"/>
      <c r="G535" s="13"/>
      <c r="H535" s="14"/>
      <c r="I535" s="15"/>
      <c r="J535" s="16"/>
      <c r="K535" s="16"/>
      <c r="L535" s="17"/>
      <c r="M535" s="26">
        <v>12</v>
      </c>
    </row>
    <row r="536" spans="1:13" ht="45" customHeight="1">
      <c r="A536" s="145" t="s">
        <v>601</v>
      </c>
      <c r="B536" s="147" t="s">
        <v>64</v>
      </c>
      <c r="C536" s="29" t="s">
        <v>64</v>
      </c>
      <c r="D536" s="7" t="s">
        <v>3</v>
      </c>
      <c r="E536" s="7" t="s">
        <v>603</v>
      </c>
      <c r="F536" s="30">
        <v>1</v>
      </c>
      <c r="G536" s="150">
        <v>297</v>
      </c>
      <c r="H536" s="152">
        <f>F536*G536</f>
        <v>297</v>
      </c>
      <c r="I536" s="152">
        <v>0</v>
      </c>
      <c r="J536" s="152">
        <f>H536-I536</f>
        <v>297</v>
      </c>
      <c r="K536" s="152">
        <f>J536*0.09</f>
        <v>26.73</v>
      </c>
      <c r="L536" s="154">
        <f>J536+K536</f>
        <v>323.73</v>
      </c>
      <c r="M536" s="26">
        <v>12</v>
      </c>
    </row>
    <row r="537" spans="1:13" ht="45" customHeight="1">
      <c r="A537" s="131"/>
      <c r="B537" s="148" t="s">
        <v>209</v>
      </c>
      <c r="C537" s="20" t="s">
        <v>209</v>
      </c>
      <c r="D537" s="21" t="s">
        <v>764</v>
      </c>
      <c r="E537" s="21" t="s">
        <v>603</v>
      </c>
      <c r="F537" s="22">
        <v>2</v>
      </c>
      <c r="G537" s="137"/>
      <c r="H537" s="140"/>
      <c r="I537" s="140"/>
      <c r="J537" s="140"/>
      <c r="K537" s="140"/>
      <c r="L537" s="143"/>
      <c r="M537" s="26">
        <v>12</v>
      </c>
    </row>
    <row r="538" spans="1:13" ht="45" customHeight="1">
      <c r="A538" s="131"/>
      <c r="B538" s="148" t="s">
        <v>335</v>
      </c>
      <c r="C538" s="20" t="s">
        <v>335</v>
      </c>
      <c r="D538" s="21" t="s">
        <v>776</v>
      </c>
      <c r="E538" s="21" t="s">
        <v>603</v>
      </c>
      <c r="F538" s="22">
        <v>2</v>
      </c>
      <c r="G538" s="137"/>
      <c r="H538" s="140"/>
      <c r="I538" s="140"/>
      <c r="J538" s="140"/>
      <c r="K538" s="140"/>
      <c r="L538" s="143"/>
      <c r="M538" s="26">
        <v>12</v>
      </c>
    </row>
    <row r="539" spans="1:13" ht="45" customHeight="1">
      <c r="A539" s="131"/>
      <c r="B539" s="148" t="s">
        <v>445</v>
      </c>
      <c r="C539" s="20" t="s">
        <v>445</v>
      </c>
      <c r="D539" s="21" t="s">
        <v>612</v>
      </c>
      <c r="E539" s="21" t="s">
        <v>603</v>
      </c>
      <c r="F539" s="22">
        <v>8</v>
      </c>
      <c r="G539" s="137"/>
      <c r="H539" s="140"/>
      <c r="I539" s="140"/>
      <c r="J539" s="140"/>
      <c r="K539" s="140"/>
      <c r="L539" s="143"/>
      <c r="M539" s="26">
        <v>12</v>
      </c>
    </row>
    <row r="540" spans="1:13" ht="45" customHeight="1" thickBot="1">
      <c r="A540" s="146"/>
      <c r="B540" s="149" t="s">
        <v>496</v>
      </c>
      <c r="C540" s="31" t="s">
        <v>496</v>
      </c>
      <c r="D540" s="32" t="s">
        <v>497</v>
      </c>
      <c r="E540" s="32" t="s">
        <v>603</v>
      </c>
      <c r="F540" s="33">
        <v>2</v>
      </c>
      <c r="G540" s="151"/>
      <c r="H540" s="153"/>
      <c r="I540" s="153"/>
      <c r="J540" s="153"/>
      <c r="K540" s="153"/>
      <c r="L540" s="155"/>
      <c r="M540" s="26">
        <v>12</v>
      </c>
    </row>
    <row r="541" spans="1:13" ht="45" customHeight="1">
      <c r="A541" s="145" t="s">
        <v>604</v>
      </c>
      <c r="B541" s="147" t="s">
        <v>65</v>
      </c>
      <c r="C541" s="29" t="s">
        <v>65</v>
      </c>
      <c r="D541" s="7" t="s">
        <v>3</v>
      </c>
      <c r="E541" s="7" t="s">
        <v>603</v>
      </c>
      <c r="F541" s="30">
        <v>1</v>
      </c>
      <c r="G541" s="150">
        <v>297</v>
      </c>
      <c r="H541" s="152">
        <f>F541*G541</f>
        <v>297</v>
      </c>
      <c r="I541" s="152">
        <v>0</v>
      </c>
      <c r="J541" s="152">
        <f>H541-I541</f>
        <v>297</v>
      </c>
      <c r="K541" s="152">
        <f>J541*0.09</f>
        <v>26.73</v>
      </c>
      <c r="L541" s="154">
        <f>J541+K541</f>
        <v>323.73</v>
      </c>
      <c r="M541" s="26">
        <v>12</v>
      </c>
    </row>
    <row r="542" spans="1:13" ht="45" customHeight="1">
      <c r="A542" s="131"/>
      <c r="B542" s="148" t="s">
        <v>211</v>
      </c>
      <c r="C542" s="20" t="s">
        <v>211</v>
      </c>
      <c r="D542" s="21" t="s">
        <v>764</v>
      </c>
      <c r="E542" s="21" t="s">
        <v>603</v>
      </c>
      <c r="F542" s="22">
        <v>2</v>
      </c>
      <c r="G542" s="137"/>
      <c r="H542" s="140"/>
      <c r="I542" s="140"/>
      <c r="J542" s="140"/>
      <c r="K542" s="140"/>
      <c r="L542" s="143"/>
      <c r="M542" s="26">
        <v>12</v>
      </c>
    </row>
    <row r="543" spans="1:13" ht="45" customHeight="1">
      <c r="A543" s="131"/>
      <c r="B543" s="148" t="s">
        <v>337</v>
      </c>
      <c r="C543" s="20" t="s">
        <v>337</v>
      </c>
      <c r="D543" s="21" t="s">
        <v>776</v>
      </c>
      <c r="E543" s="21" t="s">
        <v>603</v>
      </c>
      <c r="F543" s="22">
        <v>2</v>
      </c>
      <c r="G543" s="137"/>
      <c r="H543" s="140"/>
      <c r="I543" s="140"/>
      <c r="J543" s="140"/>
      <c r="K543" s="140"/>
      <c r="L543" s="143"/>
      <c r="M543" s="26">
        <v>12</v>
      </c>
    </row>
    <row r="544" spans="1:13" ht="45" customHeight="1">
      <c r="A544" s="131"/>
      <c r="B544" s="148" t="s">
        <v>447</v>
      </c>
      <c r="C544" s="20" t="s">
        <v>447</v>
      </c>
      <c r="D544" s="21" t="s">
        <v>612</v>
      </c>
      <c r="E544" s="21" t="s">
        <v>603</v>
      </c>
      <c r="F544" s="22">
        <v>8</v>
      </c>
      <c r="G544" s="137"/>
      <c r="H544" s="140"/>
      <c r="I544" s="140"/>
      <c r="J544" s="140"/>
      <c r="K544" s="140"/>
      <c r="L544" s="143"/>
      <c r="M544" s="26">
        <v>12</v>
      </c>
    </row>
    <row r="545" spans="1:13" ht="45" customHeight="1" thickBot="1">
      <c r="A545" s="146"/>
      <c r="B545" s="149" t="s">
        <v>498</v>
      </c>
      <c r="C545" s="31" t="s">
        <v>498</v>
      </c>
      <c r="D545" s="32" t="s">
        <v>497</v>
      </c>
      <c r="E545" s="32" t="s">
        <v>603</v>
      </c>
      <c r="F545" s="33">
        <v>2</v>
      </c>
      <c r="G545" s="151"/>
      <c r="H545" s="153"/>
      <c r="I545" s="153"/>
      <c r="J545" s="153"/>
      <c r="K545" s="153"/>
      <c r="L545" s="155"/>
      <c r="M545" s="26">
        <v>12</v>
      </c>
    </row>
    <row r="546" spans="1:13" ht="45" customHeight="1">
      <c r="A546" s="145" t="s">
        <v>606</v>
      </c>
      <c r="B546" s="147" t="s">
        <v>66</v>
      </c>
      <c r="C546" s="29" t="s">
        <v>66</v>
      </c>
      <c r="D546" s="7" t="s">
        <v>3</v>
      </c>
      <c r="E546" s="7" t="s">
        <v>603</v>
      </c>
      <c r="F546" s="30">
        <v>1</v>
      </c>
      <c r="G546" s="150">
        <v>184</v>
      </c>
      <c r="H546" s="152">
        <f>F546*G546</f>
        <v>184</v>
      </c>
      <c r="I546" s="152">
        <v>0</v>
      </c>
      <c r="J546" s="152">
        <f>H546-I546</f>
        <v>184</v>
      </c>
      <c r="K546" s="152">
        <f>J546*0.09</f>
        <v>16.559999999999999</v>
      </c>
      <c r="L546" s="154">
        <f>J546+K546</f>
        <v>200.56</v>
      </c>
      <c r="M546" s="26">
        <v>12</v>
      </c>
    </row>
    <row r="547" spans="1:13" ht="45" customHeight="1">
      <c r="A547" s="131"/>
      <c r="B547" s="148" t="s">
        <v>212</v>
      </c>
      <c r="C547" s="20" t="s">
        <v>212</v>
      </c>
      <c r="D547" s="21" t="s">
        <v>691</v>
      </c>
      <c r="E547" s="21" t="s">
        <v>603</v>
      </c>
      <c r="F547" s="22">
        <v>2</v>
      </c>
      <c r="G547" s="137"/>
      <c r="H547" s="140"/>
      <c r="I547" s="140"/>
      <c r="J547" s="140"/>
      <c r="K547" s="140"/>
      <c r="L547" s="143"/>
      <c r="M547" s="26">
        <v>12</v>
      </c>
    </row>
    <row r="548" spans="1:13" ht="45" customHeight="1">
      <c r="A548" s="131"/>
      <c r="B548" s="148" t="s">
        <v>338</v>
      </c>
      <c r="C548" s="20" t="s">
        <v>338</v>
      </c>
      <c r="D548" s="21" t="s">
        <v>275</v>
      </c>
      <c r="E548" s="21" t="s">
        <v>603</v>
      </c>
      <c r="F548" s="22">
        <v>2</v>
      </c>
      <c r="G548" s="137"/>
      <c r="H548" s="140"/>
      <c r="I548" s="140"/>
      <c r="J548" s="140"/>
      <c r="K548" s="140"/>
      <c r="L548" s="143"/>
      <c r="M548" s="26">
        <v>12</v>
      </c>
    </row>
    <row r="549" spans="1:13" ht="45" customHeight="1">
      <c r="A549" s="131"/>
      <c r="B549" s="148" t="s">
        <v>448</v>
      </c>
      <c r="C549" s="20" t="s">
        <v>448</v>
      </c>
      <c r="D549" s="21" t="s">
        <v>385</v>
      </c>
      <c r="E549" s="21" t="s">
        <v>603</v>
      </c>
      <c r="F549" s="22">
        <v>8</v>
      </c>
      <c r="G549" s="137"/>
      <c r="H549" s="140"/>
      <c r="I549" s="140"/>
      <c r="J549" s="140"/>
      <c r="K549" s="140"/>
      <c r="L549" s="143"/>
      <c r="M549" s="26">
        <v>12</v>
      </c>
    </row>
    <row r="550" spans="1:13" ht="45" customHeight="1" thickBot="1">
      <c r="A550" s="146"/>
      <c r="B550" s="149" t="s">
        <v>560</v>
      </c>
      <c r="C550" s="31" t="s">
        <v>560</v>
      </c>
      <c r="D550" s="32" t="s">
        <v>561</v>
      </c>
      <c r="E550" s="32" t="s">
        <v>603</v>
      </c>
      <c r="F550" s="33">
        <v>2</v>
      </c>
      <c r="G550" s="151"/>
      <c r="H550" s="153"/>
      <c r="I550" s="153"/>
      <c r="J550" s="153"/>
      <c r="K550" s="153"/>
      <c r="L550" s="155"/>
      <c r="M550" s="26">
        <v>12</v>
      </c>
    </row>
    <row r="551" spans="1:13" ht="45" customHeight="1">
      <c r="A551" s="145" t="s">
        <v>608</v>
      </c>
      <c r="B551" s="147" t="s">
        <v>777</v>
      </c>
      <c r="C551" s="29" t="s">
        <v>778</v>
      </c>
      <c r="D551" s="7" t="s">
        <v>779</v>
      </c>
      <c r="E551" s="7" t="s">
        <v>757</v>
      </c>
      <c r="F551" s="30">
        <v>1</v>
      </c>
      <c r="G551" s="150">
        <v>380</v>
      </c>
      <c r="H551" s="152">
        <f>F551*G551</f>
        <v>380</v>
      </c>
      <c r="I551" s="152">
        <v>0</v>
      </c>
      <c r="J551" s="152">
        <f>H551-I551</f>
        <v>380</v>
      </c>
      <c r="K551" s="152">
        <f>J551*0.09</f>
        <v>34.199999999999996</v>
      </c>
      <c r="L551" s="154">
        <f>J551+K551</f>
        <v>414.2</v>
      </c>
      <c r="M551" s="26">
        <v>12</v>
      </c>
    </row>
    <row r="552" spans="1:13" ht="45" customHeight="1">
      <c r="A552" s="131"/>
      <c r="B552" s="148" t="s">
        <v>780</v>
      </c>
      <c r="C552" s="20" t="s">
        <v>780</v>
      </c>
      <c r="D552" s="21" t="s">
        <v>781</v>
      </c>
      <c r="E552" s="21" t="s">
        <v>757</v>
      </c>
      <c r="F552" s="22">
        <v>8</v>
      </c>
      <c r="G552" s="137"/>
      <c r="H552" s="140"/>
      <c r="I552" s="140"/>
      <c r="J552" s="140"/>
      <c r="K552" s="140"/>
      <c r="L552" s="143"/>
      <c r="M552" s="26">
        <v>12</v>
      </c>
    </row>
    <row r="553" spans="1:13" ht="45" customHeight="1">
      <c r="A553" s="131"/>
      <c r="B553" s="148" t="s">
        <v>782</v>
      </c>
      <c r="C553" s="20" t="s">
        <v>782</v>
      </c>
      <c r="D553" s="21" t="s">
        <v>783</v>
      </c>
      <c r="E553" s="21" t="s">
        <v>757</v>
      </c>
      <c r="F553" s="22">
        <v>2</v>
      </c>
      <c r="G553" s="137"/>
      <c r="H553" s="140"/>
      <c r="I553" s="140"/>
      <c r="J553" s="140"/>
      <c r="K553" s="140"/>
      <c r="L553" s="143"/>
      <c r="M553" s="26">
        <v>12</v>
      </c>
    </row>
    <row r="554" spans="1:13" ht="45" customHeight="1">
      <c r="A554" s="131"/>
      <c r="B554" s="148" t="s">
        <v>784</v>
      </c>
      <c r="C554" s="20" t="s">
        <v>784</v>
      </c>
      <c r="D554" s="21" t="s">
        <v>785</v>
      </c>
      <c r="E554" s="21" t="s">
        <v>757</v>
      </c>
      <c r="F554" s="22">
        <v>2</v>
      </c>
      <c r="G554" s="137"/>
      <c r="H554" s="140"/>
      <c r="I554" s="140"/>
      <c r="J554" s="140"/>
      <c r="K554" s="140"/>
      <c r="L554" s="143"/>
      <c r="M554" s="26">
        <v>12</v>
      </c>
    </row>
    <row r="555" spans="1:13" ht="45" customHeight="1" thickBot="1">
      <c r="A555" s="146"/>
      <c r="B555" s="149" t="s">
        <v>777</v>
      </c>
      <c r="C555" s="31" t="s">
        <v>777</v>
      </c>
      <c r="D555" s="32" t="s">
        <v>3</v>
      </c>
      <c r="E555" s="32" t="s">
        <v>757</v>
      </c>
      <c r="F555" s="33">
        <v>1</v>
      </c>
      <c r="G555" s="151"/>
      <c r="H555" s="153"/>
      <c r="I555" s="153"/>
      <c r="J555" s="153"/>
      <c r="K555" s="153"/>
      <c r="L555" s="155"/>
      <c r="M555" s="26">
        <v>12</v>
      </c>
    </row>
    <row r="556" spans="1:13" ht="45" customHeight="1">
      <c r="A556" s="145" t="s">
        <v>618</v>
      </c>
      <c r="B556" s="147" t="s">
        <v>68</v>
      </c>
      <c r="C556" s="29" t="s">
        <v>68</v>
      </c>
      <c r="D556" s="7" t="s">
        <v>3</v>
      </c>
      <c r="E556" s="7" t="s">
        <v>603</v>
      </c>
      <c r="F556" s="30">
        <v>1</v>
      </c>
      <c r="G556" s="150">
        <v>184</v>
      </c>
      <c r="H556" s="152">
        <f>F556*G556</f>
        <v>184</v>
      </c>
      <c r="I556" s="152">
        <v>0</v>
      </c>
      <c r="J556" s="152">
        <f>H556-I556</f>
        <v>184</v>
      </c>
      <c r="K556" s="152">
        <f>J556*0.09</f>
        <v>16.559999999999999</v>
      </c>
      <c r="L556" s="154">
        <f>J556+K556</f>
        <v>200.56</v>
      </c>
      <c r="M556" s="26">
        <v>12</v>
      </c>
    </row>
    <row r="557" spans="1:13" ht="45" customHeight="1">
      <c r="A557" s="131"/>
      <c r="B557" s="148" t="s">
        <v>215</v>
      </c>
      <c r="C557" s="20" t="s">
        <v>215</v>
      </c>
      <c r="D557" s="21" t="s">
        <v>660</v>
      </c>
      <c r="E557" s="21" t="s">
        <v>603</v>
      </c>
      <c r="F557" s="22">
        <v>2</v>
      </c>
      <c r="G557" s="137"/>
      <c r="H557" s="140"/>
      <c r="I557" s="140"/>
      <c r="J557" s="140"/>
      <c r="K557" s="140"/>
      <c r="L557" s="143"/>
      <c r="M557" s="26">
        <v>12</v>
      </c>
    </row>
    <row r="558" spans="1:13" ht="45" customHeight="1">
      <c r="A558" s="131"/>
      <c r="B558" s="148" t="s">
        <v>340</v>
      </c>
      <c r="C558" s="20" t="s">
        <v>340</v>
      </c>
      <c r="D558" s="21" t="s">
        <v>661</v>
      </c>
      <c r="E558" s="21" t="s">
        <v>603</v>
      </c>
      <c r="F558" s="22">
        <v>2</v>
      </c>
      <c r="G558" s="137"/>
      <c r="H558" s="140"/>
      <c r="I558" s="140"/>
      <c r="J558" s="140"/>
      <c r="K558" s="140"/>
      <c r="L558" s="143"/>
      <c r="M558" s="26">
        <v>12</v>
      </c>
    </row>
    <row r="559" spans="1:13" ht="45" customHeight="1">
      <c r="A559" s="131"/>
      <c r="B559" s="148" t="s">
        <v>450</v>
      </c>
      <c r="C559" s="20" t="s">
        <v>450</v>
      </c>
      <c r="D559" s="21" t="s">
        <v>662</v>
      </c>
      <c r="E559" s="21" t="s">
        <v>603</v>
      </c>
      <c r="F559" s="22">
        <v>8</v>
      </c>
      <c r="G559" s="137"/>
      <c r="H559" s="140"/>
      <c r="I559" s="140"/>
      <c r="J559" s="140"/>
      <c r="K559" s="140"/>
      <c r="L559" s="143"/>
      <c r="M559" s="26">
        <v>12</v>
      </c>
    </row>
    <row r="560" spans="1:13" ht="45" customHeight="1" thickBot="1">
      <c r="A560" s="146"/>
      <c r="B560" s="149" t="s">
        <v>562</v>
      </c>
      <c r="C560" s="31" t="s">
        <v>562</v>
      </c>
      <c r="D560" s="32" t="s">
        <v>530</v>
      </c>
      <c r="E560" s="32" t="s">
        <v>603</v>
      </c>
      <c r="F560" s="33">
        <v>2</v>
      </c>
      <c r="G560" s="151"/>
      <c r="H560" s="153"/>
      <c r="I560" s="153"/>
      <c r="J560" s="153"/>
      <c r="K560" s="153"/>
      <c r="L560" s="155"/>
      <c r="M560" s="26">
        <v>12</v>
      </c>
    </row>
    <row r="561" spans="1:13" ht="45" customHeight="1" thickBot="1">
      <c r="A561" s="127" t="s">
        <v>647</v>
      </c>
      <c r="B561" s="128"/>
      <c r="C561" s="129"/>
      <c r="D561" s="129"/>
      <c r="E561" s="129"/>
      <c r="F561" s="129"/>
      <c r="G561" s="129"/>
      <c r="H561" s="27">
        <f>SUM(H536:H560)</f>
        <v>1342</v>
      </c>
      <c r="I561" s="27">
        <v>0</v>
      </c>
      <c r="J561" s="27">
        <f>SUM(J536:J560)</f>
        <v>1342</v>
      </c>
      <c r="K561" s="27">
        <f>J561*0.09</f>
        <v>120.78</v>
      </c>
      <c r="L561" s="28">
        <f>SUM(L536:L560)</f>
        <v>1462.78</v>
      </c>
    </row>
    <row r="562" spans="1:13" ht="45" customHeight="1">
      <c r="A562" s="5" t="s">
        <v>589</v>
      </c>
      <c r="B562" s="6" t="s">
        <v>590</v>
      </c>
      <c r="C562" s="7" t="s">
        <v>591</v>
      </c>
      <c r="D562" s="6" t="s">
        <v>592</v>
      </c>
      <c r="E562" s="7" t="s">
        <v>593</v>
      </c>
      <c r="F562" s="8" t="s">
        <v>594</v>
      </c>
      <c r="G562" s="9" t="s">
        <v>595</v>
      </c>
      <c r="H562" s="9" t="s">
        <v>596</v>
      </c>
      <c r="I562" s="8" t="s">
        <v>597</v>
      </c>
      <c r="J562" s="8" t="s">
        <v>598</v>
      </c>
      <c r="K562" s="8" t="s">
        <v>599</v>
      </c>
      <c r="L562" s="10" t="s">
        <v>600</v>
      </c>
    </row>
    <row r="563" spans="1:13" ht="45" customHeight="1" thickBot="1">
      <c r="A563" s="11"/>
      <c r="B563" s="12"/>
      <c r="C563" s="12"/>
      <c r="D563" s="12"/>
      <c r="E563" s="12"/>
      <c r="F563" s="12"/>
      <c r="G563" s="13"/>
      <c r="H563" s="14"/>
      <c r="I563" s="15"/>
      <c r="J563" s="16"/>
      <c r="K563" s="16"/>
      <c r="L563" s="17"/>
      <c r="M563" s="26">
        <v>11</v>
      </c>
    </row>
    <row r="564" spans="1:13" ht="45" customHeight="1">
      <c r="A564" s="145" t="s">
        <v>601</v>
      </c>
      <c r="B564" s="147" t="s">
        <v>62</v>
      </c>
      <c r="C564" s="29" t="s">
        <v>62</v>
      </c>
      <c r="D564" s="7" t="s">
        <v>3</v>
      </c>
      <c r="E564" s="7" t="s">
        <v>603</v>
      </c>
      <c r="F564" s="30">
        <v>1</v>
      </c>
      <c r="G564" s="150">
        <v>133</v>
      </c>
      <c r="H564" s="152">
        <f>F564*G564</f>
        <v>133</v>
      </c>
      <c r="I564" s="152">
        <v>0</v>
      </c>
      <c r="J564" s="152">
        <f>H564-I564</f>
        <v>133</v>
      </c>
      <c r="K564" s="152">
        <f>J564*0.09</f>
        <v>11.969999999999999</v>
      </c>
      <c r="L564" s="154">
        <f>J564+K564</f>
        <v>144.97</v>
      </c>
      <c r="M564" s="26">
        <v>11</v>
      </c>
    </row>
    <row r="565" spans="1:13" ht="45" customHeight="1">
      <c r="A565" s="131"/>
      <c r="B565" s="148" t="s">
        <v>207</v>
      </c>
      <c r="C565" s="20" t="s">
        <v>207</v>
      </c>
      <c r="D565" s="21" t="s">
        <v>664</v>
      </c>
      <c r="E565" s="21" t="s">
        <v>603</v>
      </c>
      <c r="F565" s="22">
        <v>2</v>
      </c>
      <c r="G565" s="137"/>
      <c r="H565" s="140"/>
      <c r="I565" s="140"/>
      <c r="J565" s="140"/>
      <c r="K565" s="140"/>
      <c r="L565" s="143"/>
      <c r="M565" s="26">
        <v>11</v>
      </c>
    </row>
    <row r="566" spans="1:13" ht="45" customHeight="1">
      <c r="A566" s="131"/>
      <c r="B566" s="148" t="s">
        <v>333</v>
      </c>
      <c r="C566" s="20" t="s">
        <v>333</v>
      </c>
      <c r="D566" s="21" t="s">
        <v>665</v>
      </c>
      <c r="E566" s="21" t="s">
        <v>603</v>
      </c>
      <c r="F566" s="22">
        <v>2</v>
      </c>
      <c r="G566" s="137"/>
      <c r="H566" s="140"/>
      <c r="I566" s="140"/>
      <c r="J566" s="140"/>
      <c r="K566" s="140"/>
      <c r="L566" s="143"/>
      <c r="M566" s="26">
        <v>11</v>
      </c>
    </row>
    <row r="567" spans="1:13" ht="45" customHeight="1">
      <c r="A567" s="131"/>
      <c r="B567" s="148" t="s">
        <v>443</v>
      </c>
      <c r="C567" s="20" t="s">
        <v>443</v>
      </c>
      <c r="D567" s="21" t="s">
        <v>666</v>
      </c>
      <c r="E567" s="21" t="s">
        <v>603</v>
      </c>
      <c r="F567" s="22">
        <v>8</v>
      </c>
      <c r="G567" s="137"/>
      <c r="H567" s="140"/>
      <c r="I567" s="140"/>
      <c r="J567" s="140"/>
      <c r="K567" s="140"/>
      <c r="L567" s="143"/>
      <c r="M567" s="26">
        <v>11</v>
      </c>
    </row>
    <row r="568" spans="1:13" ht="45" customHeight="1" thickBot="1">
      <c r="A568" s="146"/>
      <c r="B568" s="149" t="s">
        <v>786</v>
      </c>
      <c r="C568" s="31" t="s">
        <v>786</v>
      </c>
      <c r="D568" s="32" t="s">
        <v>668</v>
      </c>
      <c r="E568" s="32" t="s">
        <v>669</v>
      </c>
      <c r="F568" s="33">
        <v>2</v>
      </c>
      <c r="G568" s="151"/>
      <c r="H568" s="153"/>
      <c r="I568" s="153"/>
      <c r="J568" s="153"/>
      <c r="K568" s="153"/>
      <c r="L568" s="155"/>
      <c r="M568" s="26">
        <v>11</v>
      </c>
    </row>
    <row r="569" spans="1:13" ht="45" customHeight="1">
      <c r="A569" s="145" t="s">
        <v>604</v>
      </c>
      <c r="B569" s="147" t="s">
        <v>63</v>
      </c>
      <c r="C569" s="29" t="s">
        <v>63</v>
      </c>
      <c r="D569" s="7" t="s">
        <v>3</v>
      </c>
      <c r="E569" s="7" t="s">
        <v>603</v>
      </c>
      <c r="F569" s="30">
        <v>1</v>
      </c>
      <c r="G569" s="150">
        <v>184</v>
      </c>
      <c r="H569" s="152">
        <f>F569*G569</f>
        <v>184</v>
      </c>
      <c r="I569" s="152">
        <v>0</v>
      </c>
      <c r="J569" s="152">
        <f>H569-I569</f>
        <v>184</v>
      </c>
      <c r="K569" s="152">
        <f>J569*0.09</f>
        <v>16.559999999999999</v>
      </c>
      <c r="L569" s="154">
        <f>J569+K569</f>
        <v>200.56</v>
      </c>
      <c r="M569" s="26">
        <v>11</v>
      </c>
    </row>
    <row r="570" spans="1:13" ht="45" customHeight="1">
      <c r="A570" s="131"/>
      <c r="B570" s="148" t="s">
        <v>208</v>
      </c>
      <c r="C570" s="20" t="s">
        <v>208</v>
      </c>
      <c r="D570" s="21" t="s">
        <v>660</v>
      </c>
      <c r="E570" s="21" t="s">
        <v>603</v>
      </c>
      <c r="F570" s="22">
        <v>2</v>
      </c>
      <c r="G570" s="137"/>
      <c r="H570" s="140"/>
      <c r="I570" s="140"/>
      <c r="J570" s="140"/>
      <c r="K570" s="140"/>
      <c r="L570" s="143"/>
      <c r="M570" s="26">
        <v>11</v>
      </c>
    </row>
    <row r="571" spans="1:13" ht="45" customHeight="1">
      <c r="A571" s="131"/>
      <c r="B571" s="148" t="s">
        <v>334</v>
      </c>
      <c r="C571" s="20" t="s">
        <v>334</v>
      </c>
      <c r="D571" s="21" t="s">
        <v>661</v>
      </c>
      <c r="E571" s="21" t="s">
        <v>603</v>
      </c>
      <c r="F571" s="22">
        <v>2</v>
      </c>
      <c r="G571" s="137"/>
      <c r="H571" s="140"/>
      <c r="I571" s="140"/>
      <c r="J571" s="140"/>
      <c r="K571" s="140"/>
      <c r="L571" s="143"/>
      <c r="M571" s="26">
        <v>11</v>
      </c>
    </row>
    <row r="572" spans="1:13" ht="45" customHeight="1">
      <c r="A572" s="131"/>
      <c r="B572" s="148" t="s">
        <v>444</v>
      </c>
      <c r="C572" s="20" t="s">
        <v>444</v>
      </c>
      <c r="D572" s="21" t="s">
        <v>662</v>
      </c>
      <c r="E572" s="21" t="s">
        <v>603</v>
      </c>
      <c r="F572" s="22">
        <v>8</v>
      </c>
      <c r="G572" s="137"/>
      <c r="H572" s="140"/>
      <c r="I572" s="140"/>
      <c r="J572" s="140"/>
      <c r="K572" s="140"/>
      <c r="L572" s="143"/>
      <c r="M572" s="26">
        <v>11</v>
      </c>
    </row>
    <row r="573" spans="1:13" ht="45" customHeight="1" thickBot="1">
      <c r="A573" s="146"/>
      <c r="B573" s="149" t="s">
        <v>559</v>
      </c>
      <c r="C573" s="31" t="s">
        <v>559</v>
      </c>
      <c r="D573" s="32" t="s">
        <v>530</v>
      </c>
      <c r="E573" s="32" t="s">
        <v>603</v>
      </c>
      <c r="F573" s="33">
        <v>2</v>
      </c>
      <c r="G573" s="151"/>
      <c r="H573" s="153"/>
      <c r="I573" s="153"/>
      <c r="J573" s="153"/>
      <c r="K573" s="153"/>
      <c r="L573" s="155"/>
      <c r="M573" s="26">
        <v>11</v>
      </c>
    </row>
    <row r="574" spans="1:13" ht="45" customHeight="1">
      <c r="A574" s="145" t="s">
        <v>606</v>
      </c>
      <c r="B574" s="147" t="s">
        <v>60</v>
      </c>
      <c r="C574" s="29" t="s">
        <v>60</v>
      </c>
      <c r="D574" s="7" t="s">
        <v>3</v>
      </c>
      <c r="E574" s="7" t="s">
        <v>603</v>
      </c>
      <c r="F574" s="30">
        <v>1</v>
      </c>
      <c r="G574" s="150">
        <v>1466</v>
      </c>
      <c r="H574" s="152">
        <f>F574*G574</f>
        <v>1466</v>
      </c>
      <c r="I574" s="152">
        <v>0</v>
      </c>
      <c r="J574" s="152">
        <f>H574-I574</f>
        <v>1466</v>
      </c>
      <c r="K574" s="152">
        <f>J574*0.09</f>
        <v>131.94</v>
      </c>
      <c r="L574" s="154">
        <f>J574+K574</f>
        <v>1597.94</v>
      </c>
      <c r="M574" s="26">
        <v>11</v>
      </c>
    </row>
    <row r="575" spans="1:13" ht="45" customHeight="1">
      <c r="A575" s="131"/>
      <c r="B575" s="148" t="s">
        <v>204</v>
      </c>
      <c r="C575" s="20" t="s">
        <v>204</v>
      </c>
      <c r="D575" s="21" t="s">
        <v>787</v>
      </c>
      <c r="E575" s="21" t="s">
        <v>603</v>
      </c>
      <c r="F575" s="22">
        <v>2</v>
      </c>
      <c r="G575" s="137"/>
      <c r="H575" s="140"/>
      <c r="I575" s="140"/>
      <c r="J575" s="140"/>
      <c r="K575" s="140"/>
      <c r="L575" s="143"/>
      <c r="M575" s="26">
        <v>11</v>
      </c>
    </row>
    <row r="576" spans="1:13" ht="45" customHeight="1">
      <c r="A576" s="131"/>
      <c r="B576" s="148" t="s">
        <v>330</v>
      </c>
      <c r="C576" s="20" t="s">
        <v>330</v>
      </c>
      <c r="D576" s="21" t="s">
        <v>788</v>
      </c>
      <c r="E576" s="21" t="s">
        <v>603</v>
      </c>
      <c r="F576" s="22">
        <v>2</v>
      </c>
      <c r="G576" s="137"/>
      <c r="H576" s="140"/>
      <c r="I576" s="140"/>
      <c r="J576" s="140"/>
      <c r="K576" s="140"/>
      <c r="L576" s="143"/>
      <c r="M576" s="26">
        <v>11</v>
      </c>
    </row>
    <row r="577" spans="1:13" ht="45" customHeight="1">
      <c r="A577" s="131"/>
      <c r="B577" s="148" t="s">
        <v>441</v>
      </c>
      <c r="C577" s="20" t="s">
        <v>441</v>
      </c>
      <c r="D577" s="21" t="s">
        <v>703</v>
      </c>
      <c r="E577" s="21" t="s">
        <v>603</v>
      </c>
      <c r="F577" s="22">
        <v>20</v>
      </c>
      <c r="G577" s="137"/>
      <c r="H577" s="140"/>
      <c r="I577" s="140"/>
      <c r="J577" s="140"/>
      <c r="K577" s="140"/>
      <c r="L577" s="143"/>
      <c r="M577" s="26">
        <v>11</v>
      </c>
    </row>
    <row r="578" spans="1:13" ht="45" customHeight="1" thickBot="1">
      <c r="A578" s="146"/>
      <c r="B578" s="149" t="s">
        <v>789</v>
      </c>
      <c r="C578" s="31" t="s">
        <v>789</v>
      </c>
      <c r="D578" s="32" t="s">
        <v>790</v>
      </c>
      <c r="E578" s="32" t="s">
        <v>669</v>
      </c>
      <c r="F578" s="33">
        <v>2</v>
      </c>
      <c r="G578" s="151"/>
      <c r="H578" s="153"/>
      <c r="I578" s="153"/>
      <c r="J578" s="153"/>
      <c r="K578" s="153"/>
      <c r="L578" s="155"/>
      <c r="M578" s="26">
        <v>11</v>
      </c>
    </row>
    <row r="579" spans="1:13" ht="45" customHeight="1">
      <c r="A579" s="145" t="s">
        <v>608</v>
      </c>
      <c r="B579" s="147" t="s">
        <v>61</v>
      </c>
      <c r="C579" s="29" t="s">
        <v>61</v>
      </c>
      <c r="D579" s="7" t="s">
        <v>3</v>
      </c>
      <c r="E579" s="7" t="s">
        <v>603</v>
      </c>
      <c r="F579" s="30">
        <v>1</v>
      </c>
      <c r="G579" s="150">
        <v>249</v>
      </c>
      <c r="H579" s="152">
        <f>F579*G579</f>
        <v>249</v>
      </c>
      <c r="I579" s="152">
        <v>0</v>
      </c>
      <c r="J579" s="152">
        <f>H579-I579</f>
        <v>249</v>
      </c>
      <c r="K579" s="152">
        <f>J579*0.09</f>
        <v>22.41</v>
      </c>
      <c r="L579" s="154">
        <f>J579+K579</f>
        <v>271.41000000000003</v>
      </c>
      <c r="M579" s="26">
        <v>11</v>
      </c>
    </row>
    <row r="580" spans="1:13" ht="45" customHeight="1">
      <c r="A580" s="131"/>
      <c r="B580" s="148" t="s">
        <v>206</v>
      </c>
      <c r="C580" s="20" t="s">
        <v>206</v>
      </c>
      <c r="D580" s="21" t="s">
        <v>680</v>
      </c>
      <c r="E580" s="21" t="s">
        <v>603</v>
      </c>
      <c r="F580" s="22">
        <v>2</v>
      </c>
      <c r="G580" s="137"/>
      <c r="H580" s="140"/>
      <c r="I580" s="140"/>
      <c r="J580" s="140"/>
      <c r="K580" s="140"/>
      <c r="L580" s="143"/>
      <c r="M580" s="26">
        <v>11</v>
      </c>
    </row>
    <row r="581" spans="1:13" ht="45" customHeight="1">
      <c r="A581" s="131"/>
      <c r="B581" s="148" t="s">
        <v>332</v>
      </c>
      <c r="C581" s="20" t="s">
        <v>332</v>
      </c>
      <c r="D581" s="21" t="s">
        <v>661</v>
      </c>
      <c r="E581" s="21" t="s">
        <v>603</v>
      </c>
      <c r="F581" s="22">
        <v>2</v>
      </c>
      <c r="G581" s="137"/>
      <c r="H581" s="140"/>
      <c r="I581" s="140"/>
      <c r="J581" s="140"/>
      <c r="K581" s="140"/>
      <c r="L581" s="143"/>
      <c r="M581" s="26">
        <v>11</v>
      </c>
    </row>
    <row r="582" spans="1:13" ht="45" customHeight="1">
      <c r="A582" s="131"/>
      <c r="B582" s="148" t="s">
        <v>442</v>
      </c>
      <c r="C582" s="20" t="s">
        <v>442</v>
      </c>
      <c r="D582" s="21" t="s">
        <v>662</v>
      </c>
      <c r="E582" s="21" t="s">
        <v>603</v>
      </c>
      <c r="F582" s="22">
        <v>8</v>
      </c>
      <c r="G582" s="137"/>
      <c r="H582" s="140"/>
      <c r="I582" s="140"/>
      <c r="J582" s="140"/>
      <c r="K582" s="140"/>
      <c r="L582" s="143"/>
      <c r="M582" s="26">
        <v>11</v>
      </c>
    </row>
    <row r="583" spans="1:13" ht="45" customHeight="1" thickBot="1">
      <c r="A583" s="146"/>
      <c r="B583" s="149" t="s">
        <v>791</v>
      </c>
      <c r="C583" s="31" t="s">
        <v>791</v>
      </c>
      <c r="D583" s="32" t="s">
        <v>737</v>
      </c>
      <c r="E583" s="32" t="s">
        <v>669</v>
      </c>
      <c r="F583" s="33">
        <v>2</v>
      </c>
      <c r="G583" s="151"/>
      <c r="H583" s="153"/>
      <c r="I583" s="153"/>
      <c r="J583" s="153"/>
      <c r="K583" s="153"/>
      <c r="L583" s="155"/>
      <c r="M583" s="26">
        <v>11</v>
      </c>
    </row>
    <row r="584" spans="1:13" ht="45" customHeight="1">
      <c r="A584" s="145" t="s">
        <v>618</v>
      </c>
      <c r="B584" s="147" t="s">
        <v>792</v>
      </c>
      <c r="C584" s="29" t="s">
        <v>793</v>
      </c>
      <c r="D584" s="7" t="s">
        <v>794</v>
      </c>
      <c r="E584" s="7" t="s">
        <v>757</v>
      </c>
      <c r="F584" s="30">
        <v>1</v>
      </c>
      <c r="G584" s="150">
        <v>471</v>
      </c>
      <c r="H584" s="152">
        <f>F584*G584</f>
        <v>471</v>
      </c>
      <c r="I584" s="152">
        <v>0</v>
      </c>
      <c r="J584" s="152">
        <f>H584-I584</f>
        <v>471</v>
      </c>
      <c r="K584" s="152">
        <f>J584*0.09</f>
        <v>42.39</v>
      </c>
      <c r="L584" s="154">
        <f>J584+K584</f>
        <v>513.39</v>
      </c>
      <c r="M584" s="26">
        <v>11</v>
      </c>
    </row>
    <row r="585" spans="1:13" ht="45" customHeight="1">
      <c r="A585" s="131"/>
      <c r="B585" s="148" t="s">
        <v>795</v>
      </c>
      <c r="C585" s="20" t="s">
        <v>795</v>
      </c>
      <c r="D585" s="21" t="s">
        <v>796</v>
      </c>
      <c r="E585" s="21" t="s">
        <v>757</v>
      </c>
      <c r="F585" s="22">
        <v>8</v>
      </c>
      <c r="G585" s="137"/>
      <c r="H585" s="140"/>
      <c r="I585" s="140"/>
      <c r="J585" s="140"/>
      <c r="K585" s="140"/>
      <c r="L585" s="143"/>
      <c r="M585" s="26">
        <v>11</v>
      </c>
    </row>
    <row r="586" spans="1:13" ht="45" customHeight="1">
      <c r="A586" s="131"/>
      <c r="B586" s="148" t="s">
        <v>797</v>
      </c>
      <c r="C586" s="20" t="s">
        <v>797</v>
      </c>
      <c r="D586" s="21" t="s">
        <v>798</v>
      </c>
      <c r="E586" s="21" t="s">
        <v>757</v>
      </c>
      <c r="F586" s="22">
        <v>2</v>
      </c>
      <c r="G586" s="137"/>
      <c r="H586" s="140"/>
      <c r="I586" s="140"/>
      <c r="J586" s="140"/>
      <c r="K586" s="140"/>
      <c r="L586" s="143"/>
      <c r="M586" s="26">
        <v>11</v>
      </c>
    </row>
    <row r="587" spans="1:13" ht="45" customHeight="1">
      <c r="A587" s="131"/>
      <c r="B587" s="148" t="s">
        <v>792</v>
      </c>
      <c r="C587" s="20" t="s">
        <v>792</v>
      </c>
      <c r="D587" s="21" t="s">
        <v>3</v>
      </c>
      <c r="E587" s="21" t="s">
        <v>757</v>
      </c>
      <c r="F587" s="22">
        <v>1</v>
      </c>
      <c r="G587" s="137"/>
      <c r="H587" s="140"/>
      <c r="I587" s="140"/>
      <c r="J587" s="140"/>
      <c r="K587" s="140"/>
      <c r="L587" s="143"/>
      <c r="M587" s="26">
        <v>11</v>
      </c>
    </row>
    <row r="588" spans="1:13" ht="45" customHeight="1" thickBot="1">
      <c r="A588" s="146"/>
      <c r="B588" s="149" t="s">
        <v>799</v>
      </c>
      <c r="C588" s="31" t="s">
        <v>799</v>
      </c>
      <c r="D588" s="32" t="s">
        <v>800</v>
      </c>
      <c r="E588" s="32" t="s">
        <v>757</v>
      </c>
      <c r="F588" s="33">
        <v>2</v>
      </c>
      <c r="G588" s="151"/>
      <c r="H588" s="153"/>
      <c r="I588" s="153"/>
      <c r="J588" s="153"/>
      <c r="K588" s="153"/>
      <c r="L588" s="155"/>
      <c r="M588" s="26">
        <v>11</v>
      </c>
    </row>
    <row r="589" spans="1:13" ht="45" customHeight="1" thickBot="1">
      <c r="A589" s="127" t="s">
        <v>647</v>
      </c>
      <c r="B589" s="128"/>
      <c r="C589" s="129"/>
      <c r="D589" s="129"/>
      <c r="E589" s="129"/>
      <c r="F589" s="129"/>
      <c r="G589" s="129"/>
      <c r="H589" s="27">
        <f>SUM(H564:H588)</f>
        <v>2503</v>
      </c>
      <c r="I589" s="27">
        <v>0</v>
      </c>
      <c r="J589" s="27">
        <f>SUM(J564:J588)</f>
        <v>2503</v>
      </c>
      <c r="K589" s="27">
        <f>J589*0.09</f>
        <v>225.26999999999998</v>
      </c>
      <c r="L589" s="28">
        <f>SUM(L564:L588)</f>
        <v>2728.27</v>
      </c>
    </row>
    <row r="590" spans="1:13" ht="45" customHeight="1">
      <c r="A590" s="5" t="s">
        <v>589</v>
      </c>
      <c r="B590" s="6" t="s">
        <v>590</v>
      </c>
      <c r="C590" s="7" t="s">
        <v>591</v>
      </c>
      <c r="D590" s="6" t="s">
        <v>592</v>
      </c>
      <c r="E590" s="7" t="s">
        <v>593</v>
      </c>
      <c r="F590" s="8" t="s">
        <v>594</v>
      </c>
      <c r="G590" s="9" t="s">
        <v>595</v>
      </c>
      <c r="H590" s="9" t="s">
        <v>596</v>
      </c>
      <c r="I590" s="8" t="s">
        <v>597</v>
      </c>
      <c r="J590" s="8" t="s">
        <v>598</v>
      </c>
      <c r="K590" s="8" t="s">
        <v>599</v>
      </c>
      <c r="L590" s="10" t="s">
        <v>600</v>
      </c>
    </row>
    <row r="591" spans="1:13" ht="45" customHeight="1" thickBot="1">
      <c r="A591" s="11"/>
      <c r="B591" s="12"/>
      <c r="C591" s="12"/>
      <c r="D591" s="12"/>
      <c r="E591" s="12"/>
      <c r="F591" s="12"/>
      <c r="G591" s="13"/>
      <c r="H591" s="14"/>
      <c r="I591" s="15"/>
      <c r="J591" s="16"/>
      <c r="K591" s="16"/>
      <c r="L591" s="17"/>
      <c r="M591" s="26">
        <v>10</v>
      </c>
    </row>
    <row r="592" spans="1:13" ht="45" customHeight="1">
      <c r="A592" s="145">
        <v>1</v>
      </c>
      <c r="B592" s="161" t="s">
        <v>56</v>
      </c>
      <c r="C592" s="29" t="s">
        <v>56</v>
      </c>
      <c r="D592" s="7" t="s">
        <v>3</v>
      </c>
      <c r="E592" s="7" t="s">
        <v>603</v>
      </c>
      <c r="F592" s="30">
        <v>1</v>
      </c>
      <c r="G592" s="150">
        <v>297</v>
      </c>
      <c r="H592" s="150">
        <f>F592*G592</f>
        <v>297</v>
      </c>
      <c r="I592" s="152">
        <v>0</v>
      </c>
      <c r="J592" s="152">
        <f>H592-I592</f>
        <v>297</v>
      </c>
      <c r="K592" s="152">
        <f>J592*0.09</f>
        <v>26.73</v>
      </c>
      <c r="L592" s="154">
        <f>J592+K592</f>
        <v>323.73</v>
      </c>
      <c r="M592" s="26">
        <v>10</v>
      </c>
    </row>
    <row r="593" spans="1:13" ht="45" customHeight="1">
      <c r="A593" s="131"/>
      <c r="B593" s="134"/>
      <c r="C593" s="34" t="s">
        <v>199</v>
      </c>
      <c r="D593" s="35" t="s">
        <v>677</v>
      </c>
      <c r="E593" s="35" t="s">
        <v>603</v>
      </c>
      <c r="F593" s="36">
        <v>2</v>
      </c>
      <c r="G593" s="137"/>
      <c r="H593" s="137"/>
      <c r="I593" s="140"/>
      <c r="J593" s="140"/>
      <c r="K593" s="140"/>
      <c r="L593" s="143"/>
      <c r="M593" s="26">
        <v>10</v>
      </c>
    </row>
    <row r="594" spans="1:13" ht="45" customHeight="1">
      <c r="A594" s="131"/>
      <c r="B594" s="134"/>
      <c r="C594" s="34" t="s">
        <v>325</v>
      </c>
      <c r="D594" s="35" t="s">
        <v>766</v>
      </c>
      <c r="E594" s="35" t="s">
        <v>603</v>
      </c>
      <c r="F594" s="36">
        <v>2</v>
      </c>
      <c r="G594" s="137"/>
      <c r="H594" s="137"/>
      <c r="I594" s="140"/>
      <c r="J594" s="140"/>
      <c r="K594" s="140"/>
      <c r="L594" s="143"/>
      <c r="M594" s="26">
        <v>10</v>
      </c>
    </row>
    <row r="595" spans="1:13" ht="45" customHeight="1">
      <c r="A595" s="131"/>
      <c r="B595" s="134"/>
      <c r="C595" s="34" t="s">
        <v>436</v>
      </c>
      <c r="D595" s="35" t="s">
        <v>437</v>
      </c>
      <c r="E595" s="35" t="s">
        <v>603</v>
      </c>
      <c r="F595" s="36">
        <v>8</v>
      </c>
      <c r="G595" s="137"/>
      <c r="H595" s="137"/>
      <c r="I595" s="140"/>
      <c r="J595" s="140"/>
      <c r="K595" s="140"/>
      <c r="L595" s="143"/>
      <c r="M595" s="26">
        <v>10</v>
      </c>
    </row>
    <row r="596" spans="1:13" ht="45" customHeight="1" thickBot="1">
      <c r="A596" s="146"/>
      <c r="B596" s="162"/>
      <c r="C596" s="37" t="s">
        <v>493</v>
      </c>
      <c r="D596" s="38" t="s">
        <v>494</v>
      </c>
      <c r="E596" s="38" t="s">
        <v>603</v>
      </c>
      <c r="F596" s="39">
        <v>2</v>
      </c>
      <c r="G596" s="151"/>
      <c r="H596" s="151"/>
      <c r="I596" s="153"/>
      <c r="J596" s="153"/>
      <c r="K596" s="153"/>
      <c r="L596" s="155"/>
      <c r="M596" s="26">
        <v>10</v>
      </c>
    </row>
    <row r="597" spans="1:13" ht="45" customHeight="1">
      <c r="A597" s="145" t="s">
        <v>604</v>
      </c>
      <c r="B597" s="147" t="s">
        <v>801</v>
      </c>
      <c r="C597" s="29" t="s">
        <v>802</v>
      </c>
      <c r="D597" s="7" t="s">
        <v>803</v>
      </c>
      <c r="E597" s="7" t="s">
        <v>757</v>
      </c>
      <c r="F597" s="30">
        <v>1</v>
      </c>
      <c r="G597" s="150">
        <v>494</v>
      </c>
      <c r="H597" s="152">
        <f>F597*G597</f>
        <v>494</v>
      </c>
      <c r="I597" s="152">
        <v>0</v>
      </c>
      <c r="J597" s="152">
        <f>H597-I597</f>
        <v>494</v>
      </c>
      <c r="K597" s="152">
        <f>J597*0.09</f>
        <v>44.46</v>
      </c>
      <c r="L597" s="154">
        <f>J597+K597</f>
        <v>538.46</v>
      </c>
      <c r="M597" s="26">
        <v>10</v>
      </c>
    </row>
    <row r="598" spans="1:13" ht="45" customHeight="1">
      <c r="A598" s="131"/>
      <c r="B598" s="148"/>
      <c r="C598" s="20" t="s">
        <v>804</v>
      </c>
      <c r="D598" s="21" t="s">
        <v>805</v>
      </c>
      <c r="E598" s="21" t="s">
        <v>757</v>
      </c>
      <c r="F598" s="22">
        <v>8</v>
      </c>
      <c r="G598" s="137"/>
      <c r="H598" s="140"/>
      <c r="I598" s="140"/>
      <c r="J598" s="140"/>
      <c r="K598" s="140"/>
      <c r="L598" s="143"/>
      <c r="M598" s="26">
        <v>10</v>
      </c>
    </row>
    <row r="599" spans="1:13" ht="45" customHeight="1">
      <c r="A599" s="131"/>
      <c r="B599" s="148"/>
      <c r="C599" s="20" t="s">
        <v>806</v>
      </c>
      <c r="D599" s="21" t="s">
        <v>807</v>
      </c>
      <c r="E599" s="21" t="s">
        <v>757</v>
      </c>
      <c r="F599" s="22">
        <v>2</v>
      </c>
      <c r="G599" s="137"/>
      <c r="H599" s="140"/>
      <c r="I599" s="140"/>
      <c r="J599" s="140"/>
      <c r="K599" s="140"/>
      <c r="L599" s="143"/>
      <c r="M599" s="26">
        <v>10</v>
      </c>
    </row>
    <row r="600" spans="1:13" ht="45" customHeight="1">
      <c r="A600" s="131"/>
      <c r="B600" s="148"/>
      <c r="C600" s="20" t="s">
        <v>808</v>
      </c>
      <c r="D600" s="21" t="s">
        <v>809</v>
      </c>
      <c r="E600" s="21" t="s">
        <v>757</v>
      </c>
      <c r="F600" s="22">
        <v>2</v>
      </c>
      <c r="G600" s="137"/>
      <c r="H600" s="140"/>
      <c r="I600" s="140"/>
      <c r="J600" s="140"/>
      <c r="K600" s="140"/>
      <c r="L600" s="143"/>
      <c r="M600" s="26">
        <v>10</v>
      </c>
    </row>
    <row r="601" spans="1:13" ht="45" customHeight="1" thickBot="1">
      <c r="A601" s="146"/>
      <c r="B601" s="149"/>
      <c r="C601" s="31" t="s">
        <v>801</v>
      </c>
      <c r="D601" s="32" t="s">
        <v>3</v>
      </c>
      <c r="E601" s="32" t="s">
        <v>757</v>
      </c>
      <c r="F601" s="33">
        <v>1</v>
      </c>
      <c r="G601" s="151"/>
      <c r="H601" s="153"/>
      <c r="I601" s="153"/>
      <c r="J601" s="153"/>
      <c r="K601" s="153"/>
      <c r="L601" s="155"/>
      <c r="M601" s="26">
        <v>10</v>
      </c>
    </row>
    <row r="602" spans="1:13" ht="45" customHeight="1">
      <c r="A602" s="145" t="s">
        <v>606</v>
      </c>
      <c r="B602" s="147" t="s">
        <v>57</v>
      </c>
      <c r="C602" s="29" t="s">
        <v>57</v>
      </c>
      <c r="D602" s="7" t="s">
        <v>3</v>
      </c>
      <c r="E602" s="7" t="s">
        <v>603</v>
      </c>
      <c r="F602" s="30">
        <v>1</v>
      </c>
      <c r="G602" s="150">
        <v>184</v>
      </c>
      <c r="H602" s="152">
        <f>F602*G602</f>
        <v>184</v>
      </c>
      <c r="I602" s="152">
        <v>0</v>
      </c>
      <c r="J602" s="152">
        <f>H602-I602</f>
        <v>184</v>
      </c>
      <c r="K602" s="152">
        <f>J602*0.09</f>
        <v>16.559999999999999</v>
      </c>
      <c r="L602" s="154">
        <f>J602+K602</f>
        <v>200.56</v>
      </c>
      <c r="M602" s="26">
        <v>10</v>
      </c>
    </row>
    <row r="603" spans="1:13" ht="45" customHeight="1">
      <c r="A603" s="131"/>
      <c r="B603" s="148" t="s">
        <v>201</v>
      </c>
      <c r="C603" s="20" t="s">
        <v>201</v>
      </c>
      <c r="D603" s="21" t="s">
        <v>660</v>
      </c>
      <c r="E603" s="21" t="s">
        <v>603</v>
      </c>
      <c r="F603" s="22">
        <v>2</v>
      </c>
      <c r="G603" s="137"/>
      <c r="H603" s="140"/>
      <c r="I603" s="140"/>
      <c r="J603" s="140"/>
      <c r="K603" s="140"/>
      <c r="L603" s="143"/>
      <c r="M603" s="26">
        <v>10</v>
      </c>
    </row>
    <row r="604" spans="1:13" ht="45" customHeight="1">
      <c r="A604" s="131"/>
      <c r="B604" s="148" t="s">
        <v>327</v>
      </c>
      <c r="C604" s="20" t="s">
        <v>327</v>
      </c>
      <c r="D604" s="21" t="s">
        <v>661</v>
      </c>
      <c r="E604" s="21" t="s">
        <v>603</v>
      </c>
      <c r="F604" s="22">
        <v>2</v>
      </c>
      <c r="G604" s="137"/>
      <c r="H604" s="140"/>
      <c r="I604" s="140"/>
      <c r="J604" s="140"/>
      <c r="K604" s="140"/>
      <c r="L604" s="143"/>
      <c r="M604" s="26">
        <v>10</v>
      </c>
    </row>
    <row r="605" spans="1:13" ht="45" customHeight="1">
      <c r="A605" s="131"/>
      <c r="B605" s="148" t="s">
        <v>438</v>
      </c>
      <c r="C605" s="20" t="s">
        <v>438</v>
      </c>
      <c r="D605" s="21" t="s">
        <v>662</v>
      </c>
      <c r="E605" s="21" t="s">
        <v>603</v>
      </c>
      <c r="F605" s="22">
        <v>8</v>
      </c>
      <c r="G605" s="137"/>
      <c r="H605" s="140"/>
      <c r="I605" s="140"/>
      <c r="J605" s="140"/>
      <c r="K605" s="140"/>
      <c r="L605" s="143"/>
      <c r="M605" s="26">
        <v>10</v>
      </c>
    </row>
    <row r="606" spans="1:13" ht="45" customHeight="1" thickBot="1">
      <c r="A606" s="146"/>
      <c r="B606" s="149" t="s">
        <v>557</v>
      </c>
      <c r="C606" s="31" t="s">
        <v>557</v>
      </c>
      <c r="D606" s="32" t="s">
        <v>530</v>
      </c>
      <c r="E606" s="32" t="s">
        <v>603</v>
      </c>
      <c r="F606" s="33">
        <v>2</v>
      </c>
      <c r="G606" s="151"/>
      <c r="H606" s="153"/>
      <c r="I606" s="153"/>
      <c r="J606" s="153"/>
      <c r="K606" s="153"/>
      <c r="L606" s="155"/>
      <c r="M606" s="26">
        <v>10</v>
      </c>
    </row>
    <row r="607" spans="1:13" ht="45" customHeight="1">
      <c r="A607" s="145" t="s">
        <v>608</v>
      </c>
      <c r="B607" s="147" t="s">
        <v>58</v>
      </c>
      <c r="C607" s="29" t="s">
        <v>58</v>
      </c>
      <c r="D607" s="7" t="s">
        <v>3</v>
      </c>
      <c r="E607" s="7" t="s">
        <v>603</v>
      </c>
      <c r="F607" s="30">
        <v>1</v>
      </c>
      <c r="G607" s="150">
        <v>297</v>
      </c>
      <c r="H607" s="152">
        <f>F607*G607</f>
        <v>297</v>
      </c>
      <c r="I607" s="152">
        <v>0</v>
      </c>
      <c r="J607" s="152">
        <f>H607-I607</f>
        <v>297</v>
      </c>
      <c r="K607" s="152">
        <f>J607*0.09</f>
        <v>26.73</v>
      </c>
      <c r="L607" s="154">
        <f>J607+K607</f>
        <v>323.73</v>
      </c>
      <c r="M607" s="26">
        <v>10</v>
      </c>
    </row>
    <row r="608" spans="1:13" ht="45" customHeight="1">
      <c r="A608" s="131"/>
      <c r="B608" s="148" t="s">
        <v>202</v>
      </c>
      <c r="C608" s="20" t="s">
        <v>202</v>
      </c>
      <c r="D608" s="21" t="s">
        <v>677</v>
      </c>
      <c r="E608" s="21" t="s">
        <v>603</v>
      </c>
      <c r="F608" s="22">
        <v>2</v>
      </c>
      <c r="G608" s="137"/>
      <c r="H608" s="140"/>
      <c r="I608" s="140"/>
      <c r="J608" s="140"/>
      <c r="K608" s="140"/>
      <c r="L608" s="143"/>
      <c r="M608" s="26">
        <v>10</v>
      </c>
    </row>
    <row r="609" spans="1:13" ht="45" customHeight="1">
      <c r="A609" s="131"/>
      <c r="B609" s="148" t="s">
        <v>328</v>
      </c>
      <c r="C609" s="20" t="s">
        <v>328</v>
      </c>
      <c r="D609" s="21" t="s">
        <v>766</v>
      </c>
      <c r="E609" s="21" t="s">
        <v>603</v>
      </c>
      <c r="F609" s="22">
        <v>2</v>
      </c>
      <c r="G609" s="137"/>
      <c r="H609" s="140"/>
      <c r="I609" s="140"/>
      <c r="J609" s="140"/>
      <c r="K609" s="140"/>
      <c r="L609" s="143"/>
      <c r="M609" s="26">
        <v>10</v>
      </c>
    </row>
    <row r="610" spans="1:13" ht="45" customHeight="1">
      <c r="A610" s="131"/>
      <c r="B610" s="148" t="s">
        <v>439</v>
      </c>
      <c r="C610" s="20" t="s">
        <v>439</v>
      </c>
      <c r="D610" s="21" t="s">
        <v>437</v>
      </c>
      <c r="E610" s="21" t="s">
        <v>603</v>
      </c>
      <c r="F610" s="22">
        <v>8</v>
      </c>
      <c r="G610" s="137"/>
      <c r="H610" s="140"/>
      <c r="I610" s="140"/>
      <c r="J610" s="140"/>
      <c r="K610" s="140"/>
      <c r="L610" s="143"/>
      <c r="M610" s="26">
        <v>10</v>
      </c>
    </row>
    <row r="611" spans="1:13" ht="45" customHeight="1" thickBot="1">
      <c r="A611" s="146"/>
      <c r="B611" s="149" t="s">
        <v>495</v>
      </c>
      <c r="C611" s="31" t="s">
        <v>495</v>
      </c>
      <c r="D611" s="32" t="s">
        <v>494</v>
      </c>
      <c r="E611" s="32" t="s">
        <v>603</v>
      </c>
      <c r="F611" s="33">
        <v>2</v>
      </c>
      <c r="G611" s="151"/>
      <c r="H611" s="153"/>
      <c r="I611" s="153"/>
      <c r="J611" s="153"/>
      <c r="K611" s="153"/>
      <c r="L611" s="155"/>
      <c r="M611" s="26">
        <v>10</v>
      </c>
    </row>
    <row r="612" spans="1:13" ht="45" customHeight="1">
      <c r="A612" s="145" t="s">
        <v>618</v>
      </c>
      <c r="B612" s="147" t="s">
        <v>59</v>
      </c>
      <c r="C612" s="29" t="s">
        <v>59</v>
      </c>
      <c r="D612" s="7" t="s">
        <v>3</v>
      </c>
      <c r="E612" s="7" t="s">
        <v>603</v>
      </c>
      <c r="F612" s="30">
        <v>1</v>
      </c>
      <c r="G612" s="150">
        <v>345</v>
      </c>
      <c r="H612" s="152">
        <f>F612*G612</f>
        <v>345</v>
      </c>
      <c r="I612" s="152">
        <v>0</v>
      </c>
      <c r="J612" s="152">
        <f>H612-I612</f>
        <v>345</v>
      </c>
      <c r="K612" s="152">
        <f>J612*0.09</f>
        <v>31.049999999999997</v>
      </c>
      <c r="L612" s="154">
        <f>J612+K612</f>
        <v>376.05</v>
      </c>
      <c r="M612" s="26">
        <v>10</v>
      </c>
    </row>
    <row r="613" spans="1:13" ht="45" customHeight="1">
      <c r="A613" s="131"/>
      <c r="B613" s="148" t="s">
        <v>203</v>
      </c>
      <c r="C613" s="20" t="s">
        <v>203</v>
      </c>
      <c r="D613" s="21" t="s">
        <v>683</v>
      </c>
      <c r="E613" s="21" t="s">
        <v>603</v>
      </c>
      <c r="F613" s="22">
        <v>2</v>
      </c>
      <c r="G613" s="137"/>
      <c r="H613" s="140"/>
      <c r="I613" s="140"/>
      <c r="J613" s="140"/>
      <c r="K613" s="140"/>
      <c r="L613" s="143"/>
      <c r="M613" s="26">
        <v>10</v>
      </c>
    </row>
    <row r="614" spans="1:13" ht="45" customHeight="1">
      <c r="A614" s="131"/>
      <c r="B614" s="148" t="s">
        <v>329</v>
      </c>
      <c r="C614" s="20" t="s">
        <v>329</v>
      </c>
      <c r="D614" s="21" t="s">
        <v>684</v>
      </c>
      <c r="E614" s="21" t="s">
        <v>603</v>
      </c>
      <c r="F614" s="22">
        <v>2</v>
      </c>
      <c r="G614" s="137"/>
      <c r="H614" s="140"/>
      <c r="I614" s="140"/>
      <c r="J614" s="140"/>
      <c r="K614" s="140"/>
      <c r="L614" s="143"/>
      <c r="M614" s="26">
        <v>10</v>
      </c>
    </row>
    <row r="615" spans="1:13" ht="45" customHeight="1">
      <c r="A615" s="131"/>
      <c r="B615" s="148" t="s">
        <v>440</v>
      </c>
      <c r="C615" s="20" t="s">
        <v>440</v>
      </c>
      <c r="D615" s="21" t="s">
        <v>685</v>
      </c>
      <c r="E615" s="21" t="s">
        <v>603</v>
      </c>
      <c r="F615" s="22">
        <v>12</v>
      </c>
      <c r="G615" s="137"/>
      <c r="H615" s="140"/>
      <c r="I615" s="140"/>
      <c r="J615" s="140"/>
      <c r="K615" s="140"/>
      <c r="L615" s="143"/>
      <c r="M615" s="26">
        <v>10</v>
      </c>
    </row>
    <row r="616" spans="1:13" ht="45" customHeight="1" thickBot="1">
      <c r="A616" s="146"/>
      <c r="B616" s="149" t="s">
        <v>558</v>
      </c>
      <c r="C616" s="31" t="s">
        <v>558</v>
      </c>
      <c r="D616" s="32" t="s">
        <v>540</v>
      </c>
      <c r="E616" s="32" t="s">
        <v>603</v>
      </c>
      <c r="F616" s="33">
        <v>2</v>
      </c>
      <c r="G616" s="151"/>
      <c r="H616" s="153"/>
      <c r="I616" s="153"/>
      <c r="J616" s="153"/>
      <c r="K616" s="153"/>
      <c r="L616" s="155"/>
      <c r="M616" s="26">
        <v>10</v>
      </c>
    </row>
    <row r="617" spans="1:13" ht="45" customHeight="1" thickBot="1">
      <c r="A617" s="127" t="s">
        <v>647</v>
      </c>
      <c r="B617" s="128"/>
      <c r="C617" s="129"/>
      <c r="D617" s="129"/>
      <c r="E617" s="129"/>
      <c r="F617" s="129"/>
      <c r="G617" s="129"/>
      <c r="H617" s="27">
        <f>SUM(H592:H616)</f>
        <v>1617</v>
      </c>
      <c r="I617" s="27">
        <f>SUM(I592:I592)</f>
        <v>0</v>
      </c>
      <c r="J617" s="27">
        <f>SUM(J592:J616)</f>
        <v>1617</v>
      </c>
      <c r="K617" s="27">
        <f>SUM(K592:K616)</f>
        <v>145.53</v>
      </c>
      <c r="L617" s="28">
        <f>SUM(L592:L616)</f>
        <v>1762.53</v>
      </c>
    </row>
  </sheetData>
  <protectedRanges>
    <protectedRange sqref="G30 G24 G26 G11:G14 G28 G16 G18 G20 G22" name="مهندسی 1_1_3"/>
    <protectedRange sqref="G21 G25 G27 G29 G31 G23 G7:G10 G15 G17 G19" name="مهندسی 1_2_3"/>
    <protectedRange sqref="G35 G37 G39 G49:G52 G54:G57 G44:G47" name="مهندسی 1_1_5"/>
    <protectedRange sqref="G53 G36 G38 G40:G43 G48" name="مهندسی 1_2_5"/>
    <protectedRange sqref="G81:G84" name="مهندسی 1_2_7"/>
    <protectedRange sqref="C340:C359" name="فروش_6_1_1"/>
    <protectedRange sqref="C368:C392" name="فروش_6_1_2"/>
    <protectedRange sqref="C396:C420" name="فروش_6_1_4"/>
    <protectedRange sqref="C424:C448" name="فروش_6_1_6"/>
    <protectedRange sqref="C452:C476" name="فروش_6_1_8"/>
    <protectedRange sqref="C480:C504" name="فروش_6_1_9"/>
    <protectedRange sqref="C508:C532" name="فروش_6_1_11"/>
    <protectedRange sqref="C536:C560" name="فروش_6_1_13"/>
    <protectedRange sqref="C564:C588" name="فروش_6_1_14"/>
    <protectedRange sqref="C592:C616" name="فروش_6_1_15"/>
  </protectedRanges>
  <mergeCells count="870">
    <mergeCell ref="K612:K616"/>
    <mergeCell ref="L612:L616"/>
    <mergeCell ref="A617:G617"/>
    <mergeCell ref="A612:A616"/>
    <mergeCell ref="B612:B616"/>
    <mergeCell ref="G612:G616"/>
    <mergeCell ref="H612:H616"/>
    <mergeCell ref="I612:I616"/>
    <mergeCell ref="J612:J616"/>
    <mergeCell ref="A607:A611"/>
    <mergeCell ref="B607:B611"/>
    <mergeCell ref="G607:G611"/>
    <mergeCell ref="H607:H611"/>
    <mergeCell ref="I607:I611"/>
    <mergeCell ref="J607:J611"/>
    <mergeCell ref="K607:K611"/>
    <mergeCell ref="L607:L611"/>
    <mergeCell ref="A602:A606"/>
    <mergeCell ref="B602:B606"/>
    <mergeCell ref="G602:G606"/>
    <mergeCell ref="H602:H606"/>
    <mergeCell ref="I602:I606"/>
    <mergeCell ref="J602:J606"/>
    <mergeCell ref="A597:A601"/>
    <mergeCell ref="B597:B601"/>
    <mergeCell ref="G597:G601"/>
    <mergeCell ref="H597:H601"/>
    <mergeCell ref="I597:I601"/>
    <mergeCell ref="J597:J601"/>
    <mergeCell ref="K597:K601"/>
    <mergeCell ref="L597:L601"/>
    <mergeCell ref="K602:K606"/>
    <mergeCell ref="L602:L606"/>
    <mergeCell ref="K584:K588"/>
    <mergeCell ref="L584:L588"/>
    <mergeCell ref="A589:G589"/>
    <mergeCell ref="A592:A596"/>
    <mergeCell ref="B592:B596"/>
    <mergeCell ref="G592:G596"/>
    <mergeCell ref="H592:H596"/>
    <mergeCell ref="I592:I596"/>
    <mergeCell ref="J592:J596"/>
    <mergeCell ref="K592:K596"/>
    <mergeCell ref="A584:A588"/>
    <mergeCell ref="B584:B588"/>
    <mergeCell ref="G584:G588"/>
    <mergeCell ref="H584:H588"/>
    <mergeCell ref="I584:I588"/>
    <mergeCell ref="J584:J588"/>
    <mergeCell ref="L592:L596"/>
    <mergeCell ref="A579:A583"/>
    <mergeCell ref="B579:B583"/>
    <mergeCell ref="G579:G583"/>
    <mergeCell ref="H579:H583"/>
    <mergeCell ref="I579:I583"/>
    <mergeCell ref="J579:J583"/>
    <mergeCell ref="K579:K583"/>
    <mergeCell ref="L579:L583"/>
    <mergeCell ref="A574:A578"/>
    <mergeCell ref="B574:B578"/>
    <mergeCell ref="G574:G578"/>
    <mergeCell ref="H574:H578"/>
    <mergeCell ref="I574:I578"/>
    <mergeCell ref="J574:J578"/>
    <mergeCell ref="A569:A573"/>
    <mergeCell ref="B569:B573"/>
    <mergeCell ref="G569:G573"/>
    <mergeCell ref="H569:H573"/>
    <mergeCell ref="I569:I573"/>
    <mergeCell ref="J569:J573"/>
    <mergeCell ref="K569:K573"/>
    <mergeCell ref="L569:L573"/>
    <mergeCell ref="K574:K578"/>
    <mergeCell ref="L574:L578"/>
    <mergeCell ref="K556:K560"/>
    <mergeCell ref="L556:L560"/>
    <mergeCell ref="A561:G561"/>
    <mergeCell ref="A564:A568"/>
    <mergeCell ref="B564:B568"/>
    <mergeCell ref="G564:G568"/>
    <mergeCell ref="H564:H568"/>
    <mergeCell ref="I564:I568"/>
    <mergeCell ref="J564:J568"/>
    <mergeCell ref="K564:K568"/>
    <mergeCell ref="A556:A560"/>
    <mergeCell ref="B556:B560"/>
    <mergeCell ref="G556:G560"/>
    <mergeCell ref="H556:H560"/>
    <mergeCell ref="I556:I560"/>
    <mergeCell ref="J556:J560"/>
    <mergeCell ref="L564:L568"/>
    <mergeCell ref="A551:A555"/>
    <mergeCell ref="B551:B555"/>
    <mergeCell ref="G551:G555"/>
    <mergeCell ref="H551:H555"/>
    <mergeCell ref="I551:I555"/>
    <mergeCell ref="J551:J555"/>
    <mergeCell ref="K551:K555"/>
    <mergeCell ref="L551:L555"/>
    <mergeCell ref="A546:A550"/>
    <mergeCell ref="B546:B550"/>
    <mergeCell ref="G546:G550"/>
    <mergeCell ref="H546:H550"/>
    <mergeCell ref="I546:I550"/>
    <mergeCell ref="J546:J550"/>
    <mergeCell ref="A541:A545"/>
    <mergeCell ref="B541:B545"/>
    <mergeCell ref="G541:G545"/>
    <mergeCell ref="H541:H545"/>
    <mergeCell ref="I541:I545"/>
    <mergeCell ref="J541:J545"/>
    <mergeCell ref="K541:K545"/>
    <mergeCell ref="L541:L545"/>
    <mergeCell ref="K546:K550"/>
    <mergeCell ref="L546:L550"/>
    <mergeCell ref="K528:K532"/>
    <mergeCell ref="L528:L532"/>
    <mergeCell ref="A533:G533"/>
    <mergeCell ref="A536:A540"/>
    <mergeCell ref="B536:B540"/>
    <mergeCell ref="G536:G540"/>
    <mergeCell ref="H536:H540"/>
    <mergeCell ref="I536:I540"/>
    <mergeCell ref="J536:J540"/>
    <mergeCell ref="K536:K540"/>
    <mergeCell ref="A528:A532"/>
    <mergeCell ref="B528:B532"/>
    <mergeCell ref="G528:G532"/>
    <mergeCell ref="H528:H532"/>
    <mergeCell ref="I528:I532"/>
    <mergeCell ref="J528:J532"/>
    <mergeCell ref="L536:L540"/>
    <mergeCell ref="A523:A527"/>
    <mergeCell ref="B523:B527"/>
    <mergeCell ref="G523:G527"/>
    <mergeCell ref="H523:H527"/>
    <mergeCell ref="I523:I527"/>
    <mergeCell ref="J523:J527"/>
    <mergeCell ref="K523:K527"/>
    <mergeCell ref="L523:L527"/>
    <mergeCell ref="A518:A522"/>
    <mergeCell ref="B518:B522"/>
    <mergeCell ref="G518:G522"/>
    <mergeCell ref="H518:H522"/>
    <mergeCell ref="I518:I522"/>
    <mergeCell ref="J518:J522"/>
    <mergeCell ref="A513:A517"/>
    <mergeCell ref="B513:B517"/>
    <mergeCell ref="G513:G517"/>
    <mergeCell ref="H513:H517"/>
    <mergeCell ref="I513:I517"/>
    <mergeCell ref="J513:J517"/>
    <mergeCell ref="K513:K517"/>
    <mergeCell ref="L513:L517"/>
    <mergeCell ref="K518:K522"/>
    <mergeCell ref="L518:L522"/>
    <mergeCell ref="K500:K504"/>
    <mergeCell ref="L500:L504"/>
    <mergeCell ref="A505:G505"/>
    <mergeCell ref="A508:A512"/>
    <mergeCell ref="B508:B512"/>
    <mergeCell ref="G508:G512"/>
    <mergeCell ref="H508:H512"/>
    <mergeCell ref="I508:I512"/>
    <mergeCell ref="J508:J512"/>
    <mergeCell ref="K508:K512"/>
    <mergeCell ref="A500:A504"/>
    <mergeCell ref="B500:B504"/>
    <mergeCell ref="G500:G504"/>
    <mergeCell ref="H500:H504"/>
    <mergeCell ref="I500:I504"/>
    <mergeCell ref="J500:J504"/>
    <mergeCell ref="L508:L512"/>
    <mergeCell ref="A495:A499"/>
    <mergeCell ref="B495:B499"/>
    <mergeCell ref="G495:G499"/>
    <mergeCell ref="H495:H499"/>
    <mergeCell ref="I495:I499"/>
    <mergeCell ref="J495:J499"/>
    <mergeCell ref="K495:K499"/>
    <mergeCell ref="L495:L499"/>
    <mergeCell ref="A490:A494"/>
    <mergeCell ref="B490:B494"/>
    <mergeCell ref="G490:G494"/>
    <mergeCell ref="H490:H494"/>
    <mergeCell ref="I490:I494"/>
    <mergeCell ref="J490:J494"/>
    <mergeCell ref="A485:A489"/>
    <mergeCell ref="B485:B489"/>
    <mergeCell ref="G485:G489"/>
    <mergeCell ref="H485:H489"/>
    <mergeCell ref="I485:I489"/>
    <mergeCell ref="J485:J489"/>
    <mergeCell ref="K485:K489"/>
    <mergeCell ref="L485:L489"/>
    <mergeCell ref="K490:K494"/>
    <mergeCell ref="L490:L494"/>
    <mergeCell ref="K472:K476"/>
    <mergeCell ref="L472:L476"/>
    <mergeCell ref="A477:G477"/>
    <mergeCell ref="A480:A484"/>
    <mergeCell ref="B480:B484"/>
    <mergeCell ref="G480:G484"/>
    <mergeCell ref="H480:H484"/>
    <mergeCell ref="I480:I484"/>
    <mergeCell ref="J480:J484"/>
    <mergeCell ref="K480:K484"/>
    <mergeCell ref="A472:A476"/>
    <mergeCell ref="B472:B476"/>
    <mergeCell ref="G472:G476"/>
    <mergeCell ref="H472:H476"/>
    <mergeCell ref="I472:I476"/>
    <mergeCell ref="J472:J476"/>
    <mergeCell ref="L480:L484"/>
    <mergeCell ref="A467:A471"/>
    <mergeCell ref="B467:B471"/>
    <mergeCell ref="G467:G471"/>
    <mergeCell ref="H467:H471"/>
    <mergeCell ref="I467:I471"/>
    <mergeCell ref="J467:J471"/>
    <mergeCell ref="K467:K471"/>
    <mergeCell ref="L467:L471"/>
    <mergeCell ref="A462:A466"/>
    <mergeCell ref="B462:B466"/>
    <mergeCell ref="G462:G466"/>
    <mergeCell ref="H462:H466"/>
    <mergeCell ref="I462:I466"/>
    <mergeCell ref="J462:J466"/>
    <mergeCell ref="A457:A461"/>
    <mergeCell ref="B457:B461"/>
    <mergeCell ref="G457:G461"/>
    <mergeCell ref="H457:H461"/>
    <mergeCell ref="I457:I461"/>
    <mergeCell ref="J457:J461"/>
    <mergeCell ref="K457:K461"/>
    <mergeCell ref="L457:L461"/>
    <mergeCell ref="K462:K466"/>
    <mergeCell ref="L462:L466"/>
    <mergeCell ref="K444:K448"/>
    <mergeCell ref="L444:L448"/>
    <mergeCell ref="A449:G449"/>
    <mergeCell ref="A452:A456"/>
    <mergeCell ref="B452:B456"/>
    <mergeCell ref="G452:G456"/>
    <mergeCell ref="H452:H456"/>
    <mergeCell ref="I452:I456"/>
    <mergeCell ref="J452:J456"/>
    <mergeCell ref="K452:K456"/>
    <mergeCell ref="A444:A448"/>
    <mergeCell ref="B444:B448"/>
    <mergeCell ref="G444:G448"/>
    <mergeCell ref="H444:H448"/>
    <mergeCell ref="I444:I448"/>
    <mergeCell ref="J444:J448"/>
    <mergeCell ref="L452:L456"/>
    <mergeCell ref="A439:A443"/>
    <mergeCell ref="B439:B443"/>
    <mergeCell ref="G439:G443"/>
    <mergeCell ref="H439:H443"/>
    <mergeCell ref="I439:I443"/>
    <mergeCell ref="J439:J443"/>
    <mergeCell ref="K439:K443"/>
    <mergeCell ref="L439:L443"/>
    <mergeCell ref="A434:A438"/>
    <mergeCell ref="B434:B438"/>
    <mergeCell ref="G434:G438"/>
    <mergeCell ref="H434:H438"/>
    <mergeCell ref="I434:I438"/>
    <mergeCell ref="J434:J438"/>
    <mergeCell ref="A429:A433"/>
    <mergeCell ref="B429:B433"/>
    <mergeCell ref="G429:G433"/>
    <mergeCell ref="H429:H433"/>
    <mergeCell ref="I429:I433"/>
    <mergeCell ref="J429:J433"/>
    <mergeCell ref="K429:K433"/>
    <mergeCell ref="L429:L433"/>
    <mergeCell ref="K434:K438"/>
    <mergeCell ref="L434:L438"/>
    <mergeCell ref="K416:K420"/>
    <mergeCell ref="L416:L420"/>
    <mergeCell ref="A421:G421"/>
    <mergeCell ref="A424:A428"/>
    <mergeCell ref="B424:B428"/>
    <mergeCell ref="G424:G428"/>
    <mergeCell ref="H424:H428"/>
    <mergeCell ref="I424:I428"/>
    <mergeCell ref="J424:J428"/>
    <mergeCell ref="K424:K428"/>
    <mergeCell ref="A416:A420"/>
    <mergeCell ref="B416:B420"/>
    <mergeCell ref="G416:G420"/>
    <mergeCell ref="H416:H420"/>
    <mergeCell ref="I416:I420"/>
    <mergeCell ref="J416:J420"/>
    <mergeCell ref="L424:L428"/>
    <mergeCell ref="A411:A415"/>
    <mergeCell ref="B411:B415"/>
    <mergeCell ref="G411:G415"/>
    <mergeCell ref="H411:H415"/>
    <mergeCell ref="I411:I415"/>
    <mergeCell ref="J411:J415"/>
    <mergeCell ref="K411:K415"/>
    <mergeCell ref="L411:L415"/>
    <mergeCell ref="A406:A410"/>
    <mergeCell ref="B406:B410"/>
    <mergeCell ref="G406:G410"/>
    <mergeCell ref="H406:H410"/>
    <mergeCell ref="I406:I410"/>
    <mergeCell ref="J406:J410"/>
    <mergeCell ref="A401:A405"/>
    <mergeCell ref="B401:B405"/>
    <mergeCell ref="G401:G405"/>
    <mergeCell ref="H401:H405"/>
    <mergeCell ref="I401:I405"/>
    <mergeCell ref="J401:J405"/>
    <mergeCell ref="K401:K405"/>
    <mergeCell ref="L401:L405"/>
    <mergeCell ref="K406:K410"/>
    <mergeCell ref="L406:L410"/>
    <mergeCell ref="K388:K392"/>
    <mergeCell ref="L388:L392"/>
    <mergeCell ref="A393:G393"/>
    <mergeCell ref="A396:A400"/>
    <mergeCell ref="B396:B400"/>
    <mergeCell ref="G396:G400"/>
    <mergeCell ref="H396:H400"/>
    <mergeCell ref="I396:I400"/>
    <mergeCell ref="J396:J400"/>
    <mergeCell ref="K396:K400"/>
    <mergeCell ref="A388:A392"/>
    <mergeCell ref="B388:B392"/>
    <mergeCell ref="G388:G392"/>
    <mergeCell ref="H388:H392"/>
    <mergeCell ref="I388:I392"/>
    <mergeCell ref="J388:J392"/>
    <mergeCell ref="L396:L400"/>
    <mergeCell ref="A383:A387"/>
    <mergeCell ref="B383:B387"/>
    <mergeCell ref="G383:G387"/>
    <mergeCell ref="H383:H387"/>
    <mergeCell ref="I383:I387"/>
    <mergeCell ref="J383:J387"/>
    <mergeCell ref="K383:K387"/>
    <mergeCell ref="L383:L387"/>
    <mergeCell ref="A378:A382"/>
    <mergeCell ref="B378:B382"/>
    <mergeCell ref="G378:G382"/>
    <mergeCell ref="H378:H382"/>
    <mergeCell ref="I378:I382"/>
    <mergeCell ref="J378:J382"/>
    <mergeCell ref="A373:A377"/>
    <mergeCell ref="B373:B377"/>
    <mergeCell ref="G373:G377"/>
    <mergeCell ref="H373:H377"/>
    <mergeCell ref="I373:I377"/>
    <mergeCell ref="J373:J377"/>
    <mergeCell ref="K373:K377"/>
    <mergeCell ref="L373:L377"/>
    <mergeCell ref="K378:K382"/>
    <mergeCell ref="L378:L382"/>
    <mergeCell ref="K360:K364"/>
    <mergeCell ref="L360:L364"/>
    <mergeCell ref="A365:G365"/>
    <mergeCell ref="A368:A372"/>
    <mergeCell ref="B368:B372"/>
    <mergeCell ref="G368:G372"/>
    <mergeCell ref="H368:H372"/>
    <mergeCell ref="I368:I372"/>
    <mergeCell ref="J368:J372"/>
    <mergeCell ref="K368:K372"/>
    <mergeCell ref="A360:A364"/>
    <mergeCell ref="B360:B364"/>
    <mergeCell ref="G360:G364"/>
    <mergeCell ref="H360:H364"/>
    <mergeCell ref="I360:I364"/>
    <mergeCell ref="J360:J364"/>
    <mergeCell ref="L368:L372"/>
    <mergeCell ref="A355:A359"/>
    <mergeCell ref="B355:B359"/>
    <mergeCell ref="G355:G359"/>
    <mergeCell ref="H355:H359"/>
    <mergeCell ref="I355:I359"/>
    <mergeCell ref="J355:J359"/>
    <mergeCell ref="K355:K359"/>
    <mergeCell ref="L355:L359"/>
    <mergeCell ref="A350:A354"/>
    <mergeCell ref="B350:B354"/>
    <mergeCell ref="G350:G354"/>
    <mergeCell ref="H350:H354"/>
    <mergeCell ref="I350:I354"/>
    <mergeCell ref="J350:J354"/>
    <mergeCell ref="A345:A349"/>
    <mergeCell ref="B345:B349"/>
    <mergeCell ref="G345:G349"/>
    <mergeCell ref="H345:H349"/>
    <mergeCell ref="I345:I349"/>
    <mergeCell ref="J345:J349"/>
    <mergeCell ref="K345:K349"/>
    <mergeCell ref="L345:L349"/>
    <mergeCell ref="K350:K354"/>
    <mergeCell ref="L350:L354"/>
    <mergeCell ref="K332:K336"/>
    <mergeCell ref="L332:L336"/>
    <mergeCell ref="A337:G337"/>
    <mergeCell ref="A340:A344"/>
    <mergeCell ref="B340:B344"/>
    <mergeCell ref="G340:G344"/>
    <mergeCell ref="H340:H344"/>
    <mergeCell ref="I340:I344"/>
    <mergeCell ref="J340:J344"/>
    <mergeCell ref="K340:K344"/>
    <mergeCell ref="A332:A336"/>
    <mergeCell ref="B332:B336"/>
    <mergeCell ref="G332:G336"/>
    <mergeCell ref="H332:H336"/>
    <mergeCell ref="I332:I336"/>
    <mergeCell ref="J332:J336"/>
    <mergeCell ref="L340:L344"/>
    <mergeCell ref="A327:A331"/>
    <mergeCell ref="B327:B331"/>
    <mergeCell ref="G327:G331"/>
    <mergeCell ref="H327:H331"/>
    <mergeCell ref="I327:I331"/>
    <mergeCell ref="J327:J331"/>
    <mergeCell ref="K327:K331"/>
    <mergeCell ref="L327:L331"/>
    <mergeCell ref="A322:A326"/>
    <mergeCell ref="B322:B326"/>
    <mergeCell ref="G322:G326"/>
    <mergeCell ref="H322:H326"/>
    <mergeCell ref="I322:I326"/>
    <mergeCell ref="J322:J326"/>
    <mergeCell ref="A317:A321"/>
    <mergeCell ref="B317:B321"/>
    <mergeCell ref="G317:G321"/>
    <mergeCell ref="H317:H321"/>
    <mergeCell ref="I317:I321"/>
    <mergeCell ref="J317:J321"/>
    <mergeCell ref="K317:K321"/>
    <mergeCell ref="L317:L321"/>
    <mergeCell ref="K322:K326"/>
    <mergeCell ref="L322:L326"/>
    <mergeCell ref="K304:K308"/>
    <mergeCell ref="L304:L308"/>
    <mergeCell ref="A309:G309"/>
    <mergeCell ref="A312:A316"/>
    <mergeCell ref="B312:B316"/>
    <mergeCell ref="G312:G316"/>
    <mergeCell ref="H312:H316"/>
    <mergeCell ref="I312:I316"/>
    <mergeCell ref="J312:J316"/>
    <mergeCell ref="K312:K316"/>
    <mergeCell ref="A304:A308"/>
    <mergeCell ref="B304:B308"/>
    <mergeCell ref="G304:G308"/>
    <mergeCell ref="H304:H308"/>
    <mergeCell ref="I304:I308"/>
    <mergeCell ref="J304:J308"/>
    <mergeCell ref="L312:L316"/>
    <mergeCell ref="A299:A303"/>
    <mergeCell ref="B299:B303"/>
    <mergeCell ref="G299:G303"/>
    <mergeCell ref="H299:H303"/>
    <mergeCell ref="I299:I303"/>
    <mergeCell ref="J299:J303"/>
    <mergeCell ref="K299:K303"/>
    <mergeCell ref="L299:L303"/>
    <mergeCell ref="A294:A298"/>
    <mergeCell ref="B294:B298"/>
    <mergeCell ref="G294:G298"/>
    <mergeCell ref="H294:H298"/>
    <mergeCell ref="I294:I298"/>
    <mergeCell ref="J294:J298"/>
    <mergeCell ref="A289:A293"/>
    <mergeCell ref="B289:B293"/>
    <mergeCell ref="G289:G293"/>
    <mergeCell ref="H289:H293"/>
    <mergeCell ref="I289:I293"/>
    <mergeCell ref="J289:J293"/>
    <mergeCell ref="K289:K293"/>
    <mergeCell ref="L289:L293"/>
    <mergeCell ref="K294:K298"/>
    <mergeCell ref="L294:L298"/>
    <mergeCell ref="K276:K280"/>
    <mergeCell ref="L276:L280"/>
    <mergeCell ref="A281:G281"/>
    <mergeCell ref="A284:A288"/>
    <mergeCell ref="B284:B288"/>
    <mergeCell ref="G284:G288"/>
    <mergeCell ref="H284:H288"/>
    <mergeCell ref="I284:I288"/>
    <mergeCell ref="J284:J288"/>
    <mergeCell ref="K284:K288"/>
    <mergeCell ref="A276:A280"/>
    <mergeCell ref="B276:B280"/>
    <mergeCell ref="G276:G280"/>
    <mergeCell ref="H276:H280"/>
    <mergeCell ref="I276:I280"/>
    <mergeCell ref="J276:J280"/>
    <mergeCell ref="L284:L288"/>
    <mergeCell ref="A271:A275"/>
    <mergeCell ref="B271:B275"/>
    <mergeCell ref="G271:G275"/>
    <mergeCell ref="H271:H275"/>
    <mergeCell ref="I271:I275"/>
    <mergeCell ref="J271:J275"/>
    <mergeCell ref="K271:K275"/>
    <mergeCell ref="L271:L275"/>
    <mergeCell ref="A266:A270"/>
    <mergeCell ref="B266:B270"/>
    <mergeCell ref="G266:G270"/>
    <mergeCell ref="H266:H270"/>
    <mergeCell ref="I266:I270"/>
    <mergeCell ref="J266:J270"/>
    <mergeCell ref="A261:A265"/>
    <mergeCell ref="B261:B265"/>
    <mergeCell ref="G261:G265"/>
    <mergeCell ref="H261:H265"/>
    <mergeCell ref="I261:I265"/>
    <mergeCell ref="J261:J265"/>
    <mergeCell ref="K261:K265"/>
    <mergeCell ref="L261:L265"/>
    <mergeCell ref="K266:K270"/>
    <mergeCell ref="L266:L270"/>
    <mergeCell ref="K248:K252"/>
    <mergeCell ref="L248:L252"/>
    <mergeCell ref="A253:G253"/>
    <mergeCell ref="A256:A260"/>
    <mergeCell ref="B256:B260"/>
    <mergeCell ref="G256:G260"/>
    <mergeCell ref="H256:H260"/>
    <mergeCell ref="I256:I260"/>
    <mergeCell ref="J256:J260"/>
    <mergeCell ref="K256:K260"/>
    <mergeCell ref="A248:A252"/>
    <mergeCell ref="B248:B252"/>
    <mergeCell ref="G248:G252"/>
    <mergeCell ref="H248:H252"/>
    <mergeCell ref="I248:I252"/>
    <mergeCell ref="J248:J252"/>
    <mergeCell ref="L256:L260"/>
    <mergeCell ref="A243:A247"/>
    <mergeCell ref="B243:B247"/>
    <mergeCell ref="G243:G247"/>
    <mergeCell ref="H243:H247"/>
    <mergeCell ref="I243:I247"/>
    <mergeCell ref="J243:J247"/>
    <mergeCell ref="K243:K247"/>
    <mergeCell ref="L243:L247"/>
    <mergeCell ref="A238:A242"/>
    <mergeCell ref="B238:B242"/>
    <mergeCell ref="G238:G242"/>
    <mergeCell ref="H238:H242"/>
    <mergeCell ref="I238:I242"/>
    <mergeCell ref="J238:J242"/>
    <mergeCell ref="A233:A237"/>
    <mergeCell ref="B233:B237"/>
    <mergeCell ref="G233:G237"/>
    <mergeCell ref="H233:H237"/>
    <mergeCell ref="I233:I237"/>
    <mergeCell ref="J233:J237"/>
    <mergeCell ref="K233:K237"/>
    <mergeCell ref="L233:L237"/>
    <mergeCell ref="K238:K242"/>
    <mergeCell ref="L238:L242"/>
    <mergeCell ref="K220:K224"/>
    <mergeCell ref="L220:L224"/>
    <mergeCell ref="A225:G225"/>
    <mergeCell ref="A228:A232"/>
    <mergeCell ref="B228:B232"/>
    <mergeCell ref="G228:G232"/>
    <mergeCell ref="H228:H232"/>
    <mergeCell ref="I228:I232"/>
    <mergeCell ref="J228:J232"/>
    <mergeCell ref="K228:K232"/>
    <mergeCell ref="A220:A224"/>
    <mergeCell ref="B220:B224"/>
    <mergeCell ref="G220:G224"/>
    <mergeCell ref="H220:H224"/>
    <mergeCell ref="I220:I224"/>
    <mergeCell ref="J220:J224"/>
    <mergeCell ref="L228:L232"/>
    <mergeCell ref="A215:A219"/>
    <mergeCell ref="B215:B219"/>
    <mergeCell ref="G215:G219"/>
    <mergeCell ref="H215:H219"/>
    <mergeCell ref="I215:I219"/>
    <mergeCell ref="J215:J219"/>
    <mergeCell ref="K215:K219"/>
    <mergeCell ref="L215:L219"/>
    <mergeCell ref="A210:A214"/>
    <mergeCell ref="B210:B214"/>
    <mergeCell ref="G210:G214"/>
    <mergeCell ref="H210:H214"/>
    <mergeCell ref="I210:I214"/>
    <mergeCell ref="J210:J214"/>
    <mergeCell ref="A205:A209"/>
    <mergeCell ref="B205:B209"/>
    <mergeCell ref="G205:G209"/>
    <mergeCell ref="H205:H209"/>
    <mergeCell ref="I205:I209"/>
    <mergeCell ref="J205:J209"/>
    <mergeCell ref="K205:K209"/>
    <mergeCell ref="L205:L209"/>
    <mergeCell ref="K210:K214"/>
    <mergeCell ref="L210:L214"/>
    <mergeCell ref="K192:K196"/>
    <mergeCell ref="L192:L196"/>
    <mergeCell ref="A197:G197"/>
    <mergeCell ref="A200:A204"/>
    <mergeCell ref="B200:B204"/>
    <mergeCell ref="G200:G204"/>
    <mergeCell ref="H200:H204"/>
    <mergeCell ref="I200:I204"/>
    <mergeCell ref="J200:J204"/>
    <mergeCell ref="K200:K204"/>
    <mergeCell ref="A192:A196"/>
    <mergeCell ref="B192:B196"/>
    <mergeCell ref="G192:G196"/>
    <mergeCell ref="H192:H196"/>
    <mergeCell ref="I192:I196"/>
    <mergeCell ref="J192:J196"/>
    <mergeCell ref="L200:L204"/>
    <mergeCell ref="A187:A191"/>
    <mergeCell ref="B187:B191"/>
    <mergeCell ref="G187:G191"/>
    <mergeCell ref="H187:H191"/>
    <mergeCell ref="I187:I191"/>
    <mergeCell ref="J187:J191"/>
    <mergeCell ref="K187:K191"/>
    <mergeCell ref="L187:L191"/>
    <mergeCell ref="A182:A186"/>
    <mergeCell ref="B182:B186"/>
    <mergeCell ref="G182:G186"/>
    <mergeCell ref="H182:H186"/>
    <mergeCell ref="I182:I186"/>
    <mergeCell ref="J182:J186"/>
    <mergeCell ref="A177:A181"/>
    <mergeCell ref="B177:B181"/>
    <mergeCell ref="G177:G181"/>
    <mergeCell ref="H177:H181"/>
    <mergeCell ref="I177:I181"/>
    <mergeCell ref="J177:J181"/>
    <mergeCell ref="K177:K181"/>
    <mergeCell ref="L177:L181"/>
    <mergeCell ref="K182:K186"/>
    <mergeCell ref="L182:L186"/>
    <mergeCell ref="K164:K168"/>
    <mergeCell ref="L164:L168"/>
    <mergeCell ref="A169:G169"/>
    <mergeCell ref="A172:A176"/>
    <mergeCell ref="B172:B176"/>
    <mergeCell ref="G172:G176"/>
    <mergeCell ref="H172:H176"/>
    <mergeCell ref="I172:I176"/>
    <mergeCell ref="J172:J176"/>
    <mergeCell ref="K172:K176"/>
    <mergeCell ref="A164:A168"/>
    <mergeCell ref="B164:B168"/>
    <mergeCell ref="G164:G168"/>
    <mergeCell ref="H164:H168"/>
    <mergeCell ref="I164:I168"/>
    <mergeCell ref="J164:J168"/>
    <mergeCell ref="L172:L176"/>
    <mergeCell ref="A159:A163"/>
    <mergeCell ref="B159:B163"/>
    <mergeCell ref="G159:G163"/>
    <mergeCell ref="H159:H163"/>
    <mergeCell ref="I159:I163"/>
    <mergeCell ref="J159:J163"/>
    <mergeCell ref="K159:K163"/>
    <mergeCell ref="L159:L163"/>
    <mergeCell ref="A154:A158"/>
    <mergeCell ref="B154:B158"/>
    <mergeCell ref="G154:G158"/>
    <mergeCell ref="H154:H158"/>
    <mergeCell ref="I154:I158"/>
    <mergeCell ref="J154:J158"/>
    <mergeCell ref="A149:A153"/>
    <mergeCell ref="B149:B153"/>
    <mergeCell ref="G149:G153"/>
    <mergeCell ref="H149:H153"/>
    <mergeCell ref="I149:I153"/>
    <mergeCell ref="J149:J153"/>
    <mergeCell ref="K149:K153"/>
    <mergeCell ref="L149:L153"/>
    <mergeCell ref="K154:K158"/>
    <mergeCell ref="L154:L158"/>
    <mergeCell ref="K136:K140"/>
    <mergeCell ref="L136:L140"/>
    <mergeCell ref="A141:G141"/>
    <mergeCell ref="A144:A148"/>
    <mergeCell ref="B144:B148"/>
    <mergeCell ref="G144:G148"/>
    <mergeCell ref="H144:H148"/>
    <mergeCell ref="I144:I148"/>
    <mergeCell ref="J144:J148"/>
    <mergeCell ref="K144:K148"/>
    <mergeCell ref="A136:A140"/>
    <mergeCell ref="B136:B140"/>
    <mergeCell ref="G136:G140"/>
    <mergeCell ref="H136:H140"/>
    <mergeCell ref="I136:I140"/>
    <mergeCell ref="J136:J140"/>
    <mergeCell ref="L144:L148"/>
    <mergeCell ref="A131:A135"/>
    <mergeCell ref="B131:B135"/>
    <mergeCell ref="G131:G135"/>
    <mergeCell ref="H131:H135"/>
    <mergeCell ref="I131:I135"/>
    <mergeCell ref="J131:J135"/>
    <mergeCell ref="K131:K135"/>
    <mergeCell ref="L131:L135"/>
    <mergeCell ref="A126:A130"/>
    <mergeCell ref="B126:B130"/>
    <mergeCell ref="G126:G130"/>
    <mergeCell ref="H126:H130"/>
    <mergeCell ref="I126:I130"/>
    <mergeCell ref="J126:J130"/>
    <mergeCell ref="A121:A125"/>
    <mergeCell ref="B121:B125"/>
    <mergeCell ref="G121:G125"/>
    <mergeCell ref="H121:H125"/>
    <mergeCell ref="I121:I125"/>
    <mergeCell ref="J121:J125"/>
    <mergeCell ref="K121:K125"/>
    <mergeCell ref="L121:L125"/>
    <mergeCell ref="K126:K130"/>
    <mergeCell ref="L126:L130"/>
    <mergeCell ref="K108:K112"/>
    <mergeCell ref="L108:L112"/>
    <mergeCell ref="A113:G113"/>
    <mergeCell ref="A116:A120"/>
    <mergeCell ref="B116:B120"/>
    <mergeCell ref="G116:G120"/>
    <mergeCell ref="H116:H120"/>
    <mergeCell ref="I116:I120"/>
    <mergeCell ref="J116:J120"/>
    <mergeCell ref="K116:K120"/>
    <mergeCell ref="A108:A112"/>
    <mergeCell ref="B108:B112"/>
    <mergeCell ref="G108:G112"/>
    <mergeCell ref="H108:H112"/>
    <mergeCell ref="I108:I112"/>
    <mergeCell ref="J108:J112"/>
    <mergeCell ref="L116:L120"/>
    <mergeCell ref="A103:A107"/>
    <mergeCell ref="B103:B107"/>
    <mergeCell ref="G103:G107"/>
    <mergeCell ref="H103:H107"/>
    <mergeCell ref="I103:I107"/>
    <mergeCell ref="J103:J107"/>
    <mergeCell ref="K103:K107"/>
    <mergeCell ref="L103:L107"/>
    <mergeCell ref="A98:A102"/>
    <mergeCell ref="B98:B102"/>
    <mergeCell ref="G98:G102"/>
    <mergeCell ref="H98:H102"/>
    <mergeCell ref="I98:I102"/>
    <mergeCell ref="J98:J102"/>
    <mergeCell ref="A93:A97"/>
    <mergeCell ref="B93:B97"/>
    <mergeCell ref="G93:G97"/>
    <mergeCell ref="H93:H97"/>
    <mergeCell ref="I93:I97"/>
    <mergeCell ref="J93:J97"/>
    <mergeCell ref="K93:K97"/>
    <mergeCell ref="L93:L97"/>
    <mergeCell ref="K98:K102"/>
    <mergeCell ref="L98:L102"/>
    <mergeCell ref="K81:K84"/>
    <mergeCell ref="L81:L84"/>
    <mergeCell ref="A85:G85"/>
    <mergeCell ref="A88:A92"/>
    <mergeCell ref="B88:B92"/>
    <mergeCell ref="G88:G92"/>
    <mergeCell ref="H88:H92"/>
    <mergeCell ref="I88:I92"/>
    <mergeCell ref="J88:J92"/>
    <mergeCell ref="K88:K92"/>
    <mergeCell ref="A81:A84"/>
    <mergeCell ref="B81:B84"/>
    <mergeCell ref="G81:G84"/>
    <mergeCell ref="H81:H84"/>
    <mergeCell ref="I81:I84"/>
    <mergeCell ref="J81:J84"/>
    <mergeCell ref="L88:L92"/>
    <mergeCell ref="K71:K75"/>
    <mergeCell ref="L71:L75"/>
    <mergeCell ref="A76:A80"/>
    <mergeCell ref="B76:B80"/>
    <mergeCell ref="G76:G80"/>
    <mergeCell ref="H76:H80"/>
    <mergeCell ref="I76:I80"/>
    <mergeCell ref="J76:J80"/>
    <mergeCell ref="K76:K80"/>
    <mergeCell ref="L76:L80"/>
    <mergeCell ref="A71:A75"/>
    <mergeCell ref="B71:B75"/>
    <mergeCell ref="G71:G75"/>
    <mergeCell ref="H71:H75"/>
    <mergeCell ref="I71:I75"/>
    <mergeCell ref="J71:J75"/>
    <mergeCell ref="L61:L65"/>
    <mergeCell ref="A66:A70"/>
    <mergeCell ref="B66:B70"/>
    <mergeCell ref="G66:G70"/>
    <mergeCell ref="H66:H70"/>
    <mergeCell ref="I66:I70"/>
    <mergeCell ref="J66:J70"/>
    <mergeCell ref="K66:K70"/>
    <mergeCell ref="L66:L70"/>
    <mergeCell ref="A58:G58"/>
    <mergeCell ref="A61:A65"/>
    <mergeCell ref="B61:B65"/>
    <mergeCell ref="G61:G65"/>
    <mergeCell ref="H61:H65"/>
    <mergeCell ref="I61:I65"/>
    <mergeCell ref="J61:J65"/>
    <mergeCell ref="K61:K65"/>
    <mergeCell ref="A54:A57"/>
    <mergeCell ref="B54:B57"/>
    <mergeCell ref="G54:G57"/>
    <mergeCell ref="H54:H57"/>
    <mergeCell ref="I54:I57"/>
    <mergeCell ref="J54:J57"/>
    <mergeCell ref="A49:A52"/>
    <mergeCell ref="B49:B52"/>
    <mergeCell ref="G49:G52"/>
    <mergeCell ref="H49:H52"/>
    <mergeCell ref="I49:I52"/>
    <mergeCell ref="J49:J52"/>
    <mergeCell ref="K49:K52"/>
    <mergeCell ref="L49:L52"/>
    <mergeCell ref="K54:K57"/>
    <mergeCell ref="L54:L57"/>
    <mergeCell ref="L40:L43"/>
    <mergeCell ref="A44:A47"/>
    <mergeCell ref="B44:B47"/>
    <mergeCell ref="G44:G47"/>
    <mergeCell ref="H44:H47"/>
    <mergeCell ref="I44:I47"/>
    <mergeCell ref="J44:J47"/>
    <mergeCell ref="K44:K47"/>
    <mergeCell ref="L44:L47"/>
    <mergeCell ref="A32:G32"/>
    <mergeCell ref="A40:A43"/>
    <mergeCell ref="B40:B43"/>
    <mergeCell ref="G40:G43"/>
    <mergeCell ref="H40:H43"/>
    <mergeCell ref="I40:I43"/>
    <mergeCell ref="K7:K10"/>
    <mergeCell ref="L7:L10"/>
    <mergeCell ref="A11:A14"/>
    <mergeCell ref="B11:B14"/>
    <mergeCell ref="G11:G14"/>
    <mergeCell ref="H11:H14"/>
    <mergeCell ref="I11:I14"/>
    <mergeCell ref="J11:J14"/>
    <mergeCell ref="K11:K14"/>
    <mergeCell ref="L11:L14"/>
    <mergeCell ref="A7:A10"/>
    <mergeCell ref="B7:B10"/>
    <mergeCell ref="G7:G10"/>
    <mergeCell ref="H7:H10"/>
    <mergeCell ref="I7:I10"/>
    <mergeCell ref="J7:J10"/>
    <mergeCell ref="J40:J43"/>
    <mergeCell ref="K40:K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5697-D4E5-43E2-9959-E5A6403CE94B}">
  <dimension ref="A1:AF558"/>
  <sheetViews>
    <sheetView rightToLeft="1" topLeftCell="C1" workbookViewId="0">
      <pane ySplit="1" topLeftCell="A549" activePane="bottomLeft" state="frozen"/>
      <selection pane="bottomLeft" activeCell="D30" sqref="D30:D552"/>
    </sheetView>
  </sheetViews>
  <sheetFormatPr defaultRowHeight="45" customHeight="1"/>
  <cols>
    <col min="1" max="1" width="3.7109375" bestFit="1" customWidth="1"/>
    <col min="2" max="2" width="10.85546875" bestFit="1" customWidth="1"/>
    <col min="3" max="3" width="7.85546875" bestFit="1" customWidth="1"/>
    <col min="4" max="4" width="39.28515625" customWidth="1"/>
    <col min="5" max="5" width="11.140625" customWidth="1"/>
    <col min="6" max="6" width="6" customWidth="1"/>
    <col min="7" max="7" width="8" customWidth="1"/>
    <col min="8" max="8" width="6.85546875" customWidth="1"/>
    <col min="9" max="9" width="9.140625" customWidth="1"/>
    <col min="10" max="10" width="9.85546875" customWidth="1"/>
    <col min="11" max="11" width="9.7109375" customWidth="1"/>
    <col min="12" max="12" width="15.28515625" customWidth="1"/>
    <col min="13" max="13" width="9.140625" customWidth="1"/>
    <col min="14" max="14" width="16.7109375" bestFit="1" customWidth="1"/>
    <col min="15" max="15" width="12.85546875" bestFit="1" customWidth="1"/>
    <col min="16" max="16" width="15.7109375" bestFit="1" customWidth="1"/>
    <col min="17" max="17" width="16.85546875" bestFit="1" customWidth="1"/>
    <col min="18" max="18" width="15.28515625" bestFit="1" customWidth="1"/>
    <col min="19" max="19" width="13.28515625" style="63" customWidth="1"/>
    <col min="20" max="22" width="9.140625" customWidth="1"/>
    <col min="23" max="23" width="12.140625" customWidth="1"/>
    <col min="24" max="26" width="9.140625" customWidth="1"/>
  </cols>
  <sheetData>
    <row r="1" spans="1:24" ht="45" customHeight="1">
      <c r="A1" s="5" t="s">
        <v>589</v>
      </c>
      <c r="B1" s="6" t="s">
        <v>590</v>
      </c>
      <c r="C1" s="7" t="s">
        <v>591</v>
      </c>
      <c r="D1" s="6" t="s">
        <v>592</v>
      </c>
      <c r="E1" s="7" t="s">
        <v>593</v>
      </c>
      <c r="F1" s="8" t="s">
        <v>594</v>
      </c>
      <c r="G1" s="9" t="s">
        <v>595</v>
      </c>
      <c r="H1" s="9" t="s">
        <v>596</v>
      </c>
      <c r="I1" s="8" t="s">
        <v>597</v>
      </c>
      <c r="J1" s="8" t="s">
        <v>598</v>
      </c>
      <c r="K1" s="8" t="s">
        <v>599</v>
      </c>
      <c r="L1" s="10" t="s">
        <v>600</v>
      </c>
      <c r="M1" s="47" t="s">
        <v>810</v>
      </c>
      <c r="N1" s="48" t="s">
        <v>811</v>
      </c>
      <c r="O1" s="58" t="s">
        <v>812</v>
      </c>
      <c r="P1" s="59" t="s">
        <v>813</v>
      </c>
      <c r="Q1" s="48" t="s">
        <v>814</v>
      </c>
      <c r="R1" s="48" t="s">
        <v>815</v>
      </c>
      <c r="T1" s="43" t="s">
        <v>819</v>
      </c>
      <c r="U1" s="43" t="s">
        <v>827</v>
      </c>
      <c r="V1" s="43" t="s">
        <v>866</v>
      </c>
      <c r="W1" s="43" t="s">
        <v>820</v>
      </c>
      <c r="X1" s="43" t="s">
        <v>826</v>
      </c>
    </row>
    <row r="2" spans="1:24" ht="45" customHeight="1">
      <c r="A2" s="18" t="s">
        <v>601</v>
      </c>
      <c r="B2" s="19" t="s">
        <v>102</v>
      </c>
      <c r="C2" s="20" t="s">
        <v>102</v>
      </c>
      <c r="D2" s="21" t="s">
        <v>602</v>
      </c>
      <c r="E2" s="21" t="s">
        <v>603</v>
      </c>
      <c r="F2" s="22">
        <v>1</v>
      </c>
      <c r="G2" s="23">
        <v>15</v>
      </c>
      <c r="H2" s="24">
        <f t="shared" ref="H2:H5" si="0">F2*G2</f>
        <v>15</v>
      </c>
      <c r="I2" s="24">
        <v>0</v>
      </c>
      <c r="J2" s="24">
        <f t="shared" ref="J2:J5" si="1">H2-I2</f>
        <v>15</v>
      </c>
      <c r="K2" s="24">
        <f>J2*0.09</f>
        <v>1.3499999999999999</v>
      </c>
      <c r="L2" s="25">
        <f t="shared" ref="L2:L5" si="2">J2+K2</f>
        <v>16.350000000000001</v>
      </c>
      <c r="M2" s="26">
        <v>32</v>
      </c>
      <c r="N2" s="44">
        <v>16.350000000000001</v>
      </c>
      <c r="O2" s="60">
        <v>286978</v>
      </c>
      <c r="P2" s="61">
        <v>266135</v>
      </c>
      <c r="Q2" s="62">
        <f>((N2*75%)*O2)+((N2*25%)*P2)</f>
        <v>4606894.5374999996</v>
      </c>
      <c r="R2" s="62">
        <f>Q2/F2</f>
        <v>4606894.5374999996</v>
      </c>
      <c r="S2" s="63">
        <v>4606894</v>
      </c>
      <c r="T2" t="str">
        <f>VLOOKUP(C2,'053-001'!D:I,6,0)</f>
        <v>053-001</v>
      </c>
      <c r="U2" t="e">
        <f>VLOOKUP(C2,'053-003'!C:G,5,0)</f>
        <v>#N/A</v>
      </c>
      <c r="V2" t="e">
        <f>VLOOKUP(C2,'053-004'!C:G,5,0)</f>
        <v>#N/A</v>
      </c>
      <c r="W2" s="43" t="e">
        <f>VLOOKUP(C2,'053-005'!D:L,9,0)</f>
        <v>#N/A</v>
      </c>
      <c r="X2" t="e">
        <f>VLOOKUP(C2,'053-006'!C:G,5,0)</f>
        <v>#N/A</v>
      </c>
    </row>
    <row r="3" spans="1:24" ht="45" customHeight="1">
      <c r="A3" s="18" t="s">
        <v>604</v>
      </c>
      <c r="B3" s="19" t="s">
        <v>103</v>
      </c>
      <c r="C3" s="20" t="s">
        <v>103</v>
      </c>
      <c r="D3" s="21" t="s">
        <v>605</v>
      </c>
      <c r="E3" s="21" t="s">
        <v>603</v>
      </c>
      <c r="F3" s="22">
        <v>1</v>
      </c>
      <c r="G3" s="23">
        <v>24</v>
      </c>
      <c r="H3" s="24">
        <f t="shared" si="0"/>
        <v>24</v>
      </c>
      <c r="I3" s="24">
        <v>0</v>
      </c>
      <c r="J3" s="24">
        <f t="shared" si="1"/>
        <v>24</v>
      </c>
      <c r="K3" s="24">
        <f t="shared" ref="K3:K5" si="3">J3*0.09</f>
        <v>2.16</v>
      </c>
      <c r="L3" s="25">
        <f t="shared" si="2"/>
        <v>26.16</v>
      </c>
      <c r="M3" s="26">
        <v>32</v>
      </c>
      <c r="N3" s="44">
        <v>26.16</v>
      </c>
      <c r="O3" s="60">
        <v>286978</v>
      </c>
      <c r="P3" s="61">
        <v>266135</v>
      </c>
      <c r="Q3" s="62">
        <f t="shared" ref="Q3:Q66" si="4">((N3*75%)*O3)+((N3*25%)*P3)</f>
        <v>7371031.2599999998</v>
      </c>
      <c r="R3" s="62">
        <f t="shared" ref="R3:R66" si="5">Q3/F3</f>
        <v>7371031.2599999998</v>
      </c>
      <c r="S3" s="63">
        <v>7371031</v>
      </c>
      <c r="T3" t="str">
        <f>VLOOKUP(C3,'053-001'!D:I,6,0)</f>
        <v>053-001</v>
      </c>
      <c r="U3" t="e">
        <f>VLOOKUP(C3,'053-003'!C:G,5,0)</f>
        <v>#N/A</v>
      </c>
      <c r="V3" t="e">
        <f>VLOOKUP(C3,'053-004'!C:G,5,0)</f>
        <v>#N/A</v>
      </c>
      <c r="W3" s="43" t="e">
        <f>VLOOKUP(C3,'053-005'!D:L,9,0)</f>
        <v>#N/A</v>
      </c>
      <c r="X3" t="e">
        <f>VLOOKUP(C3,'053-006'!C:G,5,0)</f>
        <v>#N/A</v>
      </c>
    </row>
    <row r="4" spans="1:24" ht="45" customHeight="1">
      <c r="A4" s="18" t="s">
        <v>606</v>
      </c>
      <c r="B4" s="19" t="s">
        <v>104</v>
      </c>
      <c r="C4" s="20" t="s">
        <v>104</v>
      </c>
      <c r="D4" s="21" t="s">
        <v>607</v>
      </c>
      <c r="E4" s="21" t="s">
        <v>603</v>
      </c>
      <c r="F4" s="22">
        <v>1</v>
      </c>
      <c r="G4" s="23">
        <v>24</v>
      </c>
      <c r="H4" s="24">
        <f t="shared" si="0"/>
        <v>24</v>
      </c>
      <c r="I4" s="24">
        <v>0</v>
      </c>
      <c r="J4" s="24">
        <f t="shared" si="1"/>
        <v>24</v>
      </c>
      <c r="K4" s="24">
        <f t="shared" si="3"/>
        <v>2.16</v>
      </c>
      <c r="L4" s="25">
        <f t="shared" si="2"/>
        <v>26.16</v>
      </c>
      <c r="M4" s="26">
        <v>32</v>
      </c>
      <c r="N4" s="44">
        <v>26.16</v>
      </c>
      <c r="O4" s="60">
        <v>286978</v>
      </c>
      <c r="P4" s="61">
        <v>266135</v>
      </c>
      <c r="Q4" s="62">
        <f t="shared" si="4"/>
        <v>7371031.2599999998</v>
      </c>
      <c r="R4" s="62">
        <f t="shared" si="5"/>
        <v>7371031.2599999998</v>
      </c>
      <c r="S4" s="63">
        <v>7371031</v>
      </c>
      <c r="T4" t="str">
        <f>VLOOKUP(C4,'053-001'!D:I,6,0)</f>
        <v>053-001</v>
      </c>
      <c r="U4" t="e">
        <f>VLOOKUP(C4,'053-003'!C:G,5,0)</f>
        <v>#N/A</v>
      </c>
      <c r="V4" t="e">
        <f>VLOOKUP(C4,'053-004'!C:G,5,0)</f>
        <v>#N/A</v>
      </c>
      <c r="W4" s="43" t="e">
        <f>VLOOKUP(C4,'053-005'!D:L,9,0)</f>
        <v>#N/A</v>
      </c>
      <c r="X4" t="e">
        <f>VLOOKUP(C4,'053-006'!C:G,5,0)</f>
        <v>#N/A</v>
      </c>
    </row>
    <row r="5" spans="1:24" ht="45" customHeight="1">
      <c r="A5" s="18" t="s">
        <v>608</v>
      </c>
      <c r="B5" s="19" t="s">
        <v>106</v>
      </c>
      <c r="C5" s="20" t="s">
        <v>106</v>
      </c>
      <c r="D5" s="21" t="s">
        <v>609</v>
      </c>
      <c r="E5" s="21" t="s">
        <v>603</v>
      </c>
      <c r="F5" s="22">
        <v>1</v>
      </c>
      <c r="G5" s="23">
        <v>67</v>
      </c>
      <c r="H5" s="24">
        <f t="shared" si="0"/>
        <v>67</v>
      </c>
      <c r="I5" s="24">
        <v>0</v>
      </c>
      <c r="J5" s="24">
        <f t="shared" si="1"/>
        <v>67</v>
      </c>
      <c r="K5" s="24">
        <f t="shared" si="3"/>
        <v>6.0299999999999994</v>
      </c>
      <c r="L5" s="25">
        <f t="shared" si="2"/>
        <v>73.03</v>
      </c>
      <c r="M5" s="26">
        <v>32</v>
      </c>
      <c r="N5" s="44">
        <v>73.03</v>
      </c>
      <c r="O5" s="60">
        <v>286978</v>
      </c>
      <c r="P5" s="61">
        <v>266135</v>
      </c>
      <c r="Q5" s="62">
        <f t="shared" si="4"/>
        <v>20577462.267500002</v>
      </c>
      <c r="R5" s="62">
        <f t="shared" si="5"/>
        <v>20577462.267500002</v>
      </c>
      <c r="S5" s="63">
        <v>20577462</v>
      </c>
      <c r="T5" t="str">
        <f>VLOOKUP(C5,'053-001'!D:I,6,0)</f>
        <v>053-001</v>
      </c>
      <c r="U5" t="e">
        <f>VLOOKUP(C5,'053-003'!C:G,5,0)</f>
        <v>#N/A</v>
      </c>
      <c r="V5" t="e">
        <f>VLOOKUP(C5,'053-004'!C:G,5,0)</f>
        <v>#N/A</v>
      </c>
      <c r="W5" s="43" t="e">
        <f>VLOOKUP(C5,'053-005'!D:L,9,0)</f>
        <v>#N/A</v>
      </c>
      <c r="X5" t="e">
        <f>VLOOKUP(C5,'053-006'!C:G,5,0)</f>
        <v>#N/A</v>
      </c>
    </row>
    <row r="6" spans="1:24" ht="45" customHeight="1">
      <c r="A6" s="130" t="s">
        <v>601</v>
      </c>
      <c r="B6" s="133" t="s">
        <v>117</v>
      </c>
      <c r="C6" s="20" t="s">
        <v>117</v>
      </c>
      <c r="D6" s="21" t="s">
        <v>610</v>
      </c>
      <c r="E6" s="21" t="s">
        <v>603</v>
      </c>
      <c r="F6" s="22">
        <v>1</v>
      </c>
      <c r="G6" s="136">
        <v>657</v>
      </c>
      <c r="H6" s="139">
        <f>F6*G6</f>
        <v>657</v>
      </c>
      <c r="I6" s="139">
        <v>0</v>
      </c>
      <c r="J6" s="139">
        <f>H6-I6</f>
        <v>657</v>
      </c>
      <c r="K6" s="139">
        <f>J6*0.09</f>
        <v>59.129999999999995</v>
      </c>
      <c r="L6" s="142">
        <f>J6+K6</f>
        <v>716.13</v>
      </c>
      <c r="M6" s="26">
        <v>31</v>
      </c>
      <c r="N6" s="45">
        <v>42.117647058823529</v>
      </c>
      <c r="O6" s="60">
        <v>286978</v>
      </c>
      <c r="P6" s="61">
        <v>266135</v>
      </c>
      <c r="Q6" s="62">
        <f t="shared" si="4"/>
        <v>11867373.588235294</v>
      </c>
      <c r="R6" s="62">
        <f t="shared" si="5"/>
        <v>11867373.588235294</v>
      </c>
      <c r="S6" s="63">
        <v>11867373</v>
      </c>
      <c r="T6" t="str">
        <f>VLOOKUP(C6,'053-001'!D:I,6,0)</f>
        <v>053-001</v>
      </c>
      <c r="U6" t="e">
        <f>VLOOKUP(C6,'053-003'!C:G,5,0)</f>
        <v>#N/A</v>
      </c>
      <c r="V6" t="e">
        <f>VLOOKUP(C6,'053-004'!C:G,5,0)</f>
        <v>#N/A</v>
      </c>
      <c r="W6" s="43" t="e">
        <f>VLOOKUP(C6,'053-005'!D:L,9,0)</f>
        <v>#N/A</v>
      </c>
      <c r="X6" t="e">
        <f>VLOOKUP(C6,'053-006'!C:G,5,0)</f>
        <v>#N/A</v>
      </c>
    </row>
    <row r="7" spans="1:24" ht="45" customHeight="1">
      <c r="A7" s="131"/>
      <c r="B7" s="134" t="s">
        <v>259</v>
      </c>
      <c r="C7" s="20" t="s">
        <v>259</v>
      </c>
      <c r="D7" s="21" t="s">
        <v>611</v>
      </c>
      <c r="E7" s="21" t="s">
        <v>603</v>
      </c>
      <c r="F7" s="22">
        <v>2</v>
      </c>
      <c r="G7" s="137"/>
      <c r="H7" s="140"/>
      <c r="I7" s="140"/>
      <c r="J7" s="140"/>
      <c r="K7" s="140"/>
      <c r="L7" s="143"/>
      <c r="M7" s="26">
        <v>31</v>
      </c>
      <c r="N7" s="45">
        <v>84.235294117647058</v>
      </c>
      <c r="O7" s="60">
        <v>286978</v>
      </c>
      <c r="P7" s="61">
        <v>266135</v>
      </c>
      <c r="Q7" s="62">
        <f t="shared" si="4"/>
        <v>23734747.176470589</v>
      </c>
      <c r="R7" s="62">
        <f t="shared" si="5"/>
        <v>11867373.588235294</v>
      </c>
      <c r="S7" s="63">
        <v>11867373</v>
      </c>
      <c r="T7" t="str">
        <f>VLOOKUP(C7,'053-001'!D:I,6,0)</f>
        <v>053-001</v>
      </c>
      <c r="U7" t="e">
        <f>VLOOKUP(C7,'053-003'!C:G,5,0)</f>
        <v>#N/A</v>
      </c>
      <c r="V7" t="e">
        <f>VLOOKUP(C7,'053-004'!C:G,5,0)</f>
        <v>#N/A</v>
      </c>
      <c r="W7" s="43" t="e">
        <f>VLOOKUP(C7,'053-005'!D:L,9,0)</f>
        <v>#N/A</v>
      </c>
      <c r="X7" t="e">
        <f>VLOOKUP(C7,'053-006'!C:G,5,0)</f>
        <v>#N/A</v>
      </c>
    </row>
    <row r="8" spans="1:24" ht="45" customHeight="1">
      <c r="A8" s="131"/>
      <c r="B8" s="134" t="s">
        <v>487</v>
      </c>
      <c r="C8" s="20" t="s">
        <v>487</v>
      </c>
      <c r="D8" s="21" t="s">
        <v>612</v>
      </c>
      <c r="E8" s="21" t="s">
        <v>603</v>
      </c>
      <c r="F8" s="22">
        <v>12</v>
      </c>
      <c r="G8" s="137"/>
      <c r="H8" s="140"/>
      <c r="I8" s="140"/>
      <c r="J8" s="140"/>
      <c r="K8" s="140"/>
      <c r="L8" s="143"/>
      <c r="M8" s="26">
        <v>31</v>
      </c>
      <c r="N8" s="45">
        <v>505.41176470588232</v>
      </c>
      <c r="O8" s="60">
        <v>286978</v>
      </c>
      <c r="P8" s="61">
        <v>266135</v>
      </c>
      <c r="Q8" s="62">
        <f t="shared" si="4"/>
        <v>142408483.05882353</v>
      </c>
      <c r="R8" s="62">
        <f t="shared" si="5"/>
        <v>11867373.588235294</v>
      </c>
      <c r="S8" s="63">
        <v>11867373</v>
      </c>
      <c r="T8" t="str">
        <f>VLOOKUP(C8,'053-001'!D:I,6,0)</f>
        <v>053-001</v>
      </c>
      <c r="U8" t="e">
        <f>VLOOKUP(C8,'053-003'!C:G,5,0)</f>
        <v>#N/A</v>
      </c>
      <c r="V8" t="e">
        <f>VLOOKUP(C8,'053-004'!C:G,5,0)</f>
        <v>#N/A</v>
      </c>
      <c r="W8" s="43" t="e">
        <f>VLOOKUP(C8,'053-005'!D:L,9,0)</f>
        <v>#N/A</v>
      </c>
      <c r="X8" t="e">
        <f>VLOOKUP(C8,'053-006'!C:G,5,0)</f>
        <v>#N/A</v>
      </c>
    </row>
    <row r="9" spans="1:24" ht="45" customHeight="1">
      <c r="A9" s="132"/>
      <c r="B9" s="135" t="s">
        <v>511</v>
      </c>
      <c r="C9" s="20" t="s">
        <v>511</v>
      </c>
      <c r="D9" s="21" t="s">
        <v>506</v>
      </c>
      <c r="E9" s="21" t="s">
        <v>603</v>
      </c>
      <c r="F9" s="22">
        <v>2</v>
      </c>
      <c r="G9" s="138"/>
      <c r="H9" s="141"/>
      <c r="I9" s="141"/>
      <c r="J9" s="141"/>
      <c r="K9" s="141"/>
      <c r="L9" s="144"/>
      <c r="M9" s="26">
        <v>31</v>
      </c>
      <c r="N9" s="45">
        <v>84.235294117647058</v>
      </c>
      <c r="O9" s="60">
        <v>286978</v>
      </c>
      <c r="P9" s="61">
        <v>266135</v>
      </c>
      <c r="Q9" s="62">
        <f t="shared" si="4"/>
        <v>23734747.176470589</v>
      </c>
      <c r="R9" s="62">
        <f t="shared" si="5"/>
        <v>11867373.588235294</v>
      </c>
      <c r="S9" s="63">
        <v>11867373</v>
      </c>
      <c r="T9" t="str">
        <f>VLOOKUP(C9,'053-001'!D:I,6,0)</f>
        <v>053-001</v>
      </c>
      <c r="U9" t="e">
        <f>VLOOKUP(C9,'053-003'!C:G,5,0)</f>
        <v>#N/A</v>
      </c>
      <c r="V9" t="e">
        <f>VLOOKUP(C9,'053-004'!C:G,5,0)</f>
        <v>#N/A</v>
      </c>
      <c r="W9" s="43" t="e">
        <f>VLOOKUP(C9,'053-005'!D:L,9,0)</f>
        <v>#N/A</v>
      </c>
      <c r="X9" t="e">
        <f>VLOOKUP(C9,'053-006'!C:G,5,0)</f>
        <v>#N/A</v>
      </c>
    </row>
    <row r="10" spans="1:24" ht="45" customHeight="1">
      <c r="A10" s="130" t="s">
        <v>604</v>
      </c>
      <c r="B10" s="133" t="s">
        <v>118</v>
      </c>
      <c r="C10" s="20" t="s">
        <v>118</v>
      </c>
      <c r="D10" s="21" t="s">
        <v>613</v>
      </c>
      <c r="E10" s="21" t="s">
        <v>603</v>
      </c>
      <c r="F10" s="22">
        <v>1</v>
      </c>
      <c r="G10" s="136">
        <v>677</v>
      </c>
      <c r="H10" s="139">
        <f>F10*G10</f>
        <v>677</v>
      </c>
      <c r="I10" s="139">
        <v>0</v>
      </c>
      <c r="J10" s="139">
        <f>H10-I10</f>
        <v>677</v>
      </c>
      <c r="K10" s="139">
        <f>J10*0.09</f>
        <v>60.93</v>
      </c>
      <c r="L10" s="142">
        <f>J10+K10</f>
        <v>737.93</v>
      </c>
      <c r="M10" s="26">
        <v>31</v>
      </c>
      <c r="N10" s="45">
        <v>43.411764705882355</v>
      </c>
      <c r="O10" s="60">
        <v>286978</v>
      </c>
      <c r="P10" s="61">
        <v>266135</v>
      </c>
      <c r="Q10" s="62">
        <f t="shared" si="4"/>
        <v>12232013.55882353</v>
      </c>
      <c r="R10" s="62">
        <f t="shared" si="5"/>
        <v>12232013.55882353</v>
      </c>
      <c r="S10" s="63">
        <v>12232013</v>
      </c>
      <c r="T10" t="str">
        <f>VLOOKUP(C10,'053-001'!D:I,6,0)</f>
        <v>053-001</v>
      </c>
      <c r="U10" t="e">
        <f>VLOOKUP(C10,'053-003'!C:G,5,0)</f>
        <v>#N/A</v>
      </c>
      <c r="V10" t="e">
        <f>VLOOKUP(C10,'053-004'!C:G,5,0)</f>
        <v>#N/A</v>
      </c>
      <c r="W10" s="43" t="e">
        <f>VLOOKUP(C10,'053-005'!D:L,9,0)</f>
        <v>#N/A</v>
      </c>
      <c r="X10" t="e">
        <f>VLOOKUP(C10,'053-006'!C:G,5,0)</f>
        <v>#N/A</v>
      </c>
    </row>
    <row r="11" spans="1:24" ht="45" customHeight="1">
      <c r="A11" s="131"/>
      <c r="B11" s="134" t="s">
        <v>260</v>
      </c>
      <c r="C11" s="20" t="s">
        <v>260</v>
      </c>
      <c r="D11" s="21" t="s">
        <v>611</v>
      </c>
      <c r="E11" s="21" t="s">
        <v>603</v>
      </c>
      <c r="F11" s="22">
        <v>2</v>
      </c>
      <c r="G11" s="137"/>
      <c r="H11" s="140"/>
      <c r="I11" s="140"/>
      <c r="J11" s="140"/>
      <c r="K11" s="140"/>
      <c r="L11" s="143"/>
      <c r="M11" s="26">
        <v>31</v>
      </c>
      <c r="N11" s="45">
        <v>86.82352941176471</v>
      </c>
      <c r="O11" s="60">
        <v>286978</v>
      </c>
      <c r="P11" s="61">
        <v>266135</v>
      </c>
      <c r="Q11" s="62">
        <f t="shared" si="4"/>
        <v>24464027.117647059</v>
      </c>
      <c r="R11" s="62">
        <f t="shared" si="5"/>
        <v>12232013.55882353</v>
      </c>
      <c r="S11" s="63">
        <v>12232013</v>
      </c>
      <c r="T11" t="str">
        <f>VLOOKUP(C11,'053-001'!D:I,6,0)</f>
        <v>053-001</v>
      </c>
      <c r="U11" t="e">
        <f>VLOOKUP(C11,'053-003'!C:G,5,0)</f>
        <v>#N/A</v>
      </c>
      <c r="V11" t="e">
        <f>VLOOKUP(C11,'053-004'!C:G,5,0)</f>
        <v>#N/A</v>
      </c>
      <c r="W11" s="43" t="e">
        <f>VLOOKUP(C11,'053-005'!D:L,9,0)</f>
        <v>#N/A</v>
      </c>
      <c r="X11" t="e">
        <f>VLOOKUP(C11,'053-006'!C:G,5,0)</f>
        <v>#N/A</v>
      </c>
    </row>
    <row r="12" spans="1:24" ht="45" customHeight="1">
      <c r="A12" s="131"/>
      <c r="B12" s="134" t="s">
        <v>488</v>
      </c>
      <c r="C12" s="20" t="s">
        <v>488</v>
      </c>
      <c r="D12" s="21" t="s">
        <v>612</v>
      </c>
      <c r="E12" s="21" t="s">
        <v>603</v>
      </c>
      <c r="F12" s="22">
        <v>12</v>
      </c>
      <c r="G12" s="137"/>
      <c r="H12" s="140"/>
      <c r="I12" s="140"/>
      <c r="J12" s="140"/>
      <c r="K12" s="140"/>
      <c r="L12" s="143"/>
      <c r="M12" s="26">
        <v>31</v>
      </c>
      <c r="N12" s="45">
        <v>520.94117647058829</v>
      </c>
      <c r="O12" s="60">
        <v>286978</v>
      </c>
      <c r="P12" s="61">
        <v>266135</v>
      </c>
      <c r="Q12" s="62">
        <f t="shared" si="4"/>
        <v>146784162.70588237</v>
      </c>
      <c r="R12" s="62">
        <f t="shared" si="5"/>
        <v>12232013.558823531</v>
      </c>
      <c r="S12" s="63">
        <v>12232013</v>
      </c>
      <c r="T12" t="str">
        <f>VLOOKUP(C12,'053-001'!D:I,6,0)</f>
        <v>053-001</v>
      </c>
      <c r="U12" t="e">
        <f>VLOOKUP(C12,'053-003'!C:G,5,0)</f>
        <v>#N/A</v>
      </c>
      <c r="V12" t="e">
        <f>VLOOKUP(C12,'053-004'!C:G,5,0)</f>
        <v>#N/A</v>
      </c>
      <c r="W12" s="43" t="e">
        <f>VLOOKUP(C12,'053-005'!D:L,9,0)</f>
        <v>#N/A</v>
      </c>
      <c r="X12" t="e">
        <f>VLOOKUP(C12,'053-006'!C:G,5,0)</f>
        <v>#N/A</v>
      </c>
    </row>
    <row r="13" spans="1:24" ht="45" customHeight="1">
      <c r="A13" s="132"/>
      <c r="B13" s="135" t="s">
        <v>512</v>
      </c>
      <c r="C13" s="20" t="s">
        <v>512</v>
      </c>
      <c r="D13" s="21" t="s">
        <v>506</v>
      </c>
      <c r="E13" s="21" t="s">
        <v>603</v>
      </c>
      <c r="F13" s="22">
        <v>2</v>
      </c>
      <c r="G13" s="138"/>
      <c r="H13" s="141"/>
      <c r="I13" s="141"/>
      <c r="J13" s="141"/>
      <c r="K13" s="141"/>
      <c r="L13" s="144"/>
      <c r="M13" s="26">
        <v>31</v>
      </c>
      <c r="N13" s="45">
        <v>86.82352941176471</v>
      </c>
      <c r="O13" s="60">
        <v>286978</v>
      </c>
      <c r="P13" s="61">
        <v>266135</v>
      </c>
      <c r="Q13" s="62">
        <f t="shared" si="4"/>
        <v>24464027.117647059</v>
      </c>
      <c r="R13" s="62">
        <f t="shared" si="5"/>
        <v>12232013.55882353</v>
      </c>
      <c r="S13" s="63">
        <v>12232013</v>
      </c>
      <c r="T13" t="str">
        <f>VLOOKUP(C13,'053-001'!D:I,6,0)</f>
        <v>053-001</v>
      </c>
      <c r="U13" t="e">
        <f>VLOOKUP(C13,'053-003'!C:G,5,0)</f>
        <v>#N/A</v>
      </c>
      <c r="V13" t="e">
        <f>VLOOKUP(C13,'053-004'!C:G,5,0)</f>
        <v>#N/A</v>
      </c>
      <c r="W13" s="43" t="e">
        <f>VLOOKUP(C13,'053-005'!D:L,9,0)</f>
        <v>#N/A</v>
      </c>
      <c r="X13" t="e">
        <f>VLOOKUP(C13,'053-006'!C:G,5,0)</f>
        <v>#N/A</v>
      </c>
    </row>
    <row r="14" spans="1:24" ht="45" customHeight="1">
      <c r="A14" s="18" t="s">
        <v>606</v>
      </c>
      <c r="B14" s="19" t="s">
        <v>119</v>
      </c>
      <c r="C14" s="20" t="s">
        <v>119</v>
      </c>
      <c r="D14" s="21" t="s">
        <v>614</v>
      </c>
      <c r="E14" s="21" t="s">
        <v>603</v>
      </c>
      <c r="F14" s="22">
        <v>1</v>
      </c>
      <c r="G14" s="23">
        <v>24</v>
      </c>
      <c r="H14" s="24">
        <f t="shared" ref="H14:H30" si="6">F14*G14</f>
        <v>24</v>
      </c>
      <c r="I14" s="24">
        <v>0</v>
      </c>
      <c r="J14" s="24">
        <f t="shared" ref="J14:J30" si="7">H14-I14</f>
        <v>24</v>
      </c>
      <c r="K14" s="24">
        <f>J14*0.09</f>
        <v>2.16</v>
      </c>
      <c r="L14" s="25">
        <f t="shared" ref="L14:L30" si="8">J14+K14</f>
        <v>26.16</v>
      </c>
      <c r="M14" s="26">
        <v>31</v>
      </c>
      <c r="N14" s="46">
        <v>26.16</v>
      </c>
      <c r="O14" s="60">
        <v>286978</v>
      </c>
      <c r="P14" s="61">
        <v>266135</v>
      </c>
      <c r="Q14" s="62">
        <f t="shared" si="4"/>
        <v>7371031.2599999998</v>
      </c>
      <c r="R14" s="62">
        <f t="shared" si="5"/>
        <v>7371031.2599999998</v>
      </c>
      <c r="S14" s="63">
        <v>7371031</v>
      </c>
      <c r="T14" t="str">
        <f>VLOOKUP(C14,'053-001'!D:I,6,0)</f>
        <v>053-001</v>
      </c>
      <c r="U14" t="e">
        <f>VLOOKUP(C14,'053-003'!C:G,5,0)</f>
        <v>#N/A</v>
      </c>
      <c r="V14" t="e">
        <f>VLOOKUP(C14,'053-004'!C:G,5,0)</f>
        <v>#N/A</v>
      </c>
      <c r="W14" s="43" t="e">
        <f>VLOOKUP(C14,'053-005'!D:L,9,0)</f>
        <v>#N/A</v>
      </c>
      <c r="X14" t="e">
        <f>VLOOKUP(C14,'053-006'!C:G,5,0)</f>
        <v>#N/A</v>
      </c>
    </row>
    <row r="15" spans="1:24" ht="45" customHeight="1">
      <c r="A15" s="18" t="s">
        <v>608</v>
      </c>
      <c r="B15" s="19" t="s">
        <v>615</v>
      </c>
      <c r="C15" s="20" t="s">
        <v>615</v>
      </c>
      <c r="D15" s="21" t="s">
        <v>616</v>
      </c>
      <c r="E15" s="21" t="s">
        <v>617</v>
      </c>
      <c r="F15" s="22">
        <v>1</v>
      </c>
      <c r="G15" s="23">
        <v>638</v>
      </c>
      <c r="H15" s="24">
        <f t="shared" si="6"/>
        <v>638</v>
      </c>
      <c r="I15" s="24">
        <v>0</v>
      </c>
      <c r="J15" s="24">
        <f t="shared" si="7"/>
        <v>638</v>
      </c>
      <c r="K15" s="24">
        <f t="shared" ref="K15:K30" si="9">J15*0.09</f>
        <v>57.419999999999995</v>
      </c>
      <c r="L15" s="25">
        <f t="shared" si="8"/>
        <v>695.42</v>
      </c>
      <c r="M15" s="26">
        <v>31</v>
      </c>
      <c r="N15" s="46">
        <v>695.42</v>
      </c>
      <c r="O15" s="60">
        <v>286978</v>
      </c>
      <c r="P15" s="61">
        <v>266135</v>
      </c>
      <c r="Q15" s="62">
        <f t="shared" si="4"/>
        <v>195946580.995</v>
      </c>
      <c r="R15" s="62">
        <f t="shared" si="5"/>
        <v>195946580.995</v>
      </c>
      <c r="S15" s="74">
        <v>195946580</v>
      </c>
      <c r="T15" t="e">
        <f>VLOOKUP(C15,'053-001'!D:I,6,0)</f>
        <v>#N/A</v>
      </c>
      <c r="U15" t="s">
        <v>822</v>
      </c>
      <c r="V15" t="e">
        <f>VLOOKUP(C15,'053-004'!C:G,5,0)</f>
        <v>#N/A</v>
      </c>
      <c r="W15" s="43" t="e">
        <f>VLOOKUP(C15,'053-005'!D:L,9,0)</f>
        <v>#N/A</v>
      </c>
      <c r="X15" t="e">
        <f>VLOOKUP(C15,'053-006'!C:G,5,0)</f>
        <v>#N/A</v>
      </c>
    </row>
    <row r="16" spans="1:24" ht="45" customHeight="1">
      <c r="A16" s="18" t="s">
        <v>618</v>
      </c>
      <c r="B16" s="19" t="s">
        <v>120</v>
      </c>
      <c r="C16" s="20" t="s">
        <v>120</v>
      </c>
      <c r="D16" s="21" t="s">
        <v>619</v>
      </c>
      <c r="E16" s="21" t="s">
        <v>603</v>
      </c>
      <c r="F16" s="22">
        <v>1</v>
      </c>
      <c r="G16" s="23">
        <v>17</v>
      </c>
      <c r="H16" s="24">
        <f t="shared" si="6"/>
        <v>17</v>
      </c>
      <c r="I16" s="24">
        <v>0</v>
      </c>
      <c r="J16" s="24">
        <f t="shared" si="7"/>
        <v>17</v>
      </c>
      <c r="K16" s="24">
        <f t="shared" si="9"/>
        <v>1.53</v>
      </c>
      <c r="L16" s="25">
        <f t="shared" si="8"/>
        <v>18.53</v>
      </c>
      <c r="M16" s="26">
        <v>31</v>
      </c>
      <c r="N16" s="46">
        <v>18.53</v>
      </c>
      <c r="O16" s="60">
        <v>286978</v>
      </c>
      <c r="P16" s="61">
        <v>266135</v>
      </c>
      <c r="Q16" s="62">
        <f t="shared" si="4"/>
        <v>5221147.1425000001</v>
      </c>
      <c r="R16" s="62">
        <f t="shared" si="5"/>
        <v>5221147.1425000001</v>
      </c>
      <c r="S16" s="63">
        <v>5221147</v>
      </c>
      <c r="T16" t="str">
        <f>VLOOKUP(C16,'053-001'!D:I,6,0)</f>
        <v>053-001</v>
      </c>
      <c r="U16" t="e">
        <f>VLOOKUP(C16,'053-003'!C:G,5,0)</f>
        <v>#N/A</v>
      </c>
      <c r="V16" t="e">
        <f>VLOOKUP(C16,'053-004'!C:G,5,0)</f>
        <v>#N/A</v>
      </c>
      <c r="W16" s="43" t="e">
        <f>VLOOKUP(C16,'053-005'!D:L,9,0)</f>
        <v>#N/A</v>
      </c>
      <c r="X16" t="e">
        <f>VLOOKUP(C16,'053-006'!C:G,5,0)</f>
        <v>#N/A</v>
      </c>
    </row>
    <row r="17" spans="1:24" ht="45" customHeight="1">
      <c r="A17" s="18" t="s">
        <v>620</v>
      </c>
      <c r="B17" s="19" t="s">
        <v>121</v>
      </c>
      <c r="C17" s="20" t="s">
        <v>121</v>
      </c>
      <c r="D17" s="21" t="s">
        <v>621</v>
      </c>
      <c r="E17" s="21" t="s">
        <v>603</v>
      </c>
      <c r="F17" s="22">
        <v>1</v>
      </c>
      <c r="G17" s="23">
        <v>24</v>
      </c>
      <c r="H17" s="24">
        <f t="shared" si="6"/>
        <v>24</v>
      </c>
      <c r="I17" s="24">
        <v>0</v>
      </c>
      <c r="J17" s="24">
        <f t="shared" si="7"/>
        <v>24</v>
      </c>
      <c r="K17" s="24">
        <f t="shared" si="9"/>
        <v>2.16</v>
      </c>
      <c r="L17" s="25">
        <f t="shared" si="8"/>
        <v>26.16</v>
      </c>
      <c r="M17" s="26">
        <v>31</v>
      </c>
      <c r="N17" s="46">
        <v>26.16</v>
      </c>
      <c r="O17" s="60">
        <v>286978</v>
      </c>
      <c r="P17" s="61">
        <v>266135</v>
      </c>
      <c r="Q17" s="62">
        <f t="shared" si="4"/>
        <v>7371031.2599999998</v>
      </c>
      <c r="R17" s="62">
        <f t="shared" si="5"/>
        <v>7371031.2599999998</v>
      </c>
      <c r="S17" s="63">
        <v>7371031</v>
      </c>
      <c r="T17" t="str">
        <f>VLOOKUP(C17,'053-001'!D:I,6,0)</f>
        <v>053-001</v>
      </c>
      <c r="U17" t="e">
        <f>VLOOKUP(C17,'053-003'!C:G,5,0)</f>
        <v>#N/A</v>
      </c>
      <c r="V17" t="e">
        <f>VLOOKUP(C17,'053-004'!C:G,5,0)</f>
        <v>#N/A</v>
      </c>
      <c r="W17" s="43" t="e">
        <f>VLOOKUP(C17,'053-005'!D:L,9,0)</f>
        <v>#N/A</v>
      </c>
      <c r="X17" t="e">
        <f>VLOOKUP(C17,'053-006'!C:G,5,0)</f>
        <v>#N/A</v>
      </c>
    </row>
    <row r="18" spans="1:24" ht="45" customHeight="1">
      <c r="A18" s="18" t="s">
        <v>622</v>
      </c>
      <c r="B18" s="19" t="s">
        <v>130</v>
      </c>
      <c r="C18" s="20" t="s">
        <v>130</v>
      </c>
      <c r="D18" s="21" t="s">
        <v>623</v>
      </c>
      <c r="E18" s="21" t="s">
        <v>603</v>
      </c>
      <c r="F18" s="22">
        <v>1</v>
      </c>
      <c r="G18" s="23">
        <v>20</v>
      </c>
      <c r="H18" s="24">
        <f t="shared" si="6"/>
        <v>20</v>
      </c>
      <c r="I18" s="24">
        <v>0</v>
      </c>
      <c r="J18" s="24">
        <f t="shared" si="7"/>
        <v>20</v>
      </c>
      <c r="K18" s="24">
        <f t="shared" si="9"/>
        <v>1.7999999999999998</v>
      </c>
      <c r="L18" s="25">
        <f t="shared" si="8"/>
        <v>21.8</v>
      </c>
      <c r="M18" s="26">
        <v>31</v>
      </c>
      <c r="N18" s="46">
        <v>21.8</v>
      </c>
      <c r="O18" s="60">
        <v>286978</v>
      </c>
      <c r="P18" s="61">
        <v>266135</v>
      </c>
      <c r="Q18" s="62">
        <f t="shared" si="4"/>
        <v>6142526.0500000007</v>
      </c>
      <c r="R18" s="62">
        <f t="shared" si="5"/>
        <v>6142526.0500000007</v>
      </c>
      <c r="S18" s="63">
        <v>6142526</v>
      </c>
      <c r="T18" t="str">
        <f>VLOOKUP(C18,'053-001'!D:I,6,0)</f>
        <v>053-001</v>
      </c>
      <c r="U18" t="e">
        <f>VLOOKUP(C18,'053-003'!C:G,5,0)</f>
        <v>#N/A</v>
      </c>
      <c r="V18" t="e">
        <f>VLOOKUP(C18,'053-004'!C:G,5,0)</f>
        <v>#N/A</v>
      </c>
      <c r="W18" s="43" t="e">
        <f>VLOOKUP(C18,'053-005'!D:L,9,0)</f>
        <v>#N/A</v>
      </c>
      <c r="X18" t="e">
        <f>VLOOKUP(C18,'053-006'!C:G,5,0)</f>
        <v>#N/A</v>
      </c>
    </row>
    <row r="19" spans="1:24" ht="45" customHeight="1">
      <c r="A19" s="18" t="s">
        <v>624</v>
      </c>
      <c r="B19" s="19" t="s">
        <v>122</v>
      </c>
      <c r="C19" s="20" t="s">
        <v>122</v>
      </c>
      <c r="D19" s="21" t="s">
        <v>625</v>
      </c>
      <c r="E19" s="21" t="s">
        <v>603</v>
      </c>
      <c r="F19" s="22">
        <v>1</v>
      </c>
      <c r="G19" s="23">
        <v>134</v>
      </c>
      <c r="H19" s="24">
        <f t="shared" si="6"/>
        <v>134</v>
      </c>
      <c r="I19" s="24">
        <v>0</v>
      </c>
      <c r="J19" s="24">
        <f t="shared" si="7"/>
        <v>134</v>
      </c>
      <c r="K19" s="24">
        <f t="shared" si="9"/>
        <v>12.059999999999999</v>
      </c>
      <c r="L19" s="25">
        <f t="shared" si="8"/>
        <v>146.06</v>
      </c>
      <c r="M19" s="26">
        <v>31</v>
      </c>
      <c r="N19" s="46">
        <v>146.06</v>
      </c>
      <c r="O19" s="60">
        <v>286978</v>
      </c>
      <c r="P19" s="61">
        <v>266135</v>
      </c>
      <c r="Q19" s="62">
        <f t="shared" si="4"/>
        <v>41154924.535000004</v>
      </c>
      <c r="R19" s="62">
        <f t="shared" si="5"/>
        <v>41154924.535000004</v>
      </c>
      <c r="S19" s="63">
        <v>41154924</v>
      </c>
      <c r="T19" t="str">
        <f>VLOOKUP(C19,'053-001'!D:I,6,0)</f>
        <v>053-001</v>
      </c>
      <c r="U19" t="e">
        <f>VLOOKUP(C19,'053-003'!C:G,5,0)</f>
        <v>#N/A</v>
      </c>
      <c r="V19" t="e">
        <f>VLOOKUP(C19,'053-004'!C:G,5,0)</f>
        <v>#N/A</v>
      </c>
      <c r="W19" s="43" t="e">
        <f>VLOOKUP(C19,'053-005'!D:L,9,0)</f>
        <v>#N/A</v>
      </c>
      <c r="X19" t="e">
        <f>VLOOKUP(C19,'053-006'!C:G,5,0)</f>
        <v>#N/A</v>
      </c>
    </row>
    <row r="20" spans="1:24" ht="45" customHeight="1">
      <c r="A20" s="18" t="s">
        <v>626</v>
      </c>
      <c r="B20" s="19" t="s">
        <v>124</v>
      </c>
      <c r="C20" s="20" t="s">
        <v>124</v>
      </c>
      <c r="D20" s="21" t="s">
        <v>627</v>
      </c>
      <c r="E20" s="21" t="s">
        <v>603</v>
      </c>
      <c r="F20" s="22">
        <v>1</v>
      </c>
      <c r="G20" s="23">
        <v>24</v>
      </c>
      <c r="H20" s="24">
        <f t="shared" si="6"/>
        <v>24</v>
      </c>
      <c r="I20" s="24">
        <v>0</v>
      </c>
      <c r="J20" s="24">
        <f t="shared" si="7"/>
        <v>24</v>
      </c>
      <c r="K20" s="24">
        <f t="shared" si="9"/>
        <v>2.16</v>
      </c>
      <c r="L20" s="25">
        <f t="shared" si="8"/>
        <v>26.16</v>
      </c>
      <c r="M20" s="26">
        <v>31</v>
      </c>
      <c r="N20" s="46">
        <v>26.16</v>
      </c>
      <c r="O20" s="60">
        <v>286978</v>
      </c>
      <c r="P20" s="61">
        <v>266135</v>
      </c>
      <c r="Q20" s="62">
        <f t="shared" si="4"/>
        <v>7371031.2599999998</v>
      </c>
      <c r="R20" s="62">
        <f t="shared" si="5"/>
        <v>7371031.2599999998</v>
      </c>
      <c r="S20" s="63">
        <v>7371031</v>
      </c>
      <c r="T20" t="str">
        <f>VLOOKUP(C20,'053-001'!D:I,6,0)</f>
        <v>053-001</v>
      </c>
      <c r="U20" t="e">
        <f>VLOOKUP(C20,'053-003'!C:G,5,0)</f>
        <v>#N/A</v>
      </c>
      <c r="V20" t="e">
        <f>VLOOKUP(C20,'053-004'!C:G,5,0)</f>
        <v>#N/A</v>
      </c>
      <c r="W20" s="43" t="e">
        <f>VLOOKUP(C20,'053-005'!D:L,9,0)</f>
        <v>#N/A</v>
      </c>
      <c r="X20" t="e">
        <f>VLOOKUP(C20,'053-006'!C:G,5,0)</f>
        <v>#N/A</v>
      </c>
    </row>
    <row r="21" spans="1:24" ht="45" customHeight="1">
      <c r="A21" s="18" t="s">
        <v>628</v>
      </c>
      <c r="B21" s="19" t="s">
        <v>126</v>
      </c>
      <c r="C21" s="20" t="s">
        <v>126</v>
      </c>
      <c r="D21" s="21" t="s">
        <v>629</v>
      </c>
      <c r="E21" s="21" t="s">
        <v>603</v>
      </c>
      <c r="F21" s="22">
        <v>1</v>
      </c>
      <c r="G21" s="23">
        <v>24</v>
      </c>
      <c r="H21" s="24">
        <f t="shared" si="6"/>
        <v>24</v>
      </c>
      <c r="I21" s="24">
        <v>0</v>
      </c>
      <c r="J21" s="24">
        <f t="shared" si="7"/>
        <v>24</v>
      </c>
      <c r="K21" s="24">
        <f t="shared" si="9"/>
        <v>2.16</v>
      </c>
      <c r="L21" s="25">
        <f t="shared" si="8"/>
        <v>26.16</v>
      </c>
      <c r="M21" s="26">
        <v>31</v>
      </c>
      <c r="N21" s="46">
        <v>26.16</v>
      </c>
      <c r="O21" s="60">
        <v>286978</v>
      </c>
      <c r="P21" s="61">
        <v>266135</v>
      </c>
      <c r="Q21" s="62">
        <f t="shared" si="4"/>
        <v>7371031.2599999998</v>
      </c>
      <c r="R21" s="62">
        <f t="shared" si="5"/>
        <v>7371031.2599999998</v>
      </c>
      <c r="S21" s="63">
        <v>7371031</v>
      </c>
      <c r="T21" t="str">
        <f>VLOOKUP(C21,'053-001'!D:I,6,0)</f>
        <v>053-001</v>
      </c>
      <c r="U21" t="e">
        <f>VLOOKUP(C21,'053-003'!C:G,5,0)</f>
        <v>#N/A</v>
      </c>
      <c r="V21" t="e">
        <f>VLOOKUP(C21,'053-004'!C:G,5,0)</f>
        <v>#N/A</v>
      </c>
      <c r="W21" s="43" t="e">
        <f>VLOOKUP(C21,'053-005'!D:L,9,0)</f>
        <v>#N/A</v>
      </c>
      <c r="X21" t="e">
        <f>VLOOKUP(C21,'053-006'!C:G,5,0)</f>
        <v>#N/A</v>
      </c>
    </row>
    <row r="22" spans="1:24" ht="45" customHeight="1">
      <c r="A22" s="18" t="s">
        <v>630</v>
      </c>
      <c r="B22" s="19" t="s">
        <v>123</v>
      </c>
      <c r="C22" s="20" t="s">
        <v>123</v>
      </c>
      <c r="D22" s="21" t="s">
        <v>631</v>
      </c>
      <c r="E22" s="21" t="s">
        <v>603</v>
      </c>
      <c r="F22" s="22">
        <v>1</v>
      </c>
      <c r="G22" s="23">
        <v>17</v>
      </c>
      <c r="H22" s="24">
        <f t="shared" si="6"/>
        <v>17</v>
      </c>
      <c r="I22" s="24">
        <v>0</v>
      </c>
      <c r="J22" s="24">
        <f t="shared" si="7"/>
        <v>17</v>
      </c>
      <c r="K22" s="24">
        <f t="shared" si="9"/>
        <v>1.53</v>
      </c>
      <c r="L22" s="25">
        <f t="shared" si="8"/>
        <v>18.53</v>
      </c>
      <c r="M22" s="26">
        <v>31</v>
      </c>
      <c r="N22" s="46">
        <v>18.53</v>
      </c>
      <c r="O22" s="60">
        <v>286978</v>
      </c>
      <c r="P22" s="61">
        <v>266135</v>
      </c>
      <c r="Q22" s="62">
        <f t="shared" si="4"/>
        <v>5221147.1425000001</v>
      </c>
      <c r="R22" s="62">
        <f t="shared" si="5"/>
        <v>5221147.1425000001</v>
      </c>
      <c r="S22" s="63">
        <v>5221147</v>
      </c>
      <c r="T22" t="str">
        <f>VLOOKUP(C22,'053-001'!D:I,6,0)</f>
        <v>053-001</v>
      </c>
      <c r="U22" t="e">
        <f>VLOOKUP(C22,'053-003'!C:G,5,0)</f>
        <v>#N/A</v>
      </c>
      <c r="V22" t="e">
        <f>VLOOKUP(C22,'053-004'!C:G,5,0)</f>
        <v>#N/A</v>
      </c>
      <c r="W22" s="43" t="e">
        <f>VLOOKUP(C22,'053-005'!D:L,9,0)</f>
        <v>#N/A</v>
      </c>
      <c r="X22" t="e">
        <f>VLOOKUP(C22,'053-006'!C:G,5,0)</f>
        <v>#N/A</v>
      </c>
    </row>
    <row r="23" spans="1:24" ht="45" customHeight="1">
      <c r="A23" s="18" t="s">
        <v>632</v>
      </c>
      <c r="B23" s="19" t="s">
        <v>125</v>
      </c>
      <c r="C23" s="20" t="s">
        <v>125</v>
      </c>
      <c r="D23" s="21" t="s">
        <v>631</v>
      </c>
      <c r="E23" s="21" t="s">
        <v>603</v>
      </c>
      <c r="F23" s="22">
        <v>1</v>
      </c>
      <c r="G23" s="23">
        <v>17</v>
      </c>
      <c r="H23" s="24">
        <f t="shared" si="6"/>
        <v>17</v>
      </c>
      <c r="I23" s="24">
        <v>0</v>
      </c>
      <c r="J23" s="24">
        <f t="shared" si="7"/>
        <v>17</v>
      </c>
      <c r="K23" s="24">
        <f t="shared" si="9"/>
        <v>1.53</v>
      </c>
      <c r="L23" s="25">
        <f t="shared" si="8"/>
        <v>18.53</v>
      </c>
      <c r="M23" s="26">
        <v>31</v>
      </c>
      <c r="N23" s="46">
        <v>18.53</v>
      </c>
      <c r="O23" s="60">
        <v>286978</v>
      </c>
      <c r="P23" s="61">
        <v>266135</v>
      </c>
      <c r="Q23" s="62">
        <f t="shared" si="4"/>
        <v>5221147.1425000001</v>
      </c>
      <c r="R23" s="62">
        <f t="shared" si="5"/>
        <v>5221147.1425000001</v>
      </c>
      <c r="S23" s="63">
        <v>5221147</v>
      </c>
      <c r="T23" t="str">
        <f>VLOOKUP(C23,'053-001'!D:I,6,0)</f>
        <v>053-001</v>
      </c>
      <c r="U23" t="e">
        <f>VLOOKUP(C23,'053-003'!C:G,5,0)</f>
        <v>#N/A</v>
      </c>
      <c r="V23" t="e">
        <f>VLOOKUP(C23,'053-004'!C:G,5,0)</f>
        <v>#N/A</v>
      </c>
      <c r="W23" s="43" t="e">
        <f>VLOOKUP(C23,'053-005'!D:L,9,0)</f>
        <v>#N/A</v>
      </c>
      <c r="X23" t="e">
        <f>VLOOKUP(C23,'053-006'!C:G,5,0)</f>
        <v>#N/A</v>
      </c>
    </row>
    <row r="24" spans="1:24" ht="45" customHeight="1">
      <c r="A24" s="18" t="s">
        <v>633</v>
      </c>
      <c r="B24" s="19" t="s">
        <v>127</v>
      </c>
      <c r="C24" s="20" t="s">
        <v>127</v>
      </c>
      <c r="D24" s="21" t="s">
        <v>631</v>
      </c>
      <c r="E24" s="21" t="s">
        <v>603</v>
      </c>
      <c r="F24" s="22">
        <v>1</v>
      </c>
      <c r="G24" s="23">
        <v>17</v>
      </c>
      <c r="H24" s="24">
        <f t="shared" si="6"/>
        <v>17</v>
      </c>
      <c r="I24" s="24">
        <v>0</v>
      </c>
      <c r="J24" s="24">
        <f t="shared" si="7"/>
        <v>17</v>
      </c>
      <c r="K24" s="24">
        <f t="shared" si="9"/>
        <v>1.53</v>
      </c>
      <c r="L24" s="25">
        <f t="shared" si="8"/>
        <v>18.53</v>
      </c>
      <c r="M24" s="26">
        <v>31</v>
      </c>
      <c r="N24" s="46">
        <v>18.53</v>
      </c>
      <c r="O24" s="60">
        <v>286978</v>
      </c>
      <c r="P24" s="61">
        <v>266135</v>
      </c>
      <c r="Q24" s="62">
        <f t="shared" si="4"/>
        <v>5221147.1425000001</v>
      </c>
      <c r="R24" s="62">
        <f t="shared" si="5"/>
        <v>5221147.1425000001</v>
      </c>
      <c r="S24" s="63">
        <v>5221147</v>
      </c>
      <c r="T24" t="str">
        <f>VLOOKUP(C24,'053-001'!D:I,6,0)</f>
        <v>053-001</v>
      </c>
      <c r="U24" t="e">
        <f>VLOOKUP(C24,'053-003'!C:G,5,0)</f>
        <v>#N/A</v>
      </c>
      <c r="V24" t="e">
        <f>VLOOKUP(C24,'053-004'!C:G,5,0)</f>
        <v>#N/A</v>
      </c>
      <c r="W24" s="43" t="e">
        <f>VLOOKUP(C24,'053-005'!D:L,9,0)</f>
        <v>#N/A</v>
      </c>
      <c r="X24" t="e">
        <f>VLOOKUP(C24,'053-006'!C:G,5,0)</f>
        <v>#N/A</v>
      </c>
    </row>
    <row r="25" spans="1:24" ht="45" customHeight="1">
      <c r="A25" s="18" t="s">
        <v>634</v>
      </c>
      <c r="B25" s="19" t="s">
        <v>132</v>
      </c>
      <c r="C25" s="20" t="s">
        <v>132</v>
      </c>
      <c r="D25" s="21" t="s">
        <v>635</v>
      </c>
      <c r="E25" s="21" t="s">
        <v>603</v>
      </c>
      <c r="F25" s="22">
        <v>1</v>
      </c>
      <c r="G25" s="23">
        <v>24</v>
      </c>
      <c r="H25" s="24">
        <f t="shared" si="6"/>
        <v>24</v>
      </c>
      <c r="I25" s="24">
        <v>0</v>
      </c>
      <c r="J25" s="24">
        <f t="shared" si="7"/>
        <v>24</v>
      </c>
      <c r="K25" s="24">
        <f t="shared" si="9"/>
        <v>2.16</v>
      </c>
      <c r="L25" s="25">
        <f t="shared" si="8"/>
        <v>26.16</v>
      </c>
      <c r="M25" s="26">
        <v>31</v>
      </c>
      <c r="N25" s="46">
        <v>26.16</v>
      </c>
      <c r="O25" s="60">
        <v>286978</v>
      </c>
      <c r="P25" s="61">
        <v>266135</v>
      </c>
      <c r="Q25" s="62">
        <f t="shared" si="4"/>
        <v>7371031.2599999998</v>
      </c>
      <c r="R25" s="62">
        <f t="shared" si="5"/>
        <v>7371031.2599999998</v>
      </c>
      <c r="S25" s="63">
        <v>7371031</v>
      </c>
      <c r="T25" t="str">
        <f>VLOOKUP(C25,'053-001'!D:I,6,0)</f>
        <v>053-001</v>
      </c>
      <c r="U25" t="e">
        <f>VLOOKUP(C25,'053-003'!C:G,5,0)</f>
        <v>#N/A</v>
      </c>
      <c r="V25" t="e">
        <f>VLOOKUP(C25,'053-004'!C:G,5,0)</f>
        <v>#N/A</v>
      </c>
      <c r="W25" s="43" t="e">
        <f>VLOOKUP(C25,'053-005'!D:L,9,0)</f>
        <v>#N/A</v>
      </c>
      <c r="X25" t="e">
        <f>VLOOKUP(C25,'053-006'!C:G,5,0)</f>
        <v>#N/A</v>
      </c>
    </row>
    <row r="26" spans="1:24" ht="45" customHeight="1">
      <c r="A26" s="18" t="s">
        <v>636</v>
      </c>
      <c r="B26" s="19" t="s">
        <v>133</v>
      </c>
      <c r="C26" s="20" t="s">
        <v>133</v>
      </c>
      <c r="D26" s="21" t="s">
        <v>637</v>
      </c>
      <c r="E26" s="21" t="s">
        <v>603</v>
      </c>
      <c r="F26" s="22">
        <v>1</v>
      </c>
      <c r="G26" s="23">
        <v>24</v>
      </c>
      <c r="H26" s="24">
        <f t="shared" si="6"/>
        <v>24</v>
      </c>
      <c r="I26" s="24">
        <v>0</v>
      </c>
      <c r="J26" s="24">
        <f t="shared" si="7"/>
        <v>24</v>
      </c>
      <c r="K26" s="24">
        <f t="shared" si="9"/>
        <v>2.16</v>
      </c>
      <c r="L26" s="25">
        <f t="shared" si="8"/>
        <v>26.16</v>
      </c>
      <c r="M26" s="26">
        <v>31</v>
      </c>
      <c r="N26" s="46">
        <v>26.16</v>
      </c>
      <c r="O26" s="60">
        <v>286978</v>
      </c>
      <c r="P26" s="61">
        <v>266135</v>
      </c>
      <c r="Q26" s="62">
        <f t="shared" si="4"/>
        <v>7371031.2599999998</v>
      </c>
      <c r="R26" s="62">
        <f t="shared" si="5"/>
        <v>7371031.2599999998</v>
      </c>
      <c r="S26" s="63">
        <v>7371031</v>
      </c>
      <c r="T26" t="str">
        <f>VLOOKUP(C26,'053-001'!D:I,6,0)</f>
        <v>053-001</v>
      </c>
      <c r="U26" t="e">
        <f>VLOOKUP(C26,'053-003'!C:G,5,0)</f>
        <v>#N/A</v>
      </c>
      <c r="V26" t="e">
        <f>VLOOKUP(C26,'053-004'!C:G,5,0)</f>
        <v>#N/A</v>
      </c>
      <c r="W26" s="43" t="e">
        <f>VLOOKUP(C26,'053-005'!D:L,9,0)</f>
        <v>#N/A</v>
      </c>
      <c r="X26" t="e">
        <f>VLOOKUP(C26,'053-006'!C:G,5,0)</f>
        <v>#N/A</v>
      </c>
    </row>
    <row r="27" spans="1:24" ht="45" customHeight="1">
      <c r="A27" s="18" t="s">
        <v>638</v>
      </c>
      <c r="B27" s="19" t="s">
        <v>131</v>
      </c>
      <c r="C27" s="20" t="s">
        <v>131</v>
      </c>
      <c r="D27" s="21" t="s">
        <v>639</v>
      </c>
      <c r="E27" s="21" t="s">
        <v>603</v>
      </c>
      <c r="F27" s="22">
        <v>1</v>
      </c>
      <c r="G27" s="23">
        <v>24</v>
      </c>
      <c r="H27" s="24">
        <f t="shared" si="6"/>
        <v>24</v>
      </c>
      <c r="I27" s="24">
        <v>0</v>
      </c>
      <c r="J27" s="24">
        <f t="shared" si="7"/>
        <v>24</v>
      </c>
      <c r="K27" s="24">
        <f t="shared" si="9"/>
        <v>2.16</v>
      </c>
      <c r="L27" s="25">
        <f t="shared" si="8"/>
        <v>26.16</v>
      </c>
      <c r="M27" s="26">
        <v>31</v>
      </c>
      <c r="N27" s="46">
        <v>26.16</v>
      </c>
      <c r="O27" s="60">
        <v>286978</v>
      </c>
      <c r="P27" s="61">
        <v>266135</v>
      </c>
      <c r="Q27" s="62">
        <f t="shared" si="4"/>
        <v>7371031.2599999998</v>
      </c>
      <c r="R27" s="62">
        <f t="shared" si="5"/>
        <v>7371031.2599999998</v>
      </c>
      <c r="S27" s="63">
        <v>7371031</v>
      </c>
      <c r="T27" t="str">
        <f>VLOOKUP(C27,'053-001'!D:I,6,0)</f>
        <v>053-001</v>
      </c>
      <c r="U27" t="e">
        <f>VLOOKUP(C27,'053-003'!C:G,5,0)</f>
        <v>#N/A</v>
      </c>
      <c r="V27" t="e">
        <f>VLOOKUP(C27,'053-004'!C:G,5,0)</f>
        <v>#N/A</v>
      </c>
      <c r="W27" s="43" t="e">
        <f>VLOOKUP(C27,'053-005'!D:L,9,0)</f>
        <v>#N/A</v>
      </c>
      <c r="X27" t="e">
        <f>VLOOKUP(C27,'053-006'!C:G,5,0)</f>
        <v>#N/A</v>
      </c>
    </row>
    <row r="28" spans="1:24" ht="45" customHeight="1">
      <c r="A28" s="18" t="s">
        <v>640</v>
      </c>
      <c r="B28" s="19" t="s">
        <v>641</v>
      </c>
      <c r="C28" s="20" t="s">
        <v>641</v>
      </c>
      <c r="D28" s="21" t="s">
        <v>642</v>
      </c>
      <c r="E28" s="21" t="s">
        <v>617</v>
      </c>
      <c r="F28" s="22">
        <v>1</v>
      </c>
      <c r="G28" s="23">
        <v>331</v>
      </c>
      <c r="H28" s="24">
        <f t="shared" si="6"/>
        <v>331</v>
      </c>
      <c r="I28" s="24">
        <v>0</v>
      </c>
      <c r="J28" s="24">
        <f t="shared" si="7"/>
        <v>331</v>
      </c>
      <c r="K28" s="24">
        <f t="shared" si="9"/>
        <v>29.79</v>
      </c>
      <c r="L28" s="25">
        <f t="shared" si="8"/>
        <v>360.79</v>
      </c>
      <c r="M28" s="26">
        <v>31</v>
      </c>
      <c r="N28" s="46">
        <v>360.79</v>
      </c>
      <c r="O28" s="60">
        <v>286978</v>
      </c>
      <c r="P28" s="61">
        <v>266135</v>
      </c>
      <c r="Q28" s="62">
        <f t="shared" si="4"/>
        <v>101658806.1275</v>
      </c>
      <c r="R28" s="62">
        <f t="shared" si="5"/>
        <v>101658806.1275</v>
      </c>
      <c r="S28" s="74">
        <v>101658806</v>
      </c>
      <c r="T28" t="e">
        <f>VLOOKUP(C28,'053-001'!D:I,6,0)</f>
        <v>#N/A</v>
      </c>
      <c r="U28" t="s">
        <v>822</v>
      </c>
      <c r="V28" t="e">
        <f>VLOOKUP(C28,'053-004'!C:G,5,0)</f>
        <v>#N/A</v>
      </c>
      <c r="W28" s="43" t="e">
        <f>VLOOKUP(C28,'053-005'!D:L,9,0)</f>
        <v>#N/A</v>
      </c>
      <c r="X28" t="e">
        <f>VLOOKUP(C28,'053-006'!C:G,5,0)</f>
        <v>#N/A</v>
      </c>
    </row>
    <row r="29" spans="1:24" ht="45" customHeight="1">
      <c r="A29" s="18" t="s">
        <v>643</v>
      </c>
      <c r="B29" s="19" t="s">
        <v>100</v>
      </c>
      <c r="C29" s="20" t="s">
        <v>100</v>
      </c>
      <c r="D29" s="21" t="s">
        <v>644</v>
      </c>
      <c r="E29" s="21" t="s">
        <v>603</v>
      </c>
      <c r="F29" s="22">
        <v>1</v>
      </c>
      <c r="G29" s="23">
        <v>17</v>
      </c>
      <c r="H29" s="24">
        <f t="shared" si="6"/>
        <v>17</v>
      </c>
      <c r="I29" s="24">
        <v>0</v>
      </c>
      <c r="J29" s="24">
        <f t="shared" si="7"/>
        <v>17</v>
      </c>
      <c r="K29" s="24">
        <f t="shared" si="9"/>
        <v>1.53</v>
      </c>
      <c r="L29" s="25">
        <f t="shared" si="8"/>
        <v>18.53</v>
      </c>
      <c r="M29" s="26">
        <v>31</v>
      </c>
      <c r="N29" s="46">
        <v>18.53</v>
      </c>
      <c r="O29" s="60">
        <v>286978</v>
      </c>
      <c r="P29" s="61">
        <v>266135</v>
      </c>
      <c r="Q29" s="62">
        <f t="shared" si="4"/>
        <v>5221147.1425000001</v>
      </c>
      <c r="R29" s="62">
        <f t="shared" si="5"/>
        <v>5221147.1425000001</v>
      </c>
      <c r="S29" s="63">
        <v>5221147</v>
      </c>
      <c r="T29" t="str">
        <f>VLOOKUP(C29,'053-001'!D:I,6,0)</f>
        <v>053-001</v>
      </c>
      <c r="U29" t="e">
        <f>VLOOKUP(C29,'053-003'!C:G,5,0)</f>
        <v>#N/A</v>
      </c>
      <c r="V29" t="e">
        <f>VLOOKUP(C29,'053-004'!C:G,5,0)</f>
        <v>#N/A</v>
      </c>
      <c r="W29" s="43" t="e">
        <f>VLOOKUP(C29,'053-005'!D:L,9,0)</f>
        <v>#N/A</v>
      </c>
      <c r="X29" t="e">
        <f>VLOOKUP(C29,'053-006'!C:G,5,0)</f>
        <v>#N/A</v>
      </c>
    </row>
    <row r="30" spans="1:24" ht="45" customHeight="1">
      <c r="A30" s="18" t="s">
        <v>645</v>
      </c>
      <c r="B30" s="19" t="s">
        <v>105</v>
      </c>
      <c r="C30" s="20" t="s">
        <v>105</v>
      </c>
      <c r="D30" s="21" t="s">
        <v>646</v>
      </c>
      <c r="E30" s="21" t="s">
        <v>603</v>
      </c>
      <c r="F30" s="22">
        <v>1</v>
      </c>
      <c r="G30" s="23">
        <v>24</v>
      </c>
      <c r="H30" s="24">
        <f t="shared" si="6"/>
        <v>24</v>
      </c>
      <c r="I30" s="24">
        <v>0</v>
      </c>
      <c r="J30" s="24">
        <f t="shared" si="7"/>
        <v>24</v>
      </c>
      <c r="K30" s="24">
        <f t="shared" si="9"/>
        <v>2.16</v>
      </c>
      <c r="L30" s="25">
        <f t="shared" si="8"/>
        <v>26.16</v>
      </c>
      <c r="M30" s="26">
        <v>31</v>
      </c>
      <c r="N30" s="46">
        <v>26.22</v>
      </c>
      <c r="O30" s="60">
        <v>286978</v>
      </c>
      <c r="P30" s="61">
        <v>266135</v>
      </c>
      <c r="Q30" s="62">
        <f t="shared" si="4"/>
        <v>7387937.2949999999</v>
      </c>
      <c r="R30" s="62">
        <f t="shared" si="5"/>
        <v>7387937.2949999999</v>
      </c>
      <c r="S30" s="63">
        <v>7387937</v>
      </c>
      <c r="T30" t="str">
        <f>VLOOKUP(C30,'053-001'!D:I,6,0)</f>
        <v>053-001</v>
      </c>
      <c r="U30" t="e">
        <f>VLOOKUP(C30,'053-003'!C:G,5,0)</f>
        <v>#N/A</v>
      </c>
      <c r="V30" t="e">
        <f>VLOOKUP(C30,'053-004'!C:G,5,0)</f>
        <v>#N/A</v>
      </c>
      <c r="W30" s="43" t="e">
        <f>VLOOKUP(C30,'053-005'!D:L,9,0)</f>
        <v>#N/A</v>
      </c>
      <c r="X30" t="e">
        <f>VLOOKUP(C30,'053-006'!C:G,5,0)</f>
        <v>#N/A</v>
      </c>
    </row>
    <row r="31" spans="1:24" ht="45" customHeight="1">
      <c r="A31" s="18" t="s">
        <v>601</v>
      </c>
      <c r="B31" s="19" t="s">
        <v>108</v>
      </c>
      <c r="C31" s="20" t="s">
        <v>108</v>
      </c>
      <c r="D31" s="21" t="s">
        <v>648</v>
      </c>
      <c r="E31" s="21" t="s">
        <v>603</v>
      </c>
      <c r="F31" s="22">
        <v>1</v>
      </c>
      <c r="G31" s="23">
        <v>20</v>
      </c>
      <c r="H31" s="24">
        <f t="shared" ref="H31:H36" si="10">F31*G31</f>
        <v>20</v>
      </c>
      <c r="I31" s="24">
        <v>0</v>
      </c>
      <c r="J31" s="24">
        <f t="shared" ref="J31:J36" si="11">H31-I31</f>
        <v>20</v>
      </c>
      <c r="K31" s="24">
        <f t="shared" ref="K31:K36" si="12">J31*0.09</f>
        <v>1.7999999999999998</v>
      </c>
      <c r="L31" s="25">
        <f t="shared" ref="L31:L36" si="13">J31+K31</f>
        <v>21.8</v>
      </c>
      <c r="M31" s="26">
        <v>30</v>
      </c>
      <c r="N31" s="42">
        <v>21.8</v>
      </c>
      <c r="O31" s="60">
        <v>286978</v>
      </c>
      <c r="P31" s="61">
        <v>266135</v>
      </c>
      <c r="Q31" s="62">
        <f t="shared" si="4"/>
        <v>6142526.0500000007</v>
      </c>
      <c r="R31" s="62">
        <f t="shared" si="5"/>
        <v>6142526.0500000007</v>
      </c>
      <c r="S31" s="63">
        <v>6142526</v>
      </c>
      <c r="T31" t="str">
        <f>VLOOKUP(C31,'053-001'!D:I,6,0)</f>
        <v>053-001</v>
      </c>
      <c r="U31" t="e">
        <f>VLOOKUP(C31,'053-003'!C:G,5,0)</f>
        <v>#N/A</v>
      </c>
      <c r="V31" t="e">
        <f>VLOOKUP(C31,'053-004'!C:G,5,0)</f>
        <v>#N/A</v>
      </c>
      <c r="W31" s="43" t="e">
        <f>VLOOKUP(C31,'053-005'!D:L,9,0)</f>
        <v>#N/A</v>
      </c>
      <c r="X31" t="e">
        <f>VLOOKUP(C31,'053-006'!C:G,5,0)</f>
        <v>#N/A</v>
      </c>
    </row>
    <row r="32" spans="1:24" ht="45" customHeight="1">
      <c r="A32" s="18" t="s">
        <v>604</v>
      </c>
      <c r="B32" s="19" t="s">
        <v>110</v>
      </c>
      <c r="C32" s="20" t="s">
        <v>110</v>
      </c>
      <c r="D32" s="21" t="s">
        <v>649</v>
      </c>
      <c r="E32" s="21" t="s">
        <v>603</v>
      </c>
      <c r="F32" s="22">
        <v>1</v>
      </c>
      <c r="G32" s="23">
        <v>66</v>
      </c>
      <c r="H32" s="24">
        <f t="shared" si="10"/>
        <v>66</v>
      </c>
      <c r="I32" s="24">
        <v>0</v>
      </c>
      <c r="J32" s="24">
        <f t="shared" si="11"/>
        <v>66</v>
      </c>
      <c r="K32" s="24">
        <f t="shared" si="12"/>
        <v>5.9399999999999995</v>
      </c>
      <c r="L32" s="25">
        <f t="shared" si="13"/>
        <v>71.94</v>
      </c>
      <c r="M32" s="26">
        <v>30</v>
      </c>
      <c r="N32" s="42">
        <v>71.94</v>
      </c>
      <c r="O32" s="60">
        <v>286978</v>
      </c>
      <c r="P32" s="61">
        <v>266135</v>
      </c>
      <c r="Q32" s="62">
        <f t="shared" si="4"/>
        <v>20270335.965</v>
      </c>
      <c r="R32" s="62">
        <f t="shared" si="5"/>
        <v>20270335.965</v>
      </c>
      <c r="S32" s="63">
        <v>20270335</v>
      </c>
      <c r="T32" t="str">
        <f>VLOOKUP(C32,'053-001'!D:I,6,0)</f>
        <v>053-001</v>
      </c>
      <c r="U32" t="e">
        <f>VLOOKUP(C32,'053-003'!C:G,5,0)</f>
        <v>#N/A</v>
      </c>
      <c r="V32" t="e">
        <f>VLOOKUP(C32,'053-004'!C:G,5,0)</f>
        <v>#N/A</v>
      </c>
      <c r="W32" s="43" t="e">
        <f>VLOOKUP(C32,'053-005'!D:L,9,0)</f>
        <v>#N/A</v>
      </c>
      <c r="X32" t="e">
        <f>VLOOKUP(C32,'053-006'!C:G,5,0)</f>
        <v>#N/A</v>
      </c>
    </row>
    <row r="33" spans="1:24" ht="45" customHeight="1">
      <c r="A33" s="18" t="s">
        <v>606</v>
      </c>
      <c r="B33" s="19" t="s">
        <v>111</v>
      </c>
      <c r="C33" s="20" t="s">
        <v>111</v>
      </c>
      <c r="D33" s="21" t="s">
        <v>650</v>
      </c>
      <c r="E33" s="21" t="s">
        <v>603</v>
      </c>
      <c r="F33" s="22">
        <v>1</v>
      </c>
      <c r="G33" s="23">
        <v>24</v>
      </c>
      <c r="H33" s="24">
        <f t="shared" si="10"/>
        <v>24</v>
      </c>
      <c r="I33" s="24">
        <v>0</v>
      </c>
      <c r="J33" s="24">
        <f t="shared" si="11"/>
        <v>24</v>
      </c>
      <c r="K33" s="24">
        <f t="shared" si="12"/>
        <v>2.16</v>
      </c>
      <c r="L33" s="25">
        <f t="shared" si="13"/>
        <v>26.16</v>
      </c>
      <c r="M33" s="26">
        <v>30</v>
      </c>
      <c r="N33" s="42">
        <v>26.16</v>
      </c>
      <c r="O33" s="60">
        <v>286978</v>
      </c>
      <c r="P33" s="61">
        <v>266135</v>
      </c>
      <c r="Q33" s="62">
        <f t="shared" si="4"/>
        <v>7371031.2599999998</v>
      </c>
      <c r="R33" s="62">
        <f t="shared" si="5"/>
        <v>7371031.2599999998</v>
      </c>
      <c r="S33" s="63">
        <v>7371031</v>
      </c>
      <c r="T33" t="str">
        <f>VLOOKUP(C33,'053-001'!D:I,6,0)</f>
        <v>053-001</v>
      </c>
      <c r="U33" t="e">
        <f>VLOOKUP(C33,'053-003'!C:G,5,0)</f>
        <v>#N/A</v>
      </c>
      <c r="V33" t="e">
        <f>VLOOKUP(C33,'053-004'!C:G,5,0)</f>
        <v>#N/A</v>
      </c>
      <c r="W33" s="43" t="e">
        <f>VLOOKUP(C33,'053-005'!D:L,9,0)</f>
        <v>#N/A</v>
      </c>
      <c r="X33" t="e">
        <f>VLOOKUP(C33,'053-006'!C:G,5,0)</f>
        <v>#N/A</v>
      </c>
    </row>
    <row r="34" spans="1:24" ht="45" customHeight="1">
      <c r="A34" s="18" t="s">
        <v>608</v>
      </c>
      <c r="B34" s="19" t="s">
        <v>109</v>
      </c>
      <c r="C34" s="20" t="s">
        <v>109</v>
      </c>
      <c r="D34" s="21" t="s">
        <v>651</v>
      </c>
      <c r="E34" s="21" t="s">
        <v>603</v>
      </c>
      <c r="F34" s="22">
        <v>1</v>
      </c>
      <c r="G34" s="23">
        <v>24</v>
      </c>
      <c r="H34" s="24">
        <f t="shared" si="10"/>
        <v>24</v>
      </c>
      <c r="I34" s="24">
        <v>0</v>
      </c>
      <c r="J34" s="24">
        <f t="shared" si="11"/>
        <v>24</v>
      </c>
      <c r="K34" s="24">
        <f t="shared" si="12"/>
        <v>2.16</v>
      </c>
      <c r="L34" s="25">
        <f t="shared" si="13"/>
        <v>26.16</v>
      </c>
      <c r="M34" s="26">
        <v>30</v>
      </c>
      <c r="N34" s="42">
        <v>26.16</v>
      </c>
      <c r="O34" s="60">
        <v>286978</v>
      </c>
      <c r="P34" s="61">
        <v>266135</v>
      </c>
      <c r="Q34" s="62">
        <f t="shared" si="4"/>
        <v>7371031.2599999998</v>
      </c>
      <c r="R34" s="62">
        <f t="shared" si="5"/>
        <v>7371031.2599999998</v>
      </c>
      <c r="S34" s="63">
        <v>7371031</v>
      </c>
      <c r="T34" t="str">
        <f>VLOOKUP(C34,'053-001'!D:I,6,0)</f>
        <v>053-001</v>
      </c>
      <c r="U34" t="e">
        <f>VLOOKUP(C34,'053-003'!C:G,5,0)</f>
        <v>#N/A</v>
      </c>
      <c r="V34" t="e">
        <f>VLOOKUP(C34,'053-004'!C:G,5,0)</f>
        <v>#N/A</v>
      </c>
      <c r="W34" s="43" t="e">
        <f>VLOOKUP(C34,'053-005'!D:L,9,0)</f>
        <v>#N/A</v>
      </c>
      <c r="X34" t="e">
        <f>VLOOKUP(C34,'053-006'!C:G,5,0)</f>
        <v>#N/A</v>
      </c>
    </row>
    <row r="35" spans="1:24" ht="45" customHeight="1">
      <c r="A35" s="18" t="s">
        <v>618</v>
      </c>
      <c r="B35" s="19" t="s">
        <v>112</v>
      </c>
      <c r="C35" s="20" t="s">
        <v>112</v>
      </c>
      <c r="D35" s="21" t="s">
        <v>652</v>
      </c>
      <c r="E35" s="21" t="s">
        <v>603</v>
      </c>
      <c r="F35" s="22">
        <v>1</v>
      </c>
      <c r="G35" s="23">
        <v>17</v>
      </c>
      <c r="H35" s="24">
        <f t="shared" si="10"/>
        <v>17</v>
      </c>
      <c r="I35" s="24">
        <v>0</v>
      </c>
      <c r="J35" s="24">
        <f t="shared" si="11"/>
        <v>17</v>
      </c>
      <c r="K35" s="24">
        <f t="shared" si="12"/>
        <v>1.53</v>
      </c>
      <c r="L35" s="25">
        <f t="shared" si="13"/>
        <v>18.53</v>
      </c>
      <c r="M35" s="26">
        <v>30</v>
      </c>
      <c r="N35" s="42">
        <v>18.53</v>
      </c>
      <c r="O35" s="60">
        <v>286978</v>
      </c>
      <c r="P35" s="61">
        <v>266135</v>
      </c>
      <c r="Q35" s="62">
        <f t="shared" si="4"/>
        <v>5221147.1425000001</v>
      </c>
      <c r="R35" s="62">
        <f t="shared" si="5"/>
        <v>5221147.1425000001</v>
      </c>
      <c r="S35" s="63">
        <v>5221147</v>
      </c>
      <c r="T35" t="str">
        <f>VLOOKUP(C35,'053-001'!D:I,6,0)</f>
        <v>053-001</v>
      </c>
      <c r="U35" t="e">
        <f>VLOOKUP(C35,'053-003'!C:G,5,0)</f>
        <v>#N/A</v>
      </c>
      <c r="V35" t="e">
        <f>VLOOKUP(C35,'053-004'!C:G,5,0)</f>
        <v>#N/A</v>
      </c>
      <c r="W35" s="43" t="e">
        <f>VLOOKUP(C35,'053-005'!D:L,9,0)</f>
        <v>#N/A</v>
      </c>
      <c r="X35" t="e">
        <f>VLOOKUP(C35,'053-006'!C:G,5,0)</f>
        <v>#N/A</v>
      </c>
    </row>
    <row r="36" spans="1:24" ht="45" customHeight="1">
      <c r="A36" s="130" t="s">
        <v>620</v>
      </c>
      <c r="B36" s="133" t="s">
        <v>113</v>
      </c>
      <c r="C36" s="20" t="s">
        <v>113</v>
      </c>
      <c r="D36" s="21" t="s">
        <v>653</v>
      </c>
      <c r="E36" s="21" t="s">
        <v>603</v>
      </c>
      <c r="F36" s="22">
        <v>1</v>
      </c>
      <c r="G36" s="136">
        <v>657</v>
      </c>
      <c r="H36" s="139">
        <f t="shared" si="10"/>
        <v>657</v>
      </c>
      <c r="I36" s="139">
        <v>0</v>
      </c>
      <c r="J36" s="139">
        <f t="shared" si="11"/>
        <v>657</v>
      </c>
      <c r="K36" s="139">
        <f t="shared" si="12"/>
        <v>59.129999999999995</v>
      </c>
      <c r="L36" s="142">
        <f t="shared" si="13"/>
        <v>716.13</v>
      </c>
      <c r="M36" s="26">
        <v>30</v>
      </c>
      <c r="N36" s="42">
        <v>42.117647058823529</v>
      </c>
      <c r="O36" s="60">
        <v>286978</v>
      </c>
      <c r="P36" s="61">
        <v>266135</v>
      </c>
      <c r="Q36" s="62">
        <f t="shared" si="4"/>
        <v>11867373.588235294</v>
      </c>
      <c r="R36" s="62">
        <f t="shared" si="5"/>
        <v>11867373.588235294</v>
      </c>
      <c r="S36" s="63">
        <v>11867373</v>
      </c>
      <c r="T36" t="str">
        <f>VLOOKUP(C36,'053-001'!D:I,6,0)</f>
        <v>053-001</v>
      </c>
      <c r="U36" t="e">
        <f>VLOOKUP(C36,'053-003'!C:G,5,0)</f>
        <v>#N/A</v>
      </c>
      <c r="V36" t="e">
        <f>VLOOKUP(C36,'053-004'!C:G,5,0)</f>
        <v>#N/A</v>
      </c>
      <c r="W36" s="43" t="e">
        <f>VLOOKUP(C36,'053-005'!D:L,9,0)</f>
        <v>#N/A</v>
      </c>
      <c r="X36" t="e">
        <f>VLOOKUP(C36,'053-006'!C:G,5,0)</f>
        <v>#N/A</v>
      </c>
    </row>
    <row r="37" spans="1:24" ht="45" customHeight="1">
      <c r="A37" s="131"/>
      <c r="B37" s="134"/>
      <c r="C37" s="20" t="s">
        <v>253</v>
      </c>
      <c r="D37" s="21" t="s">
        <v>611</v>
      </c>
      <c r="E37" s="21" t="s">
        <v>603</v>
      </c>
      <c r="F37" s="22">
        <v>2</v>
      </c>
      <c r="G37" s="137"/>
      <c r="H37" s="140"/>
      <c r="I37" s="140"/>
      <c r="J37" s="140"/>
      <c r="K37" s="140"/>
      <c r="L37" s="143"/>
      <c r="M37" s="26">
        <v>30</v>
      </c>
      <c r="N37" s="42">
        <v>84.235294117647058</v>
      </c>
      <c r="O37" s="60">
        <v>286978</v>
      </c>
      <c r="P37" s="61">
        <v>266135</v>
      </c>
      <c r="Q37" s="62">
        <f t="shared" si="4"/>
        <v>23734747.176470589</v>
      </c>
      <c r="R37" s="62">
        <f t="shared" si="5"/>
        <v>11867373.588235294</v>
      </c>
      <c r="S37" s="63">
        <v>11867373</v>
      </c>
      <c r="T37" t="str">
        <f>VLOOKUP(C37,'053-001'!D:I,6,0)</f>
        <v>053-001</v>
      </c>
      <c r="U37" t="e">
        <f>VLOOKUP(C37,'053-003'!C:G,5,0)</f>
        <v>#N/A</v>
      </c>
      <c r="V37" t="e">
        <f>VLOOKUP(C37,'053-004'!C:G,5,0)</f>
        <v>#N/A</v>
      </c>
      <c r="W37" s="43" t="e">
        <f>VLOOKUP(C37,'053-005'!D:L,9,0)</f>
        <v>#N/A</v>
      </c>
      <c r="X37" t="e">
        <f>VLOOKUP(C37,'053-006'!C:G,5,0)</f>
        <v>#N/A</v>
      </c>
    </row>
    <row r="38" spans="1:24" ht="45" customHeight="1">
      <c r="A38" s="131"/>
      <c r="B38" s="134"/>
      <c r="C38" s="20" t="s">
        <v>482</v>
      </c>
      <c r="D38" s="21" t="s">
        <v>612</v>
      </c>
      <c r="E38" s="21" t="s">
        <v>603</v>
      </c>
      <c r="F38" s="22">
        <v>12</v>
      </c>
      <c r="G38" s="137"/>
      <c r="H38" s="140"/>
      <c r="I38" s="140"/>
      <c r="J38" s="140"/>
      <c r="K38" s="140"/>
      <c r="L38" s="143"/>
      <c r="M38" s="26">
        <v>30</v>
      </c>
      <c r="N38" s="42">
        <v>505.41176470588232</v>
      </c>
      <c r="O38" s="60">
        <v>286978</v>
      </c>
      <c r="P38" s="61">
        <v>266135</v>
      </c>
      <c r="Q38" s="62">
        <f t="shared" si="4"/>
        <v>142408483.05882353</v>
      </c>
      <c r="R38" s="62">
        <f t="shared" si="5"/>
        <v>11867373.588235294</v>
      </c>
      <c r="S38" s="63">
        <v>11867373</v>
      </c>
      <c r="T38" t="str">
        <f>VLOOKUP(C38,'053-001'!D:I,6,0)</f>
        <v>053-001</v>
      </c>
      <c r="U38" t="e">
        <f>VLOOKUP(C38,'053-003'!C:G,5,0)</f>
        <v>#N/A</v>
      </c>
      <c r="V38" t="e">
        <f>VLOOKUP(C38,'053-004'!C:G,5,0)</f>
        <v>#N/A</v>
      </c>
      <c r="W38" s="43" t="e">
        <f>VLOOKUP(C38,'053-005'!D:L,9,0)</f>
        <v>#N/A</v>
      </c>
      <c r="X38" t="e">
        <f>VLOOKUP(C38,'053-006'!C:G,5,0)</f>
        <v>#N/A</v>
      </c>
    </row>
    <row r="39" spans="1:24" ht="45" customHeight="1">
      <c r="A39" s="132"/>
      <c r="B39" s="135"/>
      <c r="C39" s="20" t="s">
        <v>505</v>
      </c>
      <c r="D39" s="21" t="s">
        <v>506</v>
      </c>
      <c r="E39" s="21" t="s">
        <v>603</v>
      </c>
      <c r="F39" s="22">
        <v>2</v>
      </c>
      <c r="G39" s="138"/>
      <c r="H39" s="141"/>
      <c r="I39" s="141"/>
      <c r="J39" s="141"/>
      <c r="K39" s="141"/>
      <c r="L39" s="144"/>
      <c r="M39" s="26">
        <v>30</v>
      </c>
      <c r="N39" s="42">
        <v>84.235294117647058</v>
      </c>
      <c r="O39" s="60">
        <v>286978</v>
      </c>
      <c r="P39" s="61">
        <v>266135</v>
      </c>
      <c r="Q39" s="62">
        <f t="shared" si="4"/>
        <v>23734747.176470589</v>
      </c>
      <c r="R39" s="62">
        <f t="shared" si="5"/>
        <v>11867373.588235294</v>
      </c>
      <c r="S39" s="63">
        <v>11867373</v>
      </c>
      <c r="T39" t="str">
        <f>VLOOKUP(C39,'053-001'!D:I,6,0)</f>
        <v>053-001</v>
      </c>
      <c r="U39" t="e">
        <f>VLOOKUP(C39,'053-003'!C:G,5,0)</f>
        <v>#N/A</v>
      </c>
      <c r="V39" t="e">
        <f>VLOOKUP(C39,'053-004'!C:G,5,0)</f>
        <v>#N/A</v>
      </c>
      <c r="W39" s="43" t="e">
        <f>VLOOKUP(C39,'053-005'!D:L,9,0)</f>
        <v>#N/A</v>
      </c>
      <c r="X39" t="e">
        <f>VLOOKUP(C39,'053-006'!C:G,5,0)</f>
        <v>#N/A</v>
      </c>
    </row>
    <row r="40" spans="1:24" ht="45" customHeight="1">
      <c r="A40" s="130" t="s">
        <v>622</v>
      </c>
      <c r="B40" s="133" t="s">
        <v>114</v>
      </c>
      <c r="C40" s="20" t="s">
        <v>114</v>
      </c>
      <c r="D40" s="21" t="s">
        <v>654</v>
      </c>
      <c r="E40" s="21" t="s">
        <v>603</v>
      </c>
      <c r="F40" s="22">
        <v>1</v>
      </c>
      <c r="G40" s="136">
        <v>677</v>
      </c>
      <c r="H40" s="139">
        <f>F40*G40</f>
        <v>677</v>
      </c>
      <c r="I40" s="139">
        <v>0</v>
      </c>
      <c r="J40" s="139">
        <f>H40-I40</f>
        <v>677</v>
      </c>
      <c r="K40" s="139">
        <f>J40*0.09</f>
        <v>60.93</v>
      </c>
      <c r="L40" s="142">
        <f>J40+K40</f>
        <v>737.93</v>
      </c>
      <c r="M40" s="26">
        <v>30</v>
      </c>
      <c r="N40" s="42">
        <v>43.411764705882355</v>
      </c>
      <c r="O40" s="60">
        <v>286978</v>
      </c>
      <c r="P40" s="61">
        <v>266135</v>
      </c>
      <c r="Q40" s="62">
        <f t="shared" si="4"/>
        <v>12232013.55882353</v>
      </c>
      <c r="R40" s="62">
        <f t="shared" si="5"/>
        <v>12232013.55882353</v>
      </c>
      <c r="S40" s="63">
        <v>12232013</v>
      </c>
      <c r="T40" t="str">
        <f>VLOOKUP(C40,'053-001'!D:I,6,0)</f>
        <v>053-001</v>
      </c>
      <c r="U40" t="e">
        <f>VLOOKUP(C40,'053-003'!C:G,5,0)</f>
        <v>#N/A</v>
      </c>
      <c r="V40" t="e">
        <f>VLOOKUP(C40,'053-004'!C:G,5,0)</f>
        <v>#N/A</v>
      </c>
      <c r="W40" s="43" t="e">
        <f>VLOOKUP(C40,'053-005'!D:L,9,0)</f>
        <v>#N/A</v>
      </c>
      <c r="X40" t="e">
        <f>VLOOKUP(C40,'053-006'!C:G,5,0)</f>
        <v>#N/A</v>
      </c>
    </row>
    <row r="41" spans="1:24" ht="45" customHeight="1">
      <c r="A41" s="131"/>
      <c r="B41" s="134" t="s">
        <v>255</v>
      </c>
      <c r="C41" s="20" t="s">
        <v>255</v>
      </c>
      <c r="D41" s="21" t="s">
        <v>611</v>
      </c>
      <c r="E41" s="21" t="s">
        <v>603</v>
      </c>
      <c r="F41" s="22">
        <v>2</v>
      </c>
      <c r="G41" s="137"/>
      <c r="H41" s="140"/>
      <c r="I41" s="140"/>
      <c r="J41" s="140"/>
      <c r="K41" s="140"/>
      <c r="L41" s="143"/>
      <c r="M41" s="26">
        <v>30</v>
      </c>
      <c r="N41" s="42">
        <v>86.82352941176471</v>
      </c>
      <c r="O41" s="60">
        <v>286978</v>
      </c>
      <c r="P41" s="61">
        <v>266135</v>
      </c>
      <c r="Q41" s="62">
        <f t="shared" si="4"/>
        <v>24464027.117647059</v>
      </c>
      <c r="R41" s="62">
        <f t="shared" si="5"/>
        <v>12232013.55882353</v>
      </c>
      <c r="S41" s="63">
        <v>12232013</v>
      </c>
      <c r="T41" t="str">
        <f>VLOOKUP(C41,'053-001'!D:I,6,0)</f>
        <v>053-001</v>
      </c>
      <c r="U41" t="e">
        <f>VLOOKUP(C41,'053-003'!C:G,5,0)</f>
        <v>#N/A</v>
      </c>
      <c r="V41" t="e">
        <f>VLOOKUP(C41,'053-004'!C:G,5,0)</f>
        <v>#N/A</v>
      </c>
      <c r="W41" s="43" t="e">
        <f>VLOOKUP(C41,'053-005'!D:L,9,0)</f>
        <v>#N/A</v>
      </c>
      <c r="X41" t="e">
        <f>VLOOKUP(C41,'053-006'!C:G,5,0)</f>
        <v>#N/A</v>
      </c>
    </row>
    <row r="42" spans="1:24" ht="45" customHeight="1">
      <c r="A42" s="131"/>
      <c r="B42" s="134" t="s">
        <v>483</v>
      </c>
      <c r="C42" s="20" t="s">
        <v>483</v>
      </c>
      <c r="D42" s="21" t="s">
        <v>612</v>
      </c>
      <c r="E42" s="21" t="s">
        <v>603</v>
      </c>
      <c r="F42" s="22">
        <v>12</v>
      </c>
      <c r="G42" s="137"/>
      <c r="H42" s="140"/>
      <c r="I42" s="140"/>
      <c r="J42" s="140"/>
      <c r="K42" s="140"/>
      <c r="L42" s="143"/>
      <c r="M42" s="26">
        <v>30</v>
      </c>
      <c r="N42" s="42">
        <v>520.94117647058829</v>
      </c>
      <c r="O42" s="60">
        <v>286978</v>
      </c>
      <c r="P42" s="61">
        <v>266135</v>
      </c>
      <c r="Q42" s="62">
        <f t="shared" si="4"/>
        <v>146784162.70588237</v>
      </c>
      <c r="R42" s="62">
        <f t="shared" si="5"/>
        <v>12232013.558823531</v>
      </c>
      <c r="S42" s="63">
        <v>12232013</v>
      </c>
      <c r="T42" t="str">
        <f>VLOOKUP(C42,'053-001'!D:I,6,0)</f>
        <v>053-001</v>
      </c>
      <c r="U42" t="e">
        <f>VLOOKUP(C42,'053-003'!C:G,5,0)</f>
        <v>#N/A</v>
      </c>
      <c r="V42" t="e">
        <f>VLOOKUP(C42,'053-004'!C:G,5,0)</f>
        <v>#N/A</v>
      </c>
      <c r="W42" s="43" t="e">
        <f>VLOOKUP(C42,'053-005'!D:L,9,0)</f>
        <v>#N/A</v>
      </c>
      <c r="X42" t="e">
        <f>VLOOKUP(C42,'053-006'!C:G,5,0)</f>
        <v>#N/A</v>
      </c>
    </row>
    <row r="43" spans="1:24" ht="45" customHeight="1">
      <c r="A43" s="132"/>
      <c r="B43" s="135" t="s">
        <v>507</v>
      </c>
      <c r="C43" s="20" t="s">
        <v>507</v>
      </c>
      <c r="D43" s="21" t="s">
        <v>506</v>
      </c>
      <c r="E43" s="21" t="s">
        <v>603</v>
      </c>
      <c r="F43" s="22">
        <v>2</v>
      </c>
      <c r="G43" s="138"/>
      <c r="H43" s="141"/>
      <c r="I43" s="141"/>
      <c r="J43" s="141"/>
      <c r="K43" s="141"/>
      <c r="L43" s="144"/>
      <c r="M43" s="26">
        <v>30</v>
      </c>
      <c r="N43" s="42">
        <v>86.82352941176471</v>
      </c>
      <c r="O43" s="60">
        <v>286978</v>
      </c>
      <c r="P43" s="61">
        <v>266135</v>
      </c>
      <c r="Q43" s="62">
        <f t="shared" si="4"/>
        <v>24464027.117647059</v>
      </c>
      <c r="R43" s="62">
        <f t="shared" si="5"/>
        <v>12232013.55882353</v>
      </c>
      <c r="S43" s="63">
        <v>12232013</v>
      </c>
      <c r="T43" t="str">
        <f>VLOOKUP(C43,'053-001'!D:I,6,0)</f>
        <v>053-001</v>
      </c>
      <c r="U43" t="e">
        <f>VLOOKUP(C43,'053-003'!C:G,5,0)</f>
        <v>#N/A</v>
      </c>
      <c r="V43" t="e">
        <f>VLOOKUP(C43,'053-004'!C:G,5,0)</f>
        <v>#N/A</v>
      </c>
      <c r="W43" s="43" t="e">
        <f>VLOOKUP(C43,'053-005'!D:L,9,0)</f>
        <v>#N/A</v>
      </c>
      <c r="X43" t="e">
        <f>VLOOKUP(C43,'053-006'!C:G,5,0)</f>
        <v>#N/A</v>
      </c>
    </row>
    <row r="44" spans="1:24" ht="45" customHeight="1">
      <c r="A44" s="18" t="s">
        <v>624</v>
      </c>
      <c r="B44" s="19" t="s">
        <v>128</v>
      </c>
      <c r="C44" s="20" t="s">
        <v>128</v>
      </c>
      <c r="D44" s="21" t="s">
        <v>655</v>
      </c>
      <c r="E44" s="21" t="s">
        <v>603</v>
      </c>
      <c r="F44" s="22">
        <v>1</v>
      </c>
      <c r="G44" s="23">
        <v>20</v>
      </c>
      <c r="H44" s="24">
        <f>F44*G44</f>
        <v>20</v>
      </c>
      <c r="I44" s="24">
        <v>0</v>
      </c>
      <c r="J44" s="24">
        <f>H44-I44</f>
        <v>20</v>
      </c>
      <c r="K44" s="24">
        <f>J44*0.09</f>
        <v>1.7999999999999998</v>
      </c>
      <c r="L44" s="25">
        <f>J44+K44</f>
        <v>21.8</v>
      </c>
      <c r="M44" s="26">
        <v>30</v>
      </c>
      <c r="N44" s="42">
        <v>21.8</v>
      </c>
      <c r="O44" s="60">
        <v>286978</v>
      </c>
      <c r="P44" s="61">
        <v>266135</v>
      </c>
      <c r="Q44" s="62">
        <f t="shared" si="4"/>
        <v>6142526.0500000007</v>
      </c>
      <c r="R44" s="62">
        <f t="shared" si="5"/>
        <v>6142526.0500000007</v>
      </c>
      <c r="S44" s="63">
        <v>6142526</v>
      </c>
      <c r="T44" t="str">
        <f>VLOOKUP(C44,'053-001'!D:I,6,0)</f>
        <v>053-001</v>
      </c>
      <c r="U44" t="e">
        <f>VLOOKUP(C44,'053-003'!C:G,5,0)</f>
        <v>#N/A</v>
      </c>
      <c r="V44" t="e">
        <f>VLOOKUP(C44,'053-004'!C:G,5,0)</f>
        <v>#N/A</v>
      </c>
      <c r="W44" s="43" t="e">
        <f>VLOOKUP(C44,'053-005'!D:L,9,0)</f>
        <v>#N/A</v>
      </c>
      <c r="X44" t="e">
        <f>VLOOKUP(C44,'053-006'!C:G,5,0)</f>
        <v>#N/A</v>
      </c>
    </row>
    <row r="45" spans="1:24" ht="45" customHeight="1">
      <c r="A45" s="130" t="s">
        <v>626</v>
      </c>
      <c r="B45" s="133" t="s">
        <v>115</v>
      </c>
      <c r="C45" s="20" t="s">
        <v>115</v>
      </c>
      <c r="D45" s="21" t="s">
        <v>610</v>
      </c>
      <c r="E45" s="21" t="s">
        <v>603</v>
      </c>
      <c r="F45" s="22">
        <v>1</v>
      </c>
      <c r="G45" s="136">
        <v>657</v>
      </c>
      <c r="H45" s="139">
        <f>F45*G45</f>
        <v>657</v>
      </c>
      <c r="I45" s="139">
        <v>0</v>
      </c>
      <c r="J45" s="139">
        <f>H45-I45</f>
        <v>657</v>
      </c>
      <c r="K45" s="139">
        <f>J45*0.09</f>
        <v>59.129999999999995</v>
      </c>
      <c r="L45" s="142">
        <f>J45+K45</f>
        <v>716.13</v>
      </c>
      <c r="M45" s="26">
        <v>30</v>
      </c>
      <c r="N45" s="42">
        <v>42.117647058823529</v>
      </c>
      <c r="O45" s="60">
        <v>286978</v>
      </c>
      <c r="P45" s="61">
        <v>266135</v>
      </c>
      <c r="Q45" s="62">
        <f t="shared" si="4"/>
        <v>11867373.588235294</v>
      </c>
      <c r="R45" s="62">
        <f t="shared" si="5"/>
        <v>11867373.588235294</v>
      </c>
      <c r="S45" s="63">
        <v>11867373</v>
      </c>
      <c r="T45" t="str">
        <f>VLOOKUP(C45,'053-001'!D:I,6,0)</f>
        <v>053-001</v>
      </c>
      <c r="U45" t="e">
        <f>VLOOKUP(C45,'053-003'!C:G,5,0)</f>
        <v>#N/A</v>
      </c>
      <c r="V45" t="e">
        <f>VLOOKUP(C45,'053-004'!C:G,5,0)</f>
        <v>#N/A</v>
      </c>
      <c r="W45" s="43" t="e">
        <f>VLOOKUP(C45,'053-005'!D:L,9,0)</f>
        <v>#N/A</v>
      </c>
      <c r="X45" t="e">
        <f>VLOOKUP(C45,'053-006'!C:G,5,0)</f>
        <v>#N/A</v>
      </c>
    </row>
    <row r="46" spans="1:24" ht="45" customHeight="1">
      <c r="A46" s="131"/>
      <c r="B46" s="134" t="s">
        <v>256</v>
      </c>
      <c r="C46" s="20" t="s">
        <v>256</v>
      </c>
      <c r="D46" s="21" t="s">
        <v>611</v>
      </c>
      <c r="E46" s="21" t="s">
        <v>603</v>
      </c>
      <c r="F46" s="22">
        <v>2</v>
      </c>
      <c r="G46" s="137"/>
      <c r="H46" s="140"/>
      <c r="I46" s="140"/>
      <c r="J46" s="140"/>
      <c r="K46" s="140"/>
      <c r="L46" s="143"/>
      <c r="M46" s="26">
        <v>30</v>
      </c>
      <c r="N46" s="42">
        <v>84.235294117647058</v>
      </c>
      <c r="O46" s="60">
        <v>286978</v>
      </c>
      <c r="P46" s="61">
        <v>266135</v>
      </c>
      <c r="Q46" s="62">
        <f t="shared" si="4"/>
        <v>23734747.176470589</v>
      </c>
      <c r="R46" s="62">
        <f t="shared" si="5"/>
        <v>11867373.588235294</v>
      </c>
      <c r="S46" s="63">
        <v>11867373</v>
      </c>
      <c r="T46" t="str">
        <f>VLOOKUP(C46,'053-001'!D:I,6,0)</f>
        <v>053-001</v>
      </c>
      <c r="U46" t="e">
        <f>VLOOKUP(C46,'053-003'!C:G,5,0)</f>
        <v>#N/A</v>
      </c>
      <c r="V46" t="e">
        <f>VLOOKUP(C46,'053-004'!C:G,5,0)</f>
        <v>#N/A</v>
      </c>
      <c r="W46" s="43" t="e">
        <f>VLOOKUP(C46,'053-005'!D:L,9,0)</f>
        <v>#N/A</v>
      </c>
      <c r="X46" t="e">
        <f>VLOOKUP(C46,'053-006'!C:G,5,0)</f>
        <v>#N/A</v>
      </c>
    </row>
    <row r="47" spans="1:24" ht="45" customHeight="1">
      <c r="A47" s="131"/>
      <c r="B47" s="134" t="s">
        <v>484</v>
      </c>
      <c r="C47" s="20" t="s">
        <v>484</v>
      </c>
      <c r="D47" s="21" t="s">
        <v>612</v>
      </c>
      <c r="E47" s="21" t="s">
        <v>603</v>
      </c>
      <c r="F47" s="22">
        <v>12</v>
      </c>
      <c r="G47" s="137"/>
      <c r="H47" s="140"/>
      <c r="I47" s="140"/>
      <c r="J47" s="140"/>
      <c r="K47" s="140"/>
      <c r="L47" s="143"/>
      <c r="M47" s="26">
        <v>30</v>
      </c>
      <c r="N47" s="42">
        <v>505.41176470588232</v>
      </c>
      <c r="O47" s="60">
        <v>286978</v>
      </c>
      <c r="P47" s="61">
        <v>266135</v>
      </c>
      <c r="Q47" s="62">
        <f t="shared" si="4"/>
        <v>142408483.05882353</v>
      </c>
      <c r="R47" s="62">
        <f t="shared" si="5"/>
        <v>11867373.588235294</v>
      </c>
      <c r="S47" s="63">
        <v>11867373</v>
      </c>
      <c r="T47" t="str">
        <f>VLOOKUP(C47,'053-001'!D:I,6,0)</f>
        <v>053-001</v>
      </c>
      <c r="U47" t="e">
        <f>VLOOKUP(C47,'053-003'!C:G,5,0)</f>
        <v>#N/A</v>
      </c>
      <c r="V47" t="e">
        <f>VLOOKUP(C47,'053-004'!C:G,5,0)</f>
        <v>#N/A</v>
      </c>
      <c r="W47" s="43" t="e">
        <f>VLOOKUP(C47,'053-005'!D:L,9,0)</f>
        <v>#N/A</v>
      </c>
      <c r="X47" t="e">
        <f>VLOOKUP(C47,'053-006'!C:G,5,0)</f>
        <v>#N/A</v>
      </c>
    </row>
    <row r="48" spans="1:24" ht="45" customHeight="1">
      <c r="A48" s="132"/>
      <c r="B48" s="135" t="s">
        <v>508</v>
      </c>
      <c r="C48" s="20" t="s">
        <v>508</v>
      </c>
      <c r="D48" s="21" t="s">
        <v>506</v>
      </c>
      <c r="E48" s="21" t="s">
        <v>603</v>
      </c>
      <c r="F48" s="22">
        <v>2</v>
      </c>
      <c r="G48" s="138"/>
      <c r="H48" s="141"/>
      <c r="I48" s="141"/>
      <c r="J48" s="141"/>
      <c r="K48" s="141"/>
      <c r="L48" s="144"/>
      <c r="M48" s="26">
        <v>30</v>
      </c>
      <c r="N48" s="42">
        <v>84.235294117647058</v>
      </c>
      <c r="O48" s="60">
        <v>286978</v>
      </c>
      <c r="P48" s="61">
        <v>266135</v>
      </c>
      <c r="Q48" s="62">
        <f t="shared" si="4"/>
        <v>23734747.176470589</v>
      </c>
      <c r="R48" s="62">
        <f t="shared" si="5"/>
        <v>11867373.588235294</v>
      </c>
      <c r="S48" s="63">
        <v>11867373</v>
      </c>
      <c r="T48" t="str">
        <f>VLOOKUP(C48,'053-001'!D:I,6,0)</f>
        <v>053-001</v>
      </c>
      <c r="U48" t="e">
        <f>VLOOKUP(C48,'053-003'!C:G,5,0)</f>
        <v>#N/A</v>
      </c>
      <c r="V48" t="e">
        <f>VLOOKUP(C48,'053-004'!C:G,5,0)</f>
        <v>#N/A</v>
      </c>
      <c r="W48" s="43" t="e">
        <f>VLOOKUP(C48,'053-005'!D:L,9,0)</f>
        <v>#N/A</v>
      </c>
      <c r="X48" t="e">
        <f>VLOOKUP(C48,'053-006'!C:G,5,0)</f>
        <v>#N/A</v>
      </c>
    </row>
    <row r="49" spans="1:24" ht="45" customHeight="1">
      <c r="A49" s="18" t="s">
        <v>628</v>
      </c>
      <c r="B49" s="19" t="s">
        <v>129</v>
      </c>
      <c r="C49" s="20" t="s">
        <v>129</v>
      </c>
      <c r="D49" s="21" t="s">
        <v>656</v>
      </c>
      <c r="E49" s="21" t="s">
        <v>603</v>
      </c>
      <c r="F49" s="22">
        <v>1</v>
      </c>
      <c r="G49" s="23">
        <v>20</v>
      </c>
      <c r="H49" s="24">
        <f>F49*G49</f>
        <v>20</v>
      </c>
      <c r="I49" s="24">
        <v>0</v>
      </c>
      <c r="J49" s="24">
        <f>H49-I49</f>
        <v>20</v>
      </c>
      <c r="K49" s="24">
        <f>J49*0.09</f>
        <v>1.7999999999999998</v>
      </c>
      <c r="L49" s="25">
        <f>J49+K49</f>
        <v>21.8</v>
      </c>
      <c r="M49" s="26">
        <v>30</v>
      </c>
      <c r="N49" s="42">
        <v>21.8</v>
      </c>
      <c r="O49" s="60">
        <v>286978</v>
      </c>
      <c r="P49" s="61">
        <v>266135</v>
      </c>
      <c r="Q49" s="62">
        <f t="shared" si="4"/>
        <v>6142526.0500000007</v>
      </c>
      <c r="R49" s="62">
        <f t="shared" si="5"/>
        <v>6142526.0500000007</v>
      </c>
      <c r="S49" s="63">
        <v>6142526</v>
      </c>
      <c r="T49" t="str">
        <f>VLOOKUP(C49,'053-001'!D:I,6,0)</f>
        <v>053-001</v>
      </c>
      <c r="U49" t="e">
        <f>VLOOKUP(C49,'053-003'!C:G,5,0)</f>
        <v>#N/A</v>
      </c>
      <c r="V49" t="e">
        <f>VLOOKUP(C49,'053-004'!C:G,5,0)</f>
        <v>#N/A</v>
      </c>
      <c r="W49" s="43" t="e">
        <f>VLOOKUP(C49,'053-005'!D:L,9,0)</f>
        <v>#N/A</v>
      </c>
      <c r="X49" t="e">
        <f>VLOOKUP(C49,'053-006'!C:G,5,0)</f>
        <v>#N/A</v>
      </c>
    </row>
    <row r="50" spans="1:24" ht="45" customHeight="1">
      <c r="A50" s="130" t="s">
        <v>630</v>
      </c>
      <c r="B50" s="133" t="s">
        <v>116</v>
      </c>
      <c r="C50" s="20" t="s">
        <v>116</v>
      </c>
      <c r="D50" s="21" t="s">
        <v>657</v>
      </c>
      <c r="E50" s="21" t="s">
        <v>603</v>
      </c>
      <c r="F50" s="22">
        <v>1</v>
      </c>
      <c r="G50" s="136">
        <v>1024</v>
      </c>
      <c r="H50" s="139">
        <f>F50*G50</f>
        <v>1024</v>
      </c>
      <c r="I50" s="139">
        <v>0</v>
      </c>
      <c r="J50" s="139">
        <f>H50-I50</f>
        <v>1024</v>
      </c>
      <c r="K50" s="139">
        <f>J50*0.09</f>
        <v>92.16</v>
      </c>
      <c r="L50" s="142">
        <f>J50+K50</f>
        <v>1116.1600000000001</v>
      </c>
      <c r="M50" s="26">
        <v>30</v>
      </c>
      <c r="N50" s="42">
        <v>65.647058823529406</v>
      </c>
      <c r="O50" s="60">
        <v>286978</v>
      </c>
      <c r="P50" s="61">
        <v>266135</v>
      </c>
      <c r="Q50" s="62">
        <f t="shared" si="4"/>
        <v>18497191.235294119</v>
      </c>
      <c r="R50" s="62">
        <f t="shared" si="5"/>
        <v>18497191.235294119</v>
      </c>
      <c r="S50" s="63">
        <v>18497191</v>
      </c>
      <c r="T50" t="str">
        <f>VLOOKUP(C50,'053-001'!D:I,6,0)</f>
        <v>053-001</v>
      </c>
      <c r="U50" t="e">
        <f>VLOOKUP(C50,'053-003'!C:G,5,0)</f>
        <v>#N/A</v>
      </c>
      <c r="V50" t="e">
        <f>VLOOKUP(C50,'053-004'!C:G,5,0)</f>
        <v>#N/A</v>
      </c>
      <c r="W50" s="43" t="e">
        <f>VLOOKUP(C50,'053-005'!D:L,9,0)</f>
        <v>#N/A</v>
      </c>
      <c r="X50" t="e">
        <f>VLOOKUP(C50,'053-006'!C:G,5,0)</f>
        <v>#N/A</v>
      </c>
    </row>
    <row r="51" spans="1:24" ht="45" customHeight="1">
      <c r="A51" s="131"/>
      <c r="B51" s="134" t="s">
        <v>257</v>
      </c>
      <c r="C51" s="20" t="s">
        <v>257</v>
      </c>
      <c r="D51" s="21" t="s">
        <v>658</v>
      </c>
      <c r="E51" s="21" t="s">
        <v>603</v>
      </c>
      <c r="F51" s="22">
        <v>2</v>
      </c>
      <c r="G51" s="137"/>
      <c r="H51" s="140"/>
      <c r="I51" s="140"/>
      <c r="J51" s="140"/>
      <c r="K51" s="140"/>
      <c r="L51" s="143"/>
      <c r="M51" s="26">
        <v>30</v>
      </c>
      <c r="N51" s="42">
        <v>131.29411764705881</v>
      </c>
      <c r="O51" s="60">
        <v>286978</v>
      </c>
      <c r="P51" s="61">
        <v>266135</v>
      </c>
      <c r="Q51" s="62">
        <f t="shared" si="4"/>
        <v>36994382.470588237</v>
      </c>
      <c r="R51" s="62">
        <f t="shared" si="5"/>
        <v>18497191.235294119</v>
      </c>
      <c r="S51" s="63">
        <v>18497191</v>
      </c>
      <c r="T51" t="str">
        <f>VLOOKUP(C51,'053-001'!D:I,6,0)</f>
        <v>053-001</v>
      </c>
      <c r="U51" t="e">
        <f>VLOOKUP(C51,'053-003'!C:G,5,0)</f>
        <v>#N/A</v>
      </c>
      <c r="V51" t="e">
        <f>VLOOKUP(C51,'053-004'!C:G,5,0)</f>
        <v>#N/A</v>
      </c>
      <c r="W51" s="43" t="e">
        <f>VLOOKUP(C51,'053-005'!D:L,9,0)</f>
        <v>#N/A</v>
      </c>
      <c r="X51" t="e">
        <f>VLOOKUP(C51,'053-006'!C:G,5,0)</f>
        <v>#N/A</v>
      </c>
    </row>
    <row r="52" spans="1:24" ht="45" customHeight="1">
      <c r="A52" s="131"/>
      <c r="B52" s="134" t="s">
        <v>485</v>
      </c>
      <c r="C52" s="20" t="s">
        <v>485</v>
      </c>
      <c r="D52" s="21" t="s">
        <v>659</v>
      </c>
      <c r="E52" s="21" t="s">
        <v>603</v>
      </c>
      <c r="F52" s="22">
        <v>12</v>
      </c>
      <c r="G52" s="137"/>
      <c r="H52" s="140"/>
      <c r="I52" s="140"/>
      <c r="J52" s="140"/>
      <c r="K52" s="140"/>
      <c r="L52" s="143"/>
      <c r="M52" s="26">
        <v>30</v>
      </c>
      <c r="N52" s="42">
        <v>787.76470588235293</v>
      </c>
      <c r="O52" s="60">
        <v>286978</v>
      </c>
      <c r="P52" s="61">
        <v>266135</v>
      </c>
      <c r="Q52" s="62">
        <f t="shared" si="4"/>
        <v>221966294.82352939</v>
      </c>
      <c r="R52" s="62">
        <f t="shared" si="5"/>
        <v>18497191.235294115</v>
      </c>
      <c r="S52" s="63">
        <v>18497191</v>
      </c>
      <c r="T52" t="str">
        <f>VLOOKUP(C52,'053-001'!D:I,6,0)</f>
        <v>053-001</v>
      </c>
      <c r="U52" t="e">
        <f>VLOOKUP(C52,'053-003'!C:G,5,0)</f>
        <v>#N/A</v>
      </c>
      <c r="V52" t="e">
        <f>VLOOKUP(C52,'053-004'!C:G,5,0)</f>
        <v>#N/A</v>
      </c>
      <c r="W52" s="43" t="e">
        <f>VLOOKUP(C52,'053-005'!D:L,9,0)</f>
        <v>#N/A</v>
      </c>
      <c r="X52" t="e">
        <f>VLOOKUP(C52,'053-006'!C:G,5,0)</f>
        <v>#N/A</v>
      </c>
    </row>
    <row r="53" spans="1:24" ht="45" customHeight="1" thickBot="1">
      <c r="A53" s="132"/>
      <c r="B53" s="135" t="s">
        <v>509</v>
      </c>
      <c r="C53" s="20" t="s">
        <v>509</v>
      </c>
      <c r="D53" s="21" t="s">
        <v>510</v>
      </c>
      <c r="E53" s="21" t="s">
        <v>603</v>
      </c>
      <c r="F53" s="22">
        <v>2</v>
      </c>
      <c r="G53" s="138"/>
      <c r="H53" s="141"/>
      <c r="I53" s="141"/>
      <c r="J53" s="141"/>
      <c r="K53" s="141"/>
      <c r="L53" s="155"/>
      <c r="M53" s="26">
        <v>30</v>
      </c>
      <c r="N53" s="42">
        <v>131.64411764705872</v>
      </c>
      <c r="O53" s="60">
        <v>286978</v>
      </c>
      <c r="P53" s="61">
        <v>266135</v>
      </c>
      <c r="Q53" s="62">
        <f t="shared" si="4"/>
        <v>37093001.008088209</v>
      </c>
      <c r="R53" s="62">
        <f t="shared" si="5"/>
        <v>18546500.504044104</v>
      </c>
      <c r="S53" s="63">
        <v>18546500</v>
      </c>
      <c r="T53" t="str">
        <f>VLOOKUP(C53,'053-001'!D:I,6,0)</f>
        <v>053-001</v>
      </c>
      <c r="U53" t="e">
        <f>VLOOKUP(C53,'053-003'!C:G,5,0)</f>
        <v>#N/A</v>
      </c>
      <c r="V53" t="e">
        <f>VLOOKUP(C53,'053-004'!C:G,5,0)</f>
        <v>#N/A</v>
      </c>
      <c r="W53" s="43" t="e">
        <f>VLOOKUP(C53,'053-005'!D:L,9,0)</f>
        <v>#N/A</v>
      </c>
      <c r="X53" t="e">
        <f>VLOOKUP(C53,'053-006'!C:G,5,0)</f>
        <v>#N/A</v>
      </c>
    </row>
    <row r="54" spans="1:24" ht="45" customHeight="1">
      <c r="A54" s="145" t="s">
        <v>601</v>
      </c>
      <c r="B54" s="147" t="s">
        <v>52</v>
      </c>
      <c r="C54" s="29" t="s">
        <v>52</v>
      </c>
      <c r="D54" s="7" t="s">
        <v>3</v>
      </c>
      <c r="E54" s="7" t="s">
        <v>603</v>
      </c>
      <c r="F54" s="30">
        <v>1</v>
      </c>
      <c r="G54" s="150">
        <v>184</v>
      </c>
      <c r="H54" s="152">
        <f>F54*G54</f>
        <v>184</v>
      </c>
      <c r="I54" s="152">
        <v>0</v>
      </c>
      <c r="J54" s="152">
        <f>H54-I54</f>
        <v>184</v>
      </c>
      <c r="K54" s="152">
        <f>J54*0.09</f>
        <v>16.559999999999999</v>
      </c>
      <c r="L54" s="154">
        <f>J54+K54</f>
        <v>200.56</v>
      </c>
      <c r="M54" s="26">
        <v>29</v>
      </c>
      <c r="N54" s="56">
        <v>13.4</v>
      </c>
      <c r="O54" s="60">
        <v>286978</v>
      </c>
      <c r="P54" s="61">
        <v>266135</v>
      </c>
      <c r="Q54" s="62">
        <f t="shared" si="4"/>
        <v>3775681.1500000004</v>
      </c>
      <c r="R54" s="62">
        <f t="shared" si="5"/>
        <v>3775681.1500000004</v>
      </c>
      <c r="S54" s="63">
        <v>3775681</v>
      </c>
      <c r="T54" t="str">
        <f>VLOOKUP(C54,'053-001'!D:I,6,0)</f>
        <v>053-001</v>
      </c>
      <c r="U54" t="e">
        <f>VLOOKUP(C54,'053-003'!C:G,5,0)</f>
        <v>#N/A</v>
      </c>
      <c r="V54" t="e">
        <f>VLOOKUP(C54,'053-004'!C:G,5,0)</f>
        <v>#N/A</v>
      </c>
      <c r="W54" s="43" t="e">
        <f>VLOOKUP(C54,'053-005'!D:L,9,0)</f>
        <v>#N/A</v>
      </c>
      <c r="X54" t="e">
        <f>VLOOKUP(C54,'053-006'!C:G,5,0)</f>
        <v>#N/A</v>
      </c>
    </row>
    <row r="55" spans="1:24" ht="45" customHeight="1">
      <c r="A55" s="131"/>
      <c r="B55" s="148" t="s">
        <v>193</v>
      </c>
      <c r="C55" s="20" t="s">
        <v>193</v>
      </c>
      <c r="D55" s="21" t="s">
        <v>660</v>
      </c>
      <c r="E55" s="21" t="s">
        <v>603</v>
      </c>
      <c r="F55" s="22">
        <v>2</v>
      </c>
      <c r="G55" s="137"/>
      <c r="H55" s="140"/>
      <c r="I55" s="140"/>
      <c r="J55" s="140"/>
      <c r="K55" s="140"/>
      <c r="L55" s="143"/>
      <c r="M55" s="26">
        <v>29</v>
      </c>
      <c r="N55" s="56">
        <v>26.8</v>
      </c>
      <c r="O55" s="60">
        <v>286978</v>
      </c>
      <c r="P55" s="61">
        <v>266135</v>
      </c>
      <c r="Q55" s="62">
        <f t="shared" si="4"/>
        <v>7551362.3000000007</v>
      </c>
      <c r="R55" s="62">
        <f t="shared" si="5"/>
        <v>3775681.1500000004</v>
      </c>
      <c r="S55" s="63">
        <v>3775681</v>
      </c>
      <c r="T55" t="str">
        <f>VLOOKUP(C55,'053-001'!D:I,6,0)</f>
        <v>053-001</v>
      </c>
      <c r="U55" t="e">
        <f>VLOOKUP(C55,'053-003'!C:G,5,0)</f>
        <v>#N/A</v>
      </c>
      <c r="V55" t="e">
        <f>VLOOKUP(C55,'053-004'!C:G,5,0)</f>
        <v>#N/A</v>
      </c>
      <c r="W55" s="43" t="e">
        <f>VLOOKUP(C55,'053-005'!D:L,9,0)</f>
        <v>#N/A</v>
      </c>
      <c r="X55" t="e">
        <f>VLOOKUP(C55,'053-006'!C:G,5,0)</f>
        <v>#N/A</v>
      </c>
    </row>
    <row r="56" spans="1:24" ht="45" customHeight="1">
      <c r="A56" s="131"/>
      <c r="B56" s="148" t="s">
        <v>320</v>
      </c>
      <c r="C56" s="20" t="s">
        <v>320</v>
      </c>
      <c r="D56" s="21" t="s">
        <v>661</v>
      </c>
      <c r="E56" s="21" t="s">
        <v>603</v>
      </c>
      <c r="F56" s="22">
        <v>2</v>
      </c>
      <c r="G56" s="137"/>
      <c r="H56" s="140"/>
      <c r="I56" s="140"/>
      <c r="J56" s="140"/>
      <c r="K56" s="140"/>
      <c r="L56" s="143"/>
      <c r="M56" s="26">
        <v>29</v>
      </c>
      <c r="N56" s="56">
        <v>26.8</v>
      </c>
      <c r="O56" s="60">
        <v>286978</v>
      </c>
      <c r="P56" s="61">
        <v>266135</v>
      </c>
      <c r="Q56" s="62">
        <f t="shared" si="4"/>
        <v>7551362.3000000007</v>
      </c>
      <c r="R56" s="62">
        <f t="shared" si="5"/>
        <v>3775681.1500000004</v>
      </c>
      <c r="S56" s="63">
        <v>3775681</v>
      </c>
      <c r="T56" t="str">
        <f>VLOOKUP(C56,'053-001'!D:I,6,0)</f>
        <v>053-001</v>
      </c>
      <c r="U56" t="e">
        <f>VLOOKUP(C56,'053-003'!C:G,5,0)</f>
        <v>#N/A</v>
      </c>
      <c r="V56" t="e">
        <f>VLOOKUP(C56,'053-004'!C:G,5,0)</f>
        <v>#N/A</v>
      </c>
      <c r="W56" s="43" t="e">
        <f>VLOOKUP(C56,'053-005'!D:L,9,0)</f>
        <v>#N/A</v>
      </c>
      <c r="X56" t="e">
        <f>VLOOKUP(C56,'053-006'!C:G,5,0)</f>
        <v>#N/A</v>
      </c>
    </row>
    <row r="57" spans="1:24" ht="45" customHeight="1">
      <c r="A57" s="131"/>
      <c r="B57" s="148" t="s">
        <v>431</v>
      </c>
      <c r="C57" s="20" t="s">
        <v>431</v>
      </c>
      <c r="D57" s="21" t="s">
        <v>662</v>
      </c>
      <c r="E57" s="21" t="s">
        <v>603</v>
      </c>
      <c r="F57" s="22">
        <v>8</v>
      </c>
      <c r="G57" s="137"/>
      <c r="H57" s="140"/>
      <c r="I57" s="140"/>
      <c r="J57" s="140"/>
      <c r="K57" s="140"/>
      <c r="L57" s="143"/>
      <c r="M57" s="26">
        <v>29</v>
      </c>
      <c r="N57" s="56">
        <v>107.2</v>
      </c>
      <c r="O57" s="60">
        <v>286978</v>
      </c>
      <c r="P57" s="61">
        <v>266135</v>
      </c>
      <c r="Q57" s="62">
        <f t="shared" si="4"/>
        <v>30205449.200000003</v>
      </c>
      <c r="R57" s="62">
        <f t="shared" si="5"/>
        <v>3775681.1500000004</v>
      </c>
      <c r="S57" s="63">
        <v>3775681</v>
      </c>
      <c r="T57" t="str">
        <f>VLOOKUP(C57,'053-001'!D:I,6,0)</f>
        <v>053-001</v>
      </c>
      <c r="U57" t="e">
        <f>VLOOKUP(C57,'053-003'!C:G,5,0)</f>
        <v>#N/A</v>
      </c>
      <c r="V57" t="e">
        <f>VLOOKUP(C57,'053-004'!C:G,5,0)</f>
        <v>#N/A</v>
      </c>
      <c r="W57" s="43" t="e">
        <f>VLOOKUP(C57,'053-005'!D:L,9,0)</f>
        <v>#N/A</v>
      </c>
      <c r="X57" t="e">
        <f>VLOOKUP(C57,'053-006'!C:G,5,0)</f>
        <v>#N/A</v>
      </c>
    </row>
    <row r="58" spans="1:24" ht="45" customHeight="1" thickBot="1">
      <c r="A58" s="146"/>
      <c r="B58" s="149" t="s">
        <v>555</v>
      </c>
      <c r="C58" s="31" t="s">
        <v>555</v>
      </c>
      <c r="D58" s="32" t="s">
        <v>663</v>
      </c>
      <c r="E58" s="32" t="s">
        <v>603</v>
      </c>
      <c r="F58" s="33">
        <v>2</v>
      </c>
      <c r="G58" s="151"/>
      <c r="H58" s="153"/>
      <c r="I58" s="153"/>
      <c r="J58" s="153"/>
      <c r="K58" s="153"/>
      <c r="L58" s="155"/>
      <c r="M58" s="26">
        <v>29</v>
      </c>
      <c r="N58" s="56">
        <v>26.8</v>
      </c>
      <c r="O58" s="60">
        <v>286978</v>
      </c>
      <c r="P58" s="61">
        <v>266135</v>
      </c>
      <c r="Q58" s="62">
        <f t="shared" si="4"/>
        <v>7551362.3000000007</v>
      </c>
      <c r="R58" s="62">
        <f t="shared" si="5"/>
        <v>3775681.1500000004</v>
      </c>
      <c r="S58" s="63">
        <v>3775681</v>
      </c>
      <c r="T58" t="str">
        <f>VLOOKUP(C58,'053-001'!D:I,6,0)</f>
        <v>053-001</v>
      </c>
      <c r="U58" t="e">
        <f>VLOOKUP(C58,'053-003'!C:G,5,0)</f>
        <v>#N/A</v>
      </c>
      <c r="V58" t="e">
        <f>VLOOKUP(C58,'053-004'!C:G,5,0)</f>
        <v>#N/A</v>
      </c>
      <c r="W58" s="43" t="e">
        <f>VLOOKUP(C58,'053-005'!D:L,9,0)</f>
        <v>#N/A</v>
      </c>
      <c r="X58" t="e">
        <f>VLOOKUP(C58,'053-006'!C:G,5,0)</f>
        <v>#N/A</v>
      </c>
    </row>
    <row r="59" spans="1:24" ht="45" customHeight="1">
      <c r="A59" s="145" t="s">
        <v>604</v>
      </c>
      <c r="B59" s="147" t="s">
        <v>53</v>
      </c>
      <c r="C59" s="29" t="s">
        <v>53</v>
      </c>
      <c r="D59" s="7" t="s">
        <v>3</v>
      </c>
      <c r="E59" s="7" t="s">
        <v>603</v>
      </c>
      <c r="F59" s="30">
        <v>1</v>
      </c>
      <c r="G59" s="150">
        <v>133</v>
      </c>
      <c r="H59" s="152">
        <f>F59*G59</f>
        <v>133</v>
      </c>
      <c r="I59" s="152">
        <v>0</v>
      </c>
      <c r="J59" s="152">
        <f>H59-I59</f>
        <v>133</v>
      </c>
      <c r="K59" s="152">
        <f>J59*0.09</f>
        <v>11.969999999999999</v>
      </c>
      <c r="L59" s="154">
        <f>J59+K59</f>
        <v>144.97</v>
      </c>
      <c r="M59" s="26">
        <v>29</v>
      </c>
      <c r="N59" s="56">
        <v>9.6666666666666661</v>
      </c>
      <c r="O59" s="60">
        <v>286978</v>
      </c>
      <c r="P59" s="61">
        <v>266135</v>
      </c>
      <c r="Q59" s="62">
        <f t="shared" si="4"/>
        <v>2723750.083333333</v>
      </c>
      <c r="R59" s="62">
        <f t="shared" si="5"/>
        <v>2723750.083333333</v>
      </c>
      <c r="S59" s="63">
        <v>2723750</v>
      </c>
      <c r="T59" t="str">
        <f>VLOOKUP(C59,'053-001'!D:I,6,0)</f>
        <v>053-001</v>
      </c>
      <c r="U59" t="e">
        <f>VLOOKUP(C59,'053-003'!C:G,5,0)</f>
        <v>#N/A</v>
      </c>
      <c r="V59" t="e">
        <f>VLOOKUP(C59,'053-004'!C:G,5,0)</f>
        <v>#N/A</v>
      </c>
      <c r="W59" s="43" t="e">
        <f>VLOOKUP(C59,'053-005'!D:L,9,0)</f>
        <v>#N/A</v>
      </c>
      <c r="X59" t="e">
        <f>VLOOKUP(C59,'053-006'!C:G,5,0)</f>
        <v>#N/A</v>
      </c>
    </row>
    <row r="60" spans="1:24" ht="45" customHeight="1">
      <c r="A60" s="131"/>
      <c r="B60" s="148" t="s">
        <v>195</v>
      </c>
      <c r="C60" s="20" t="s">
        <v>195</v>
      </c>
      <c r="D60" s="21" t="s">
        <v>664</v>
      </c>
      <c r="E60" s="21" t="s">
        <v>603</v>
      </c>
      <c r="F60" s="22">
        <v>2</v>
      </c>
      <c r="G60" s="137"/>
      <c r="H60" s="140"/>
      <c r="I60" s="140"/>
      <c r="J60" s="140"/>
      <c r="K60" s="140"/>
      <c r="L60" s="143"/>
      <c r="M60" s="26">
        <v>29</v>
      </c>
      <c r="N60" s="56">
        <v>19.333333333333332</v>
      </c>
      <c r="O60" s="60">
        <v>286978</v>
      </c>
      <c r="P60" s="61">
        <v>266135</v>
      </c>
      <c r="Q60" s="62">
        <f t="shared" si="4"/>
        <v>5447500.166666666</v>
      </c>
      <c r="R60" s="62">
        <f t="shared" si="5"/>
        <v>2723750.083333333</v>
      </c>
      <c r="S60" s="63">
        <v>2723750</v>
      </c>
      <c r="T60" t="str">
        <f>VLOOKUP(C60,'053-001'!D:I,6,0)</f>
        <v>053-001</v>
      </c>
      <c r="U60" t="e">
        <f>VLOOKUP(C60,'053-003'!C:G,5,0)</f>
        <v>#N/A</v>
      </c>
      <c r="V60" t="e">
        <f>VLOOKUP(C60,'053-004'!C:G,5,0)</f>
        <v>#N/A</v>
      </c>
      <c r="W60" s="43" t="e">
        <f>VLOOKUP(C60,'053-005'!D:L,9,0)</f>
        <v>#N/A</v>
      </c>
      <c r="X60" t="e">
        <f>VLOOKUP(C60,'053-006'!C:G,5,0)</f>
        <v>#N/A</v>
      </c>
    </row>
    <row r="61" spans="1:24" ht="45" customHeight="1">
      <c r="A61" s="131"/>
      <c r="B61" s="148" t="s">
        <v>321</v>
      </c>
      <c r="C61" s="20" t="s">
        <v>321</v>
      </c>
      <c r="D61" s="21" t="s">
        <v>665</v>
      </c>
      <c r="E61" s="21" t="s">
        <v>603</v>
      </c>
      <c r="F61" s="22">
        <v>2</v>
      </c>
      <c r="G61" s="137"/>
      <c r="H61" s="140"/>
      <c r="I61" s="140"/>
      <c r="J61" s="140"/>
      <c r="K61" s="140"/>
      <c r="L61" s="143"/>
      <c r="M61" s="26">
        <v>29</v>
      </c>
      <c r="N61" s="56">
        <v>19.333333333333332</v>
      </c>
      <c r="O61" s="60">
        <v>286978</v>
      </c>
      <c r="P61" s="61">
        <v>266135</v>
      </c>
      <c r="Q61" s="62">
        <f t="shared" si="4"/>
        <v>5447500.166666666</v>
      </c>
      <c r="R61" s="62">
        <f t="shared" si="5"/>
        <v>2723750.083333333</v>
      </c>
      <c r="S61" s="63">
        <v>2723750</v>
      </c>
      <c r="T61" t="str">
        <f>VLOOKUP(C61,'053-001'!D:I,6,0)</f>
        <v>053-001</v>
      </c>
      <c r="U61" t="e">
        <f>VLOOKUP(C61,'053-003'!C:G,5,0)</f>
        <v>#N/A</v>
      </c>
      <c r="V61" t="e">
        <f>VLOOKUP(C61,'053-004'!C:G,5,0)</f>
        <v>#N/A</v>
      </c>
      <c r="W61" s="43" t="e">
        <f>VLOOKUP(C61,'053-005'!D:L,9,0)</f>
        <v>#N/A</v>
      </c>
      <c r="X61" t="e">
        <f>VLOOKUP(C61,'053-006'!C:G,5,0)</f>
        <v>#N/A</v>
      </c>
    </row>
    <row r="62" spans="1:24" ht="45" customHeight="1">
      <c r="A62" s="131"/>
      <c r="B62" s="148" t="s">
        <v>432</v>
      </c>
      <c r="C62" s="20" t="s">
        <v>432</v>
      </c>
      <c r="D62" s="21" t="s">
        <v>666</v>
      </c>
      <c r="E62" s="21" t="s">
        <v>603</v>
      </c>
      <c r="F62" s="22">
        <v>8</v>
      </c>
      <c r="G62" s="137"/>
      <c r="H62" s="140"/>
      <c r="I62" s="140"/>
      <c r="J62" s="140"/>
      <c r="K62" s="140"/>
      <c r="L62" s="143"/>
      <c r="M62" s="26">
        <v>29</v>
      </c>
      <c r="N62" s="56">
        <v>77.333333333333329</v>
      </c>
      <c r="O62" s="60">
        <v>286978</v>
      </c>
      <c r="P62" s="61">
        <v>266135</v>
      </c>
      <c r="Q62" s="62">
        <f t="shared" si="4"/>
        <v>21790000.666666664</v>
      </c>
      <c r="R62" s="62">
        <f t="shared" si="5"/>
        <v>2723750.083333333</v>
      </c>
      <c r="S62" s="63">
        <v>2723750</v>
      </c>
      <c r="T62" t="str">
        <f>VLOOKUP(C62,'053-001'!D:I,6,0)</f>
        <v>053-001</v>
      </c>
      <c r="U62" t="e">
        <f>VLOOKUP(C62,'053-003'!C:G,5,0)</f>
        <v>#N/A</v>
      </c>
      <c r="V62" t="e">
        <f>VLOOKUP(C62,'053-004'!C:G,5,0)</f>
        <v>#N/A</v>
      </c>
      <c r="W62" s="43" t="e">
        <f>VLOOKUP(C62,'053-005'!D:L,9,0)</f>
        <v>#N/A</v>
      </c>
      <c r="X62" t="e">
        <f>VLOOKUP(C62,'053-006'!C:G,5,0)</f>
        <v>#N/A</v>
      </c>
    </row>
    <row r="63" spans="1:24" ht="45" customHeight="1" thickBot="1">
      <c r="A63" s="146"/>
      <c r="B63" s="149" t="s">
        <v>667</v>
      </c>
      <c r="C63" s="31" t="s">
        <v>667</v>
      </c>
      <c r="D63" s="32" t="s">
        <v>668</v>
      </c>
      <c r="E63" s="32" t="s">
        <v>669</v>
      </c>
      <c r="F63" s="33">
        <v>2</v>
      </c>
      <c r="G63" s="151"/>
      <c r="H63" s="153"/>
      <c r="I63" s="153"/>
      <c r="J63" s="153"/>
      <c r="K63" s="153"/>
      <c r="L63" s="155"/>
      <c r="M63" s="26">
        <v>29</v>
      </c>
      <c r="N63" s="56">
        <v>19.333333333333332</v>
      </c>
      <c r="O63" s="60">
        <v>286978</v>
      </c>
      <c r="P63" s="61">
        <v>266135</v>
      </c>
      <c r="Q63" s="62">
        <f t="shared" si="4"/>
        <v>5447500.166666666</v>
      </c>
      <c r="R63" s="62">
        <f t="shared" si="5"/>
        <v>2723750.083333333</v>
      </c>
      <c r="S63" s="63">
        <v>2723750</v>
      </c>
      <c r="T63" t="e">
        <f>VLOOKUP(C63,'053-001'!D:I,6,0)</f>
        <v>#N/A</v>
      </c>
      <c r="U63" t="e">
        <f>VLOOKUP(C63,'053-003'!C:G,5,0)</f>
        <v>#N/A</v>
      </c>
      <c r="V63" t="str">
        <f>VLOOKUP(C63,'053-004'!C:G,5,0)</f>
        <v>053-004</v>
      </c>
      <c r="W63" s="43" t="e">
        <f>VLOOKUP(C63,'053-005'!D:L,9,0)</f>
        <v>#N/A</v>
      </c>
      <c r="X63" t="e">
        <f>VLOOKUP(C63,'053-006'!C:G,5,0)</f>
        <v>#N/A</v>
      </c>
    </row>
    <row r="64" spans="1:24" ht="45" customHeight="1">
      <c r="A64" s="145" t="s">
        <v>606</v>
      </c>
      <c r="B64" s="147" t="s">
        <v>50</v>
      </c>
      <c r="C64" s="29" t="s">
        <v>50</v>
      </c>
      <c r="D64" s="7" t="s">
        <v>3</v>
      </c>
      <c r="E64" s="7" t="s">
        <v>603</v>
      </c>
      <c r="F64" s="30">
        <v>1</v>
      </c>
      <c r="G64" s="150">
        <v>1097</v>
      </c>
      <c r="H64" s="152">
        <f>F64*G64</f>
        <v>1097</v>
      </c>
      <c r="I64" s="152">
        <v>0</v>
      </c>
      <c r="J64" s="152">
        <f>H64-I64</f>
        <v>1097</v>
      </c>
      <c r="K64" s="152">
        <f>J64*0.09</f>
        <v>98.72999999999999</v>
      </c>
      <c r="L64" s="154">
        <f>J64+K64</f>
        <v>1195.73</v>
      </c>
      <c r="M64" s="26">
        <v>29</v>
      </c>
      <c r="N64" s="56">
        <v>44.296296296296298</v>
      </c>
      <c r="O64" s="60">
        <v>286978</v>
      </c>
      <c r="P64" s="61">
        <v>266135</v>
      </c>
      <c r="Q64" s="62">
        <f t="shared" si="4"/>
        <v>12481245.592592591</v>
      </c>
      <c r="R64" s="62">
        <f t="shared" si="5"/>
        <v>12481245.592592591</v>
      </c>
      <c r="S64" s="63">
        <v>12481245</v>
      </c>
      <c r="T64" t="str">
        <f>VLOOKUP(C64,'053-001'!D:I,6,0)</f>
        <v>053-001</v>
      </c>
      <c r="U64" t="e">
        <f>VLOOKUP(C64,'053-003'!C:G,5,0)</f>
        <v>#N/A</v>
      </c>
      <c r="V64" t="e">
        <f>VLOOKUP(C64,'053-004'!C:G,5,0)</f>
        <v>#N/A</v>
      </c>
      <c r="W64" s="43" t="e">
        <f>VLOOKUP(C64,'053-005'!D:L,9,0)</f>
        <v>#N/A</v>
      </c>
      <c r="X64" t="e">
        <f>VLOOKUP(C64,'053-006'!C:G,5,0)</f>
        <v>#N/A</v>
      </c>
    </row>
    <row r="65" spans="1:24" ht="45" customHeight="1">
      <c r="A65" s="131"/>
      <c r="B65" s="148" t="s">
        <v>190</v>
      </c>
      <c r="C65" s="20" t="s">
        <v>190</v>
      </c>
      <c r="D65" s="21" t="s">
        <v>670</v>
      </c>
      <c r="E65" s="21" t="s">
        <v>603</v>
      </c>
      <c r="F65" s="22">
        <v>2</v>
      </c>
      <c r="G65" s="137"/>
      <c r="H65" s="140"/>
      <c r="I65" s="140"/>
      <c r="J65" s="140"/>
      <c r="K65" s="140"/>
      <c r="L65" s="143"/>
      <c r="M65" s="26">
        <v>29</v>
      </c>
      <c r="N65" s="56">
        <v>88.592592592592595</v>
      </c>
      <c r="O65" s="60">
        <v>286978</v>
      </c>
      <c r="P65" s="61">
        <v>266135</v>
      </c>
      <c r="Q65" s="62">
        <f t="shared" si="4"/>
        <v>24962491.185185183</v>
      </c>
      <c r="R65" s="62">
        <f t="shared" si="5"/>
        <v>12481245.592592591</v>
      </c>
      <c r="S65" s="63">
        <v>12481245</v>
      </c>
      <c r="T65" t="str">
        <f>VLOOKUP(C65,'053-001'!D:I,6,0)</f>
        <v>053-001</v>
      </c>
      <c r="U65" t="e">
        <f>VLOOKUP(C65,'053-003'!C:G,5,0)</f>
        <v>#N/A</v>
      </c>
      <c r="V65" t="e">
        <f>VLOOKUP(C65,'053-004'!C:G,5,0)</f>
        <v>#N/A</v>
      </c>
      <c r="W65" s="43" t="e">
        <f>VLOOKUP(C65,'053-005'!D:L,9,0)</f>
        <v>#N/A</v>
      </c>
      <c r="X65" t="e">
        <f>VLOOKUP(C65,'053-006'!C:G,5,0)</f>
        <v>#N/A</v>
      </c>
    </row>
    <row r="66" spans="1:24" ht="45" customHeight="1">
      <c r="A66" s="131"/>
      <c r="B66" s="148" t="s">
        <v>318</v>
      </c>
      <c r="C66" s="20" t="s">
        <v>318</v>
      </c>
      <c r="D66" s="21" t="s">
        <v>671</v>
      </c>
      <c r="E66" s="21" t="s">
        <v>603</v>
      </c>
      <c r="F66" s="22">
        <v>2</v>
      </c>
      <c r="G66" s="137"/>
      <c r="H66" s="140"/>
      <c r="I66" s="140"/>
      <c r="J66" s="140"/>
      <c r="K66" s="140"/>
      <c r="L66" s="143"/>
      <c r="M66" s="26">
        <v>29</v>
      </c>
      <c r="N66" s="56">
        <v>88.592592592592595</v>
      </c>
      <c r="O66" s="60">
        <v>286978</v>
      </c>
      <c r="P66" s="61">
        <v>266135</v>
      </c>
      <c r="Q66" s="62">
        <f t="shared" si="4"/>
        <v>24962491.185185183</v>
      </c>
      <c r="R66" s="62">
        <f t="shared" si="5"/>
        <v>12481245.592592591</v>
      </c>
      <c r="S66" s="63">
        <v>12481245</v>
      </c>
      <c r="T66" t="str">
        <f>VLOOKUP(C66,'053-001'!D:I,6,0)</f>
        <v>053-001</v>
      </c>
      <c r="U66" t="e">
        <f>VLOOKUP(C66,'053-003'!C:G,5,0)</f>
        <v>#N/A</v>
      </c>
      <c r="V66" t="e">
        <f>VLOOKUP(C66,'053-004'!C:G,5,0)</f>
        <v>#N/A</v>
      </c>
      <c r="W66" s="43" t="e">
        <f>VLOOKUP(C66,'053-005'!D:L,9,0)</f>
        <v>#N/A</v>
      </c>
      <c r="X66" t="e">
        <f>VLOOKUP(C66,'053-006'!C:G,5,0)</f>
        <v>#N/A</v>
      </c>
    </row>
    <row r="67" spans="1:24" ht="45" customHeight="1">
      <c r="A67" s="131"/>
      <c r="B67" s="148" t="s">
        <v>428</v>
      </c>
      <c r="C67" s="20" t="s">
        <v>428</v>
      </c>
      <c r="D67" s="21" t="s">
        <v>672</v>
      </c>
      <c r="E67" s="21" t="s">
        <v>603</v>
      </c>
      <c r="F67" s="22">
        <v>20</v>
      </c>
      <c r="G67" s="137"/>
      <c r="H67" s="140"/>
      <c r="I67" s="140"/>
      <c r="J67" s="140"/>
      <c r="K67" s="140"/>
      <c r="L67" s="143"/>
      <c r="M67" s="26">
        <v>29</v>
      </c>
      <c r="N67" s="56">
        <v>885.92592592592598</v>
      </c>
      <c r="O67" s="60">
        <v>286978</v>
      </c>
      <c r="P67" s="61">
        <v>266135</v>
      </c>
      <c r="Q67" s="62">
        <f t="shared" ref="Q67:Q130" si="14">((N67*75%)*O67)+((N67*25%)*P67)</f>
        <v>249624911.85185188</v>
      </c>
      <c r="R67" s="62">
        <f t="shared" ref="R67:R130" si="15">Q67/F67</f>
        <v>12481245.592592593</v>
      </c>
      <c r="S67" s="63">
        <v>12481245</v>
      </c>
      <c r="T67" t="str">
        <f>VLOOKUP(C67,'053-001'!D:I,6,0)</f>
        <v>053-001</v>
      </c>
      <c r="U67" t="e">
        <f>VLOOKUP(C67,'053-003'!C:G,5,0)</f>
        <v>#N/A</v>
      </c>
      <c r="V67" t="e">
        <f>VLOOKUP(C67,'053-004'!C:G,5,0)</f>
        <v>#N/A</v>
      </c>
      <c r="W67" s="43" t="e">
        <f>VLOOKUP(C67,'053-005'!D:L,9,0)</f>
        <v>#N/A</v>
      </c>
      <c r="X67" t="e">
        <f>VLOOKUP(C67,'053-006'!C:G,5,0)</f>
        <v>#N/A</v>
      </c>
    </row>
    <row r="68" spans="1:24" ht="45" customHeight="1" thickBot="1">
      <c r="A68" s="146"/>
      <c r="B68" s="149" t="s">
        <v>491</v>
      </c>
      <c r="C68" s="31" t="s">
        <v>491</v>
      </c>
      <c r="D68" s="32" t="s">
        <v>673</v>
      </c>
      <c r="E68" s="32" t="s">
        <v>603</v>
      </c>
      <c r="F68" s="33">
        <v>2</v>
      </c>
      <c r="G68" s="151"/>
      <c r="H68" s="153"/>
      <c r="I68" s="153"/>
      <c r="J68" s="153"/>
      <c r="K68" s="153"/>
      <c r="L68" s="155"/>
      <c r="M68" s="26">
        <v>29</v>
      </c>
      <c r="N68" s="56">
        <v>88.552592592592589</v>
      </c>
      <c r="O68" s="60">
        <v>286978</v>
      </c>
      <c r="P68" s="61">
        <v>266135</v>
      </c>
      <c r="Q68" s="62">
        <f t="shared" si="14"/>
        <v>24951220.495185181</v>
      </c>
      <c r="R68" s="62">
        <f t="shared" si="15"/>
        <v>12475610.247592591</v>
      </c>
      <c r="S68" s="63">
        <v>12475610</v>
      </c>
      <c r="T68" t="str">
        <f>VLOOKUP(C68,'053-001'!D:I,6,0)</f>
        <v>053-001</v>
      </c>
      <c r="U68" t="e">
        <f>VLOOKUP(C68,'053-003'!C:G,5,0)</f>
        <v>#N/A</v>
      </c>
      <c r="V68" t="e">
        <f>VLOOKUP(C68,'053-004'!C:G,5,0)</f>
        <v>#N/A</v>
      </c>
      <c r="W68" s="43" t="e">
        <f>VLOOKUP(C68,'053-005'!D:L,9,0)</f>
        <v>#N/A</v>
      </c>
      <c r="X68" t="e">
        <f>VLOOKUP(C68,'053-006'!C:G,5,0)</f>
        <v>#N/A</v>
      </c>
    </row>
    <row r="69" spans="1:24" ht="45" customHeight="1">
      <c r="A69" s="145" t="s">
        <v>608</v>
      </c>
      <c r="B69" s="147" t="s">
        <v>51</v>
      </c>
      <c r="C69" s="29" t="s">
        <v>51</v>
      </c>
      <c r="D69" s="7" t="s">
        <v>3</v>
      </c>
      <c r="E69" s="7" t="s">
        <v>603</v>
      </c>
      <c r="F69" s="30">
        <v>1</v>
      </c>
      <c r="G69" s="150">
        <v>366</v>
      </c>
      <c r="H69" s="152">
        <f>F69*G69</f>
        <v>366</v>
      </c>
      <c r="I69" s="152">
        <v>0</v>
      </c>
      <c r="J69" s="152">
        <f>H69-I69</f>
        <v>366</v>
      </c>
      <c r="K69" s="152">
        <f>J69*0.09</f>
        <v>32.94</v>
      </c>
      <c r="L69" s="154">
        <f>J69+K69</f>
        <v>398.94</v>
      </c>
      <c r="M69" s="26">
        <v>29</v>
      </c>
      <c r="N69" s="56">
        <v>21</v>
      </c>
      <c r="O69" s="60">
        <v>286978</v>
      </c>
      <c r="P69" s="61">
        <v>266135</v>
      </c>
      <c r="Q69" s="62">
        <f t="shared" si="14"/>
        <v>5917112.25</v>
      </c>
      <c r="R69" s="62">
        <f t="shared" si="15"/>
        <v>5917112.25</v>
      </c>
      <c r="S69" s="63">
        <v>5917112</v>
      </c>
      <c r="T69" t="str">
        <f>VLOOKUP(C69,'053-001'!D:I,6,0)</f>
        <v>053-001</v>
      </c>
      <c r="U69" t="e">
        <f>VLOOKUP(C69,'053-003'!C:G,5,0)</f>
        <v>#N/A</v>
      </c>
      <c r="V69" t="e">
        <f>VLOOKUP(C69,'053-004'!C:G,5,0)</f>
        <v>#N/A</v>
      </c>
      <c r="W69" s="43" t="e">
        <f>VLOOKUP(C69,'053-005'!D:L,9,0)</f>
        <v>#N/A</v>
      </c>
      <c r="X69" t="e">
        <f>VLOOKUP(C69,'053-006'!C:G,5,0)</f>
        <v>#N/A</v>
      </c>
    </row>
    <row r="70" spans="1:24" ht="45" customHeight="1">
      <c r="A70" s="131"/>
      <c r="B70" s="148" t="s">
        <v>192</v>
      </c>
      <c r="C70" s="20" t="s">
        <v>192</v>
      </c>
      <c r="D70" s="21" t="s">
        <v>674</v>
      </c>
      <c r="E70" s="21" t="s">
        <v>603</v>
      </c>
      <c r="F70" s="22">
        <v>2</v>
      </c>
      <c r="G70" s="137"/>
      <c r="H70" s="140"/>
      <c r="I70" s="140"/>
      <c r="J70" s="140"/>
      <c r="K70" s="140"/>
      <c r="L70" s="143"/>
      <c r="M70" s="26">
        <v>29</v>
      </c>
      <c r="N70" s="56">
        <v>42</v>
      </c>
      <c r="O70" s="60">
        <v>286978</v>
      </c>
      <c r="P70" s="61">
        <v>266135</v>
      </c>
      <c r="Q70" s="62">
        <f t="shared" si="14"/>
        <v>11834224.5</v>
      </c>
      <c r="R70" s="62">
        <f t="shared" si="15"/>
        <v>5917112.25</v>
      </c>
      <c r="S70" s="63">
        <v>5917112</v>
      </c>
      <c r="T70" t="str">
        <f>VLOOKUP(C70,'053-001'!D:I,6,0)</f>
        <v>053-001</v>
      </c>
      <c r="U70" t="e">
        <f>VLOOKUP(C70,'053-003'!C:G,5,0)</f>
        <v>#N/A</v>
      </c>
      <c r="V70" t="e">
        <f>VLOOKUP(C70,'053-004'!C:G,5,0)</f>
        <v>#N/A</v>
      </c>
      <c r="W70" s="43" t="e">
        <f>VLOOKUP(C70,'053-005'!D:L,9,0)</f>
        <v>#N/A</v>
      </c>
      <c r="X70" t="e">
        <f>VLOOKUP(C70,'053-006'!C:G,5,0)</f>
        <v>#N/A</v>
      </c>
    </row>
    <row r="71" spans="1:24" ht="45" customHeight="1">
      <c r="A71" s="131"/>
      <c r="B71" s="148" t="s">
        <v>319</v>
      </c>
      <c r="C71" s="20" t="s">
        <v>319</v>
      </c>
      <c r="D71" s="21" t="s">
        <v>661</v>
      </c>
      <c r="E71" s="21" t="s">
        <v>603</v>
      </c>
      <c r="F71" s="22">
        <v>2</v>
      </c>
      <c r="G71" s="137"/>
      <c r="H71" s="140"/>
      <c r="I71" s="140"/>
      <c r="J71" s="140"/>
      <c r="K71" s="140"/>
      <c r="L71" s="143"/>
      <c r="M71" s="26">
        <v>29</v>
      </c>
      <c r="N71" s="56">
        <v>42</v>
      </c>
      <c r="O71" s="60">
        <v>286978</v>
      </c>
      <c r="P71" s="61">
        <v>266135</v>
      </c>
      <c r="Q71" s="62">
        <f t="shared" si="14"/>
        <v>11834224.5</v>
      </c>
      <c r="R71" s="62">
        <f t="shared" si="15"/>
        <v>5917112.25</v>
      </c>
      <c r="S71" s="63">
        <v>5917112</v>
      </c>
      <c r="T71" t="str">
        <f>VLOOKUP(C71,'053-001'!D:I,6,0)</f>
        <v>053-001</v>
      </c>
      <c r="U71" t="e">
        <f>VLOOKUP(C71,'053-003'!C:G,5,0)</f>
        <v>#N/A</v>
      </c>
      <c r="V71" t="e">
        <f>VLOOKUP(C71,'053-004'!C:G,5,0)</f>
        <v>#N/A</v>
      </c>
      <c r="W71" s="43" t="e">
        <f>VLOOKUP(C71,'053-005'!D:L,9,0)</f>
        <v>#N/A</v>
      </c>
      <c r="X71" t="e">
        <f>VLOOKUP(C71,'053-006'!C:G,5,0)</f>
        <v>#N/A</v>
      </c>
    </row>
    <row r="72" spans="1:24" ht="45" customHeight="1">
      <c r="A72" s="131"/>
      <c r="B72" s="148" t="s">
        <v>430</v>
      </c>
      <c r="C72" s="20" t="s">
        <v>430</v>
      </c>
      <c r="D72" s="21" t="s">
        <v>662</v>
      </c>
      <c r="E72" s="21" t="s">
        <v>603</v>
      </c>
      <c r="F72" s="22">
        <v>12</v>
      </c>
      <c r="G72" s="137"/>
      <c r="H72" s="140"/>
      <c r="I72" s="140"/>
      <c r="J72" s="140"/>
      <c r="K72" s="140"/>
      <c r="L72" s="143"/>
      <c r="M72" s="26">
        <v>29</v>
      </c>
      <c r="N72" s="56">
        <v>252</v>
      </c>
      <c r="O72" s="60">
        <v>286978</v>
      </c>
      <c r="P72" s="61">
        <v>266135</v>
      </c>
      <c r="Q72" s="62">
        <f t="shared" si="14"/>
        <v>71005347</v>
      </c>
      <c r="R72" s="62">
        <f t="shared" si="15"/>
        <v>5917112.25</v>
      </c>
      <c r="S72" s="63">
        <v>5917112</v>
      </c>
      <c r="T72" t="str">
        <f>VLOOKUP(C72,'053-001'!D:I,6,0)</f>
        <v>053-001</v>
      </c>
      <c r="U72" t="e">
        <f>VLOOKUP(C72,'053-003'!C:G,5,0)</f>
        <v>#N/A</v>
      </c>
      <c r="V72" t="e">
        <f>VLOOKUP(C72,'053-004'!C:G,5,0)</f>
        <v>#N/A</v>
      </c>
      <c r="W72" s="43" t="e">
        <f>VLOOKUP(C72,'053-005'!D:L,9,0)</f>
        <v>#N/A</v>
      </c>
      <c r="X72" t="e">
        <f>VLOOKUP(C72,'053-006'!C:G,5,0)</f>
        <v>#N/A</v>
      </c>
    </row>
    <row r="73" spans="1:24" ht="45" customHeight="1" thickBot="1">
      <c r="A73" s="146"/>
      <c r="B73" s="149" t="s">
        <v>554</v>
      </c>
      <c r="C73" s="31" t="s">
        <v>554</v>
      </c>
      <c r="D73" s="32" t="s">
        <v>675</v>
      </c>
      <c r="E73" s="32" t="s">
        <v>603</v>
      </c>
      <c r="F73" s="33">
        <v>2</v>
      </c>
      <c r="G73" s="151"/>
      <c r="H73" s="153"/>
      <c r="I73" s="153"/>
      <c r="J73" s="153"/>
      <c r="K73" s="153"/>
      <c r="L73" s="155"/>
      <c r="M73" s="26">
        <v>29</v>
      </c>
      <c r="N73" s="56">
        <v>42</v>
      </c>
      <c r="O73" s="60">
        <v>286978</v>
      </c>
      <c r="P73" s="61">
        <v>266135</v>
      </c>
      <c r="Q73" s="62">
        <f t="shared" si="14"/>
        <v>11834224.5</v>
      </c>
      <c r="R73" s="62">
        <f t="shared" si="15"/>
        <v>5917112.25</v>
      </c>
      <c r="S73" s="63">
        <v>5917112</v>
      </c>
      <c r="T73" t="str">
        <f>VLOOKUP(C73,'053-001'!D:I,6,0)</f>
        <v>053-001</v>
      </c>
      <c r="U73" t="e">
        <f>VLOOKUP(C73,'053-003'!C:G,5,0)</f>
        <v>#N/A</v>
      </c>
      <c r="V73" t="e">
        <f>VLOOKUP(C73,'053-004'!C:G,5,0)</f>
        <v>#N/A</v>
      </c>
      <c r="W73" s="43" t="e">
        <f>VLOOKUP(C73,'053-005'!D:L,9,0)</f>
        <v>#N/A</v>
      </c>
      <c r="X73" t="e">
        <f>VLOOKUP(C73,'053-006'!C:G,5,0)</f>
        <v>#N/A</v>
      </c>
    </row>
    <row r="74" spans="1:24" ht="45" customHeight="1">
      <c r="A74" s="145" t="s">
        <v>618</v>
      </c>
      <c r="B74" s="147" t="s">
        <v>107</v>
      </c>
      <c r="C74" s="29" t="s">
        <v>107</v>
      </c>
      <c r="D74" s="7" t="s">
        <v>676</v>
      </c>
      <c r="E74" s="7" t="s">
        <v>603</v>
      </c>
      <c r="F74" s="30">
        <v>1</v>
      </c>
      <c r="G74" s="150">
        <v>364</v>
      </c>
      <c r="H74" s="152">
        <f>F74*G74</f>
        <v>364</v>
      </c>
      <c r="I74" s="152">
        <v>0</v>
      </c>
      <c r="J74" s="152">
        <f>H74-I74</f>
        <v>364</v>
      </c>
      <c r="K74" s="152">
        <f>J74*0.09</f>
        <v>32.76</v>
      </c>
      <c r="L74" s="154">
        <f>J74+K74</f>
        <v>396.76</v>
      </c>
      <c r="M74" s="26">
        <v>29</v>
      </c>
      <c r="N74" s="56">
        <v>30</v>
      </c>
      <c r="O74" s="60">
        <v>286978</v>
      </c>
      <c r="P74" s="61">
        <v>266135</v>
      </c>
      <c r="Q74" s="62">
        <f t="shared" si="14"/>
        <v>8453017.5</v>
      </c>
      <c r="R74" s="62">
        <f t="shared" si="15"/>
        <v>8453017.5</v>
      </c>
      <c r="S74" s="63">
        <v>8453017</v>
      </c>
      <c r="T74" t="str">
        <f>VLOOKUP(C74,'053-001'!D:I,6,0)</f>
        <v>053-001</v>
      </c>
      <c r="U74" t="e">
        <f>VLOOKUP(C74,'053-003'!C:G,5,0)</f>
        <v>#N/A</v>
      </c>
      <c r="V74" t="e">
        <f>VLOOKUP(C74,'053-004'!C:G,5,0)</f>
        <v>#N/A</v>
      </c>
      <c r="W74" s="43" t="e">
        <f>VLOOKUP(C74,'053-005'!D:L,9,0)</f>
        <v>#N/A</v>
      </c>
      <c r="X74" t="e">
        <f>VLOOKUP(C74,'053-006'!C:G,5,0)</f>
        <v>#N/A</v>
      </c>
    </row>
    <row r="75" spans="1:24" ht="45" customHeight="1">
      <c r="A75" s="158"/>
      <c r="B75" s="159"/>
      <c r="C75" s="20" t="s">
        <v>252</v>
      </c>
      <c r="D75" s="21" t="s">
        <v>677</v>
      </c>
      <c r="E75" s="21" t="s">
        <v>603</v>
      </c>
      <c r="F75" s="22">
        <v>2</v>
      </c>
      <c r="G75" s="160"/>
      <c r="H75" s="156"/>
      <c r="I75" s="156"/>
      <c r="J75" s="156"/>
      <c r="K75" s="156"/>
      <c r="L75" s="143"/>
      <c r="M75" s="26">
        <v>29</v>
      </c>
      <c r="N75" s="56">
        <v>61</v>
      </c>
      <c r="O75" s="60">
        <v>286978</v>
      </c>
      <c r="P75" s="61">
        <v>266135</v>
      </c>
      <c r="Q75" s="62">
        <f t="shared" si="14"/>
        <v>17187802.25</v>
      </c>
      <c r="R75" s="62">
        <f t="shared" si="15"/>
        <v>8593901.125</v>
      </c>
      <c r="S75" s="63">
        <v>8593901</v>
      </c>
      <c r="T75" t="str">
        <f>VLOOKUP(C75,'053-001'!D:I,6,0)</f>
        <v>053-001</v>
      </c>
      <c r="U75" t="e">
        <f>VLOOKUP(C75,'053-003'!C:G,5,0)</f>
        <v>#N/A</v>
      </c>
      <c r="V75" t="e">
        <f>VLOOKUP(C75,'053-004'!C:G,5,0)</f>
        <v>#N/A</v>
      </c>
      <c r="W75" s="43" t="e">
        <f>VLOOKUP(C75,'053-005'!D:L,9,0)</f>
        <v>#N/A</v>
      </c>
      <c r="X75" t="e">
        <f>VLOOKUP(C75,'053-006'!C:G,5,0)</f>
        <v>#N/A</v>
      </c>
    </row>
    <row r="76" spans="1:24" ht="45" customHeight="1">
      <c r="A76" s="158"/>
      <c r="B76" s="159"/>
      <c r="C76" s="20" t="s">
        <v>481</v>
      </c>
      <c r="D76" s="21" t="s">
        <v>437</v>
      </c>
      <c r="E76" s="21" t="s">
        <v>603</v>
      </c>
      <c r="F76" s="22">
        <v>8</v>
      </c>
      <c r="G76" s="160"/>
      <c r="H76" s="156"/>
      <c r="I76" s="156"/>
      <c r="J76" s="156"/>
      <c r="K76" s="156"/>
      <c r="L76" s="143"/>
      <c r="M76" s="26">
        <v>29</v>
      </c>
      <c r="N76" s="56">
        <v>244</v>
      </c>
      <c r="O76" s="60">
        <v>286978</v>
      </c>
      <c r="P76" s="61">
        <v>266135</v>
      </c>
      <c r="Q76" s="62">
        <f t="shared" si="14"/>
        <v>68751209</v>
      </c>
      <c r="R76" s="62">
        <f t="shared" si="15"/>
        <v>8593901.125</v>
      </c>
      <c r="S76" s="63">
        <v>8593901</v>
      </c>
      <c r="T76" t="str">
        <f>VLOOKUP(C76,'053-001'!D:I,6,0)</f>
        <v>053-001</v>
      </c>
      <c r="U76" t="e">
        <f>VLOOKUP(C76,'053-003'!C:G,5,0)</f>
        <v>#N/A</v>
      </c>
      <c r="V76" t="e">
        <f>VLOOKUP(C76,'053-004'!C:G,5,0)</f>
        <v>#N/A</v>
      </c>
      <c r="W76" s="43" t="e">
        <f>VLOOKUP(C76,'053-005'!D:L,9,0)</f>
        <v>#N/A</v>
      </c>
      <c r="X76" t="e">
        <f>VLOOKUP(C76,'053-006'!C:G,5,0)</f>
        <v>#N/A</v>
      </c>
    </row>
    <row r="77" spans="1:24" ht="45" customHeight="1" thickBot="1">
      <c r="A77" s="158"/>
      <c r="B77" s="159"/>
      <c r="C77" s="20" t="s">
        <v>503</v>
      </c>
      <c r="D77" s="21" t="s">
        <v>504</v>
      </c>
      <c r="E77" s="21" t="s">
        <v>603</v>
      </c>
      <c r="F77" s="22">
        <v>2</v>
      </c>
      <c r="G77" s="160"/>
      <c r="H77" s="156"/>
      <c r="I77" s="156"/>
      <c r="J77" s="156"/>
      <c r="K77" s="156"/>
      <c r="L77" s="155"/>
      <c r="M77" s="26">
        <v>29</v>
      </c>
      <c r="N77" s="56">
        <v>61</v>
      </c>
      <c r="O77" s="60">
        <v>286978</v>
      </c>
      <c r="P77" s="61">
        <v>266135</v>
      </c>
      <c r="Q77" s="62">
        <f t="shared" si="14"/>
        <v>17187802.25</v>
      </c>
      <c r="R77" s="62">
        <f t="shared" si="15"/>
        <v>8593901.125</v>
      </c>
      <c r="S77" s="63">
        <v>8593901</v>
      </c>
      <c r="T77" t="str">
        <f>VLOOKUP(C77,'053-001'!D:I,6,0)</f>
        <v>053-001</v>
      </c>
      <c r="U77" t="e">
        <f>VLOOKUP(C77,'053-003'!C:G,5,0)</f>
        <v>#N/A</v>
      </c>
      <c r="V77" t="e">
        <f>VLOOKUP(C77,'053-004'!C:G,5,0)</f>
        <v>#N/A</v>
      </c>
      <c r="W77" s="43" t="e">
        <f>VLOOKUP(C77,'053-005'!D:L,9,0)</f>
        <v>#N/A</v>
      </c>
      <c r="X77" t="e">
        <f>VLOOKUP(C77,'053-006'!C:G,5,0)</f>
        <v>#N/A</v>
      </c>
    </row>
    <row r="78" spans="1:24" ht="45" customHeight="1">
      <c r="A78" s="145" t="s">
        <v>601</v>
      </c>
      <c r="B78" s="147" t="s">
        <v>40</v>
      </c>
      <c r="C78" s="29" t="s">
        <v>40</v>
      </c>
      <c r="D78" s="7" t="s">
        <v>3</v>
      </c>
      <c r="E78" s="7" t="s">
        <v>603</v>
      </c>
      <c r="F78" s="30">
        <v>1</v>
      </c>
      <c r="G78" s="150">
        <v>249</v>
      </c>
      <c r="H78" s="152">
        <f>F78*G78</f>
        <v>249</v>
      </c>
      <c r="I78" s="152">
        <v>0</v>
      </c>
      <c r="J78" s="152">
        <f>H78-I78</f>
        <v>249</v>
      </c>
      <c r="K78" s="152">
        <f>J78*0.09</f>
        <v>22.41</v>
      </c>
      <c r="L78" s="154">
        <f>J78+K78</f>
        <v>271.41000000000003</v>
      </c>
      <c r="M78" s="26">
        <v>28</v>
      </c>
      <c r="N78">
        <v>18.066666666666666</v>
      </c>
      <c r="O78" s="60">
        <v>286978</v>
      </c>
      <c r="P78" s="61">
        <v>266135</v>
      </c>
      <c r="Q78" s="62">
        <f t="shared" si="14"/>
        <v>5090594.9833333334</v>
      </c>
      <c r="R78" s="62">
        <f t="shared" si="15"/>
        <v>5090594.9833333334</v>
      </c>
      <c r="S78" s="63">
        <v>5090594</v>
      </c>
      <c r="T78" t="str">
        <f>VLOOKUP(C78,'053-001'!D:I,6,0)</f>
        <v>053-001</v>
      </c>
      <c r="U78" t="e">
        <f>VLOOKUP(C78,'053-003'!C:G,5,0)</f>
        <v>#N/A</v>
      </c>
      <c r="V78" t="e">
        <f>VLOOKUP(C78,'053-004'!C:G,5,0)</f>
        <v>#N/A</v>
      </c>
      <c r="W78" s="43" t="e">
        <f>VLOOKUP(C78,'053-005'!D:L,9,0)</f>
        <v>#N/A</v>
      </c>
      <c r="X78" t="e">
        <f>VLOOKUP(C78,'053-006'!C:G,5,0)</f>
        <v>#N/A</v>
      </c>
    </row>
    <row r="79" spans="1:24" ht="45" customHeight="1">
      <c r="A79" s="131"/>
      <c r="B79" s="148" t="s">
        <v>179</v>
      </c>
      <c r="C79" s="20" t="s">
        <v>179</v>
      </c>
      <c r="D79" s="21" t="s">
        <v>678</v>
      </c>
      <c r="E79" s="21" t="s">
        <v>603</v>
      </c>
      <c r="F79" s="22">
        <v>2</v>
      </c>
      <c r="G79" s="137"/>
      <c r="H79" s="140"/>
      <c r="I79" s="140"/>
      <c r="J79" s="140"/>
      <c r="K79" s="140"/>
      <c r="L79" s="143"/>
      <c r="M79" s="26">
        <v>28</v>
      </c>
      <c r="N79">
        <v>36.133333333333333</v>
      </c>
      <c r="O79" s="60">
        <v>286978</v>
      </c>
      <c r="P79" s="61">
        <v>266135</v>
      </c>
      <c r="Q79" s="62">
        <f t="shared" si="14"/>
        <v>10181189.966666667</v>
      </c>
      <c r="R79" s="62">
        <f t="shared" si="15"/>
        <v>5090594.9833333334</v>
      </c>
      <c r="S79" s="63">
        <v>5090594</v>
      </c>
      <c r="T79" t="str">
        <f>VLOOKUP(C79,'053-001'!D:I,6,0)</f>
        <v>053-001</v>
      </c>
      <c r="U79" t="e">
        <f>VLOOKUP(C79,'053-003'!C:G,5,0)</f>
        <v>#N/A</v>
      </c>
      <c r="V79" t="e">
        <f>VLOOKUP(C79,'053-004'!C:G,5,0)</f>
        <v>#N/A</v>
      </c>
      <c r="W79" s="43" t="e">
        <f>VLOOKUP(C79,'053-005'!D:L,9,0)</f>
        <v>#N/A</v>
      </c>
      <c r="X79" t="e">
        <f>VLOOKUP(C79,'053-006'!C:G,5,0)</f>
        <v>#N/A</v>
      </c>
    </row>
    <row r="80" spans="1:24" ht="45" customHeight="1">
      <c r="A80" s="131"/>
      <c r="B80" s="148" t="s">
        <v>308</v>
      </c>
      <c r="C80" s="20" t="s">
        <v>308</v>
      </c>
      <c r="D80" s="21" t="s">
        <v>275</v>
      </c>
      <c r="E80" s="21" t="s">
        <v>603</v>
      </c>
      <c r="F80" s="22">
        <v>2</v>
      </c>
      <c r="G80" s="137"/>
      <c r="H80" s="140"/>
      <c r="I80" s="140"/>
      <c r="J80" s="140"/>
      <c r="K80" s="140"/>
      <c r="L80" s="143"/>
      <c r="M80" s="26">
        <v>28</v>
      </c>
      <c r="N80">
        <v>36.133333333333333</v>
      </c>
      <c r="O80" s="60">
        <v>286978</v>
      </c>
      <c r="P80" s="61">
        <v>266135</v>
      </c>
      <c r="Q80" s="62">
        <f t="shared" si="14"/>
        <v>10181189.966666667</v>
      </c>
      <c r="R80" s="62">
        <f t="shared" si="15"/>
        <v>5090594.9833333334</v>
      </c>
      <c r="S80" s="63">
        <v>5090594</v>
      </c>
      <c r="T80" t="str">
        <f>VLOOKUP(C80,'053-001'!D:I,6,0)</f>
        <v>053-001</v>
      </c>
      <c r="U80" t="e">
        <f>VLOOKUP(C80,'053-003'!C:G,5,0)</f>
        <v>#N/A</v>
      </c>
      <c r="V80" t="e">
        <f>VLOOKUP(C80,'053-004'!C:G,5,0)</f>
        <v>#N/A</v>
      </c>
      <c r="W80" s="43" t="e">
        <f>VLOOKUP(C80,'053-005'!D:L,9,0)</f>
        <v>#N/A</v>
      </c>
      <c r="X80" t="e">
        <f>VLOOKUP(C80,'053-006'!C:G,5,0)</f>
        <v>#N/A</v>
      </c>
    </row>
    <row r="81" spans="1:24" ht="45" customHeight="1">
      <c r="A81" s="131"/>
      <c r="B81" s="148" t="s">
        <v>418</v>
      </c>
      <c r="C81" s="20" t="s">
        <v>418</v>
      </c>
      <c r="D81" s="21" t="s">
        <v>385</v>
      </c>
      <c r="E81" s="21" t="s">
        <v>603</v>
      </c>
      <c r="F81" s="22">
        <v>8</v>
      </c>
      <c r="G81" s="137"/>
      <c r="H81" s="140"/>
      <c r="I81" s="140"/>
      <c r="J81" s="140"/>
      <c r="K81" s="140"/>
      <c r="L81" s="143"/>
      <c r="M81" s="26">
        <v>28</v>
      </c>
      <c r="N81">
        <v>144.53333333333333</v>
      </c>
      <c r="O81" s="60">
        <v>286978</v>
      </c>
      <c r="P81" s="61">
        <v>266135</v>
      </c>
      <c r="Q81" s="62">
        <f t="shared" si="14"/>
        <v>40724759.866666667</v>
      </c>
      <c r="R81" s="62">
        <f t="shared" si="15"/>
        <v>5090594.9833333334</v>
      </c>
      <c r="S81" s="63">
        <v>5090594</v>
      </c>
      <c r="T81" t="str">
        <f>VLOOKUP(C81,'053-001'!D:I,6,0)</f>
        <v>053-001</v>
      </c>
      <c r="U81" t="e">
        <f>VLOOKUP(C81,'053-003'!C:G,5,0)</f>
        <v>#N/A</v>
      </c>
      <c r="V81" t="e">
        <f>VLOOKUP(C81,'053-004'!C:G,5,0)</f>
        <v>#N/A</v>
      </c>
      <c r="W81" s="43" t="e">
        <f>VLOOKUP(C81,'053-005'!D:L,9,0)</f>
        <v>#N/A</v>
      </c>
      <c r="X81" t="e">
        <f>VLOOKUP(C81,'053-006'!C:G,5,0)</f>
        <v>#N/A</v>
      </c>
    </row>
    <row r="82" spans="1:24" ht="45" customHeight="1" thickBot="1">
      <c r="A82" s="146"/>
      <c r="B82" s="149" t="s">
        <v>489</v>
      </c>
      <c r="C82" s="31" t="s">
        <v>489</v>
      </c>
      <c r="D82" s="32" t="s">
        <v>679</v>
      </c>
      <c r="E82" s="32" t="s">
        <v>603</v>
      </c>
      <c r="F82" s="33">
        <v>2</v>
      </c>
      <c r="G82" s="151"/>
      <c r="H82" s="153"/>
      <c r="I82" s="153"/>
      <c r="J82" s="153"/>
      <c r="K82" s="153"/>
      <c r="L82" s="155"/>
      <c r="M82" s="26">
        <v>28</v>
      </c>
      <c r="N82">
        <v>36.133333333333333</v>
      </c>
      <c r="O82" s="60">
        <v>286978</v>
      </c>
      <c r="P82" s="61">
        <v>266135</v>
      </c>
      <c r="Q82" s="62">
        <f t="shared" si="14"/>
        <v>10181189.966666667</v>
      </c>
      <c r="R82" s="62">
        <f t="shared" si="15"/>
        <v>5090594.9833333334</v>
      </c>
      <c r="S82" s="63">
        <v>5090594</v>
      </c>
      <c r="T82" t="str">
        <f>VLOOKUP(C82,'053-001'!D:I,6,0)</f>
        <v>053-001</v>
      </c>
      <c r="U82" t="e">
        <f>VLOOKUP(C82,'053-003'!C:G,5,0)</f>
        <v>#N/A</v>
      </c>
      <c r="V82" t="e">
        <f>VLOOKUP(C82,'053-004'!C:G,5,0)</f>
        <v>#N/A</v>
      </c>
      <c r="W82" s="43" t="e">
        <f>VLOOKUP(C82,'053-005'!D:L,9,0)</f>
        <v>#N/A</v>
      </c>
      <c r="X82" t="e">
        <f>VLOOKUP(C82,'053-006'!C:G,5,0)</f>
        <v>#N/A</v>
      </c>
    </row>
    <row r="83" spans="1:24" ht="45" customHeight="1">
      <c r="A83" s="145" t="s">
        <v>604</v>
      </c>
      <c r="B83" s="147" t="s">
        <v>43</v>
      </c>
      <c r="C83" s="29" t="s">
        <v>43</v>
      </c>
      <c r="D83" s="7" t="s">
        <v>3</v>
      </c>
      <c r="E83" s="7" t="s">
        <v>603</v>
      </c>
      <c r="F83" s="30">
        <v>1</v>
      </c>
      <c r="G83" s="150">
        <v>249</v>
      </c>
      <c r="H83" s="152">
        <f>F83*G83</f>
        <v>249</v>
      </c>
      <c r="I83" s="152">
        <v>0</v>
      </c>
      <c r="J83" s="152">
        <f>H83-I83</f>
        <v>249</v>
      </c>
      <c r="K83" s="152">
        <f>J83*0.09</f>
        <v>22.41</v>
      </c>
      <c r="L83" s="154">
        <f>J83+K83</f>
        <v>271.41000000000003</v>
      </c>
      <c r="M83" s="26">
        <v>28</v>
      </c>
      <c r="N83">
        <v>18.066666666666666</v>
      </c>
      <c r="O83" s="60">
        <v>286978</v>
      </c>
      <c r="P83" s="61">
        <v>266135</v>
      </c>
      <c r="Q83" s="62">
        <f t="shared" si="14"/>
        <v>5090594.9833333334</v>
      </c>
      <c r="R83" s="62">
        <f t="shared" si="15"/>
        <v>5090594.9833333334</v>
      </c>
      <c r="S83" s="63">
        <v>5090594</v>
      </c>
      <c r="T83" t="str">
        <f>VLOOKUP(C83,'053-001'!D:I,6,0)</f>
        <v>053-001</v>
      </c>
      <c r="U83" t="e">
        <f>VLOOKUP(C83,'053-003'!C:G,5,0)</f>
        <v>#N/A</v>
      </c>
      <c r="V83" t="e">
        <f>VLOOKUP(C83,'053-004'!C:G,5,0)</f>
        <v>#N/A</v>
      </c>
      <c r="W83" s="43" t="e">
        <f>VLOOKUP(C83,'053-005'!D:L,9,0)</f>
        <v>#N/A</v>
      </c>
      <c r="X83" t="e">
        <f>VLOOKUP(C83,'053-006'!C:G,5,0)</f>
        <v>#N/A</v>
      </c>
    </row>
    <row r="84" spans="1:24" ht="45" customHeight="1">
      <c r="A84" s="131"/>
      <c r="B84" s="148" t="s">
        <v>183</v>
      </c>
      <c r="C84" s="20" t="s">
        <v>183</v>
      </c>
      <c r="D84" s="21" t="s">
        <v>680</v>
      </c>
      <c r="E84" s="21" t="s">
        <v>603</v>
      </c>
      <c r="F84" s="22">
        <v>2</v>
      </c>
      <c r="G84" s="137"/>
      <c r="H84" s="140"/>
      <c r="I84" s="140"/>
      <c r="J84" s="140"/>
      <c r="K84" s="140"/>
      <c r="L84" s="143"/>
      <c r="M84" s="26">
        <v>28</v>
      </c>
      <c r="N84">
        <v>36.133333333333333</v>
      </c>
      <c r="O84" s="60">
        <v>286978</v>
      </c>
      <c r="P84" s="61">
        <v>266135</v>
      </c>
      <c r="Q84" s="62">
        <f t="shared" si="14"/>
        <v>10181189.966666667</v>
      </c>
      <c r="R84" s="62">
        <f t="shared" si="15"/>
        <v>5090594.9833333334</v>
      </c>
      <c r="S84" s="63">
        <v>5090594</v>
      </c>
      <c r="T84" t="str">
        <f>VLOOKUP(C84,'053-001'!D:I,6,0)</f>
        <v>053-001</v>
      </c>
      <c r="U84" t="e">
        <f>VLOOKUP(C84,'053-003'!C:G,5,0)</f>
        <v>#N/A</v>
      </c>
      <c r="V84" t="e">
        <f>VLOOKUP(C84,'053-004'!C:G,5,0)</f>
        <v>#N/A</v>
      </c>
      <c r="W84" s="43" t="e">
        <f>VLOOKUP(C84,'053-005'!D:L,9,0)</f>
        <v>#N/A</v>
      </c>
      <c r="X84" t="e">
        <f>VLOOKUP(C84,'053-006'!C:G,5,0)</f>
        <v>#N/A</v>
      </c>
    </row>
    <row r="85" spans="1:24" ht="45" customHeight="1">
      <c r="A85" s="131"/>
      <c r="B85" s="148" t="s">
        <v>311</v>
      </c>
      <c r="C85" s="20" t="s">
        <v>311</v>
      </c>
      <c r="D85" s="21" t="s">
        <v>661</v>
      </c>
      <c r="E85" s="21" t="s">
        <v>603</v>
      </c>
      <c r="F85" s="22">
        <v>2</v>
      </c>
      <c r="G85" s="137"/>
      <c r="H85" s="140"/>
      <c r="I85" s="140"/>
      <c r="J85" s="140"/>
      <c r="K85" s="140"/>
      <c r="L85" s="143"/>
      <c r="M85" s="26">
        <v>28</v>
      </c>
      <c r="N85">
        <v>36.133333333333333</v>
      </c>
      <c r="O85" s="60">
        <v>286978</v>
      </c>
      <c r="P85" s="61">
        <v>266135</v>
      </c>
      <c r="Q85" s="62">
        <f t="shared" si="14"/>
        <v>10181189.966666667</v>
      </c>
      <c r="R85" s="62">
        <f t="shared" si="15"/>
        <v>5090594.9833333334</v>
      </c>
      <c r="S85" s="63">
        <v>5090594</v>
      </c>
      <c r="T85" t="str">
        <f>VLOOKUP(C85,'053-001'!D:I,6,0)</f>
        <v>053-001</v>
      </c>
      <c r="U85" t="e">
        <f>VLOOKUP(C85,'053-003'!C:G,5,0)</f>
        <v>#N/A</v>
      </c>
      <c r="V85" t="e">
        <f>VLOOKUP(C85,'053-004'!C:G,5,0)</f>
        <v>#N/A</v>
      </c>
      <c r="W85" s="43" t="e">
        <f>VLOOKUP(C85,'053-005'!D:L,9,0)</f>
        <v>#N/A</v>
      </c>
      <c r="X85" t="e">
        <f>VLOOKUP(C85,'053-006'!C:G,5,0)</f>
        <v>#N/A</v>
      </c>
    </row>
    <row r="86" spans="1:24" ht="45" customHeight="1">
      <c r="A86" s="131"/>
      <c r="B86" s="148" t="s">
        <v>421</v>
      </c>
      <c r="C86" s="20" t="s">
        <v>421</v>
      </c>
      <c r="D86" s="21" t="s">
        <v>662</v>
      </c>
      <c r="E86" s="21" t="s">
        <v>603</v>
      </c>
      <c r="F86" s="22">
        <v>8</v>
      </c>
      <c r="G86" s="137"/>
      <c r="H86" s="140"/>
      <c r="I86" s="140"/>
      <c r="J86" s="140"/>
      <c r="K86" s="140"/>
      <c r="L86" s="143"/>
      <c r="M86" s="26">
        <v>28</v>
      </c>
      <c r="N86">
        <v>144.53333333333333</v>
      </c>
      <c r="O86" s="60">
        <v>286978</v>
      </c>
      <c r="P86" s="61">
        <v>266135</v>
      </c>
      <c r="Q86" s="62">
        <f t="shared" si="14"/>
        <v>40724759.866666667</v>
      </c>
      <c r="R86" s="62">
        <f t="shared" si="15"/>
        <v>5090594.9833333334</v>
      </c>
      <c r="S86" s="63">
        <v>5090594</v>
      </c>
      <c r="T86" t="str">
        <f>VLOOKUP(C86,'053-001'!D:I,6,0)</f>
        <v>053-001</v>
      </c>
      <c r="U86" t="e">
        <f>VLOOKUP(C86,'053-003'!C:G,5,0)</f>
        <v>#N/A</v>
      </c>
      <c r="V86" t="e">
        <f>VLOOKUP(C86,'053-004'!C:G,5,0)</f>
        <v>#N/A</v>
      </c>
      <c r="W86" s="43" t="e">
        <f>VLOOKUP(C86,'053-005'!D:L,9,0)</f>
        <v>#N/A</v>
      </c>
      <c r="X86" t="e">
        <f>VLOOKUP(C86,'053-006'!C:G,5,0)</f>
        <v>#N/A</v>
      </c>
    </row>
    <row r="87" spans="1:24" ht="45" customHeight="1" thickBot="1">
      <c r="A87" s="146"/>
      <c r="B87" s="149" t="s">
        <v>681</v>
      </c>
      <c r="C87" s="31" t="s">
        <v>681</v>
      </c>
      <c r="D87" s="32" t="s">
        <v>682</v>
      </c>
      <c r="E87" s="32" t="s">
        <v>669</v>
      </c>
      <c r="F87" s="33">
        <v>2</v>
      </c>
      <c r="G87" s="151"/>
      <c r="H87" s="153"/>
      <c r="I87" s="153"/>
      <c r="J87" s="153"/>
      <c r="K87" s="153"/>
      <c r="L87" s="155"/>
      <c r="M87" s="26">
        <v>28</v>
      </c>
      <c r="N87">
        <v>36.133333333333333</v>
      </c>
      <c r="O87" s="60">
        <v>286978</v>
      </c>
      <c r="P87" s="61">
        <v>266135</v>
      </c>
      <c r="Q87" s="62">
        <f t="shared" si="14"/>
        <v>10181189.966666667</v>
      </c>
      <c r="R87" s="62">
        <f t="shared" si="15"/>
        <v>5090594.9833333334</v>
      </c>
      <c r="S87" s="63">
        <v>5090594</v>
      </c>
      <c r="T87" t="e">
        <f>VLOOKUP(C87,'053-001'!D:I,6,0)</f>
        <v>#N/A</v>
      </c>
      <c r="U87" t="e">
        <f>VLOOKUP(C87,'053-003'!C:G,5,0)</f>
        <v>#N/A</v>
      </c>
      <c r="V87" t="str">
        <f>VLOOKUP(C87,'053-004'!C:G,5,0)</f>
        <v>053-004</v>
      </c>
      <c r="W87" s="43" t="e">
        <f>VLOOKUP(C87,'053-005'!D:L,9,0)</f>
        <v>#N/A</v>
      </c>
      <c r="X87" t="e">
        <f>VLOOKUP(C87,'053-006'!C:G,5,0)</f>
        <v>#N/A</v>
      </c>
    </row>
    <row r="88" spans="1:24" ht="45" customHeight="1">
      <c r="A88" s="145" t="s">
        <v>606</v>
      </c>
      <c r="B88" s="147" t="s">
        <v>44</v>
      </c>
      <c r="C88" s="29" t="s">
        <v>44</v>
      </c>
      <c r="D88" s="7" t="s">
        <v>3</v>
      </c>
      <c r="E88" s="7" t="s">
        <v>603</v>
      </c>
      <c r="F88" s="30">
        <v>1</v>
      </c>
      <c r="G88" s="150">
        <v>345</v>
      </c>
      <c r="H88" s="152">
        <f>F88*G88</f>
        <v>345</v>
      </c>
      <c r="I88" s="152">
        <v>0</v>
      </c>
      <c r="J88" s="152">
        <f>H88-I88</f>
        <v>345</v>
      </c>
      <c r="K88" s="152">
        <f>J88*0.09</f>
        <v>31.049999999999997</v>
      </c>
      <c r="L88" s="154">
        <f>J88+K88</f>
        <v>376.05</v>
      </c>
      <c r="M88" s="26">
        <v>28</v>
      </c>
      <c r="N88">
        <v>19.789473684210527</v>
      </c>
      <c r="O88" s="60">
        <v>286978</v>
      </c>
      <c r="P88" s="61">
        <v>266135</v>
      </c>
      <c r="Q88" s="62">
        <f t="shared" si="14"/>
        <v>5576025.578947369</v>
      </c>
      <c r="R88" s="62">
        <f t="shared" si="15"/>
        <v>5576025.578947369</v>
      </c>
      <c r="S88" s="63">
        <v>5576025</v>
      </c>
      <c r="T88" t="str">
        <f>VLOOKUP(C88,'053-001'!D:I,6,0)</f>
        <v>053-001</v>
      </c>
      <c r="U88" t="e">
        <f>VLOOKUP(C88,'053-003'!C:G,5,0)</f>
        <v>#N/A</v>
      </c>
      <c r="V88" t="e">
        <f>VLOOKUP(C88,'053-004'!C:G,5,0)</f>
        <v>#N/A</v>
      </c>
      <c r="W88" s="43" t="e">
        <f>VLOOKUP(C88,'053-005'!D:L,9,0)</f>
        <v>#N/A</v>
      </c>
      <c r="X88" t="e">
        <f>VLOOKUP(C88,'053-006'!C:G,5,0)</f>
        <v>#N/A</v>
      </c>
    </row>
    <row r="89" spans="1:24" ht="45" customHeight="1">
      <c r="A89" s="131"/>
      <c r="B89" s="148" t="s">
        <v>184</v>
      </c>
      <c r="C89" s="20" t="s">
        <v>184</v>
      </c>
      <c r="D89" s="21" t="s">
        <v>683</v>
      </c>
      <c r="E89" s="21" t="s">
        <v>603</v>
      </c>
      <c r="F89" s="22">
        <v>2</v>
      </c>
      <c r="G89" s="137"/>
      <c r="H89" s="140"/>
      <c r="I89" s="140"/>
      <c r="J89" s="140"/>
      <c r="K89" s="140"/>
      <c r="L89" s="143"/>
      <c r="M89" s="26">
        <v>28</v>
      </c>
      <c r="N89">
        <v>39.578947368421055</v>
      </c>
      <c r="O89" s="60">
        <v>286978</v>
      </c>
      <c r="P89" s="61">
        <v>266135</v>
      </c>
      <c r="Q89" s="62">
        <f t="shared" si="14"/>
        <v>11152051.157894738</v>
      </c>
      <c r="R89" s="62">
        <f t="shared" si="15"/>
        <v>5576025.578947369</v>
      </c>
      <c r="S89" s="63">
        <v>5576025</v>
      </c>
      <c r="T89" t="str">
        <f>VLOOKUP(C89,'053-001'!D:I,6,0)</f>
        <v>053-001</v>
      </c>
      <c r="U89" t="e">
        <f>VLOOKUP(C89,'053-003'!C:G,5,0)</f>
        <v>#N/A</v>
      </c>
      <c r="V89" t="e">
        <f>VLOOKUP(C89,'053-004'!C:G,5,0)</f>
        <v>#N/A</v>
      </c>
      <c r="W89" s="43" t="e">
        <f>VLOOKUP(C89,'053-005'!D:L,9,0)</f>
        <v>#N/A</v>
      </c>
      <c r="X89" t="e">
        <f>VLOOKUP(C89,'053-006'!C:G,5,0)</f>
        <v>#N/A</v>
      </c>
    </row>
    <row r="90" spans="1:24" ht="45" customHeight="1">
      <c r="A90" s="131"/>
      <c r="B90" s="148" t="s">
        <v>312</v>
      </c>
      <c r="C90" s="20" t="s">
        <v>312</v>
      </c>
      <c r="D90" s="21" t="s">
        <v>684</v>
      </c>
      <c r="E90" s="21" t="s">
        <v>603</v>
      </c>
      <c r="F90" s="22">
        <v>2</v>
      </c>
      <c r="G90" s="137"/>
      <c r="H90" s="140"/>
      <c r="I90" s="140"/>
      <c r="J90" s="140"/>
      <c r="K90" s="140"/>
      <c r="L90" s="143"/>
      <c r="M90" s="26">
        <v>28</v>
      </c>
      <c r="N90">
        <v>39.578947368421055</v>
      </c>
      <c r="O90" s="60">
        <v>286978</v>
      </c>
      <c r="P90" s="61">
        <v>266135</v>
      </c>
      <c r="Q90" s="62">
        <f t="shared" si="14"/>
        <v>11152051.157894738</v>
      </c>
      <c r="R90" s="62">
        <f t="shared" si="15"/>
        <v>5576025.578947369</v>
      </c>
      <c r="S90" s="63">
        <v>5576025</v>
      </c>
      <c r="T90" t="str">
        <f>VLOOKUP(C90,'053-001'!D:I,6,0)</f>
        <v>053-001</v>
      </c>
      <c r="U90" t="e">
        <f>VLOOKUP(C90,'053-003'!C:G,5,0)</f>
        <v>#N/A</v>
      </c>
      <c r="V90" t="e">
        <f>VLOOKUP(C90,'053-004'!C:G,5,0)</f>
        <v>#N/A</v>
      </c>
      <c r="W90" s="43" t="e">
        <f>VLOOKUP(C90,'053-005'!D:L,9,0)</f>
        <v>#N/A</v>
      </c>
      <c r="X90" t="e">
        <f>VLOOKUP(C90,'053-006'!C:G,5,0)</f>
        <v>#N/A</v>
      </c>
    </row>
    <row r="91" spans="1:24" ht="45" customHeight="1">
      <c r="A91" s="131"/>
      <c r="B91" s="148" t="s">
        <v>422</v>
      </c>
      <c r="C91" s="20" t="s">
        <v>422</v>
      </c>
      <c r="D91" s="21" t="s">
        <v>685</v>
      </c>
      <c r="E91" s="21" t="s">
        <v>603</v>
      </c>
      <c r="F91" s="22">
        <v>12</v>
      </c>
      <c r="G91" s="137"/>
      <c r="H91" s="140"/>
      <c r="I91" s="140"/>
      <c r="J91" s="140"/>
      <c r="K91" s="140"/>
      <c r="L91" s="143"/>
      <c r="M91" s="26">
        <v>28</v>
      </c>
      <c r="N91">
        <v>237.47368421052633</v>
      </c>
      <c r="O91" s="60">
        <v>286978</v>
      </c>
      <c r="P91" s="61">
        <v>266135</v>
      </c>
      <c r="Q91" s="62">
        <f t="shared" si="14"/>
        <v>66912306.947368428</v>
      </c>
      <c r="R91" s="62">
        <f t="shared" si="15"/>
        <v>5576025.578947369</v>
      </c>
      <c r="S91" s="63">
        <v>5576025</v>
      </c>
      <c r="T91" t="str">
        <f>VLOOKUP(C91,'053-001'!D:I,6,0)</f>
        <v>053-001</v>
      </c>
      <c r="U91" t="e">
        <f>VLOOKUP(C91,'053-003'!C:G,5,0)</f>
        <v>#N/A</v>
      </c>
      <c r="V91" t="e">
        <f>VLOOKUP(C91,'053-004'!C:G,5,0)</f>
        <v>#N/A</v>
      </c>
      <c r="W91" s="43" t="e">
        <f>VLOOKUP(C91,'053-005'!D:L,9,0)</f>
        <v>#N/A</v>
      </c>
      <c r="X91" t="e">
        <f>VLOOKUP(C91,'053-006'!C:G,5,0)</f>
        <v>#N/A</v>
      </c>
    </row>
    <row r="92" spans="1:24" ht="45" customHeight="1" thickBot="1">
      <c r="A92" s="146"/>
      <c r="B92" s="149" t="s">
        <v>551</v>
      </c>
      <c r="C92" s="31" t="s">
        <v>551</v>
      </c>
      <c r="D92" s="32" t="s">
        <v>686</v>
      </c>
      <c r="E92" s="32" t="s">
        <v>603</v>
      </c>
      <c r="F92" s="33">
        <v>2</v>
      </c>
      <c r="G92" s="151"/>
      <c r="H92" s="153"/>
      <c r="I92" s="153"/>
      <c r="J92" s="153"/>
      <c r="K92" s="153"/>
      <c r="L92" s="155"/>
      <c r="M92" s="26">
        <v>28</v>
      </c>
      <c r="N92">
        <v>39.578947368421055</v>
      </c>
      <c r="O92" s="60">
        <v>286978</v>
      </c>
      <c r="P92" s="61">
        <v>266135</v>
      </c>
      <c r="Q92" s="62">
        <f t="shared" si="14"/>
        <v>11152051.157894738</v>
      </c>
      <c r="R92" s="62">
        <f t="shared" si="15"/>
        <v>5576025.578947369</v>
      </c>
      <c r="S92" s="63">
        <v>5576025</v>
      </c>
      <c r="T92" t="str">
        <f>VLOOKUP(C92,'053-001'!D:I,6,0)</f>
        <v>053-001</v>
      </c>
      <c r="U92" t="e">
        <f>VLOOKUP(C92,'053-003'!C:G,5,0)</f>
        <v>#N/A</v>
      </c>
      <c r="V92" t="e">
        <f>VLOOKUP(C92,'053-004'!C:G,5,0)</f>
        <v>#N/A</v>
      </c>
      <c r="W92" s="43" t="e">
        <f>VLOOKUP(C92,'053-005'!D:L,9,0)</f>
        <v>#N/A</v>
      </c>
      <c r="X92" t="e">
        <f>VLOOKUP(C92,'053-006'!C:G,5,0)</f>
        <v>#N/A</v>
      </c>
    </row>
    <row r="93" spans="1:24" ht="45" customHeight="1">
      <c r="A93" s="145" t="s">
        <v>608</v>
      </c>
      <c r="B93" s="147" t="s">
        <v>48</v>
      </c>
      <c r="C93" s="29" t="s">
        <v>48</v>
      </c>
      <c r="D93" s="7" t="s">
        <v>3</v>
      </c>
      <c r="E93" s="7" t="s">
        <v>603</v>
      </c>
      <c r="F93" s="30">
        <v>1</v>
      </c>
      <c r="G93" s="150">
        <v>858</v>
      </c>
      <c r="H93" s="152">
        <f>F93*G93</f>
        <v>858</v>
      </c>
      <c r="I93" s="152">
        <v>0</v>
      </c>
      <c r="J93" s="152">
        <f>H93-I93</f>
        <v>858</v>
      </c>
      <c r="K93" s="152">
        <f>J93*0.09</f>
        <v>77.22</v>
      </c>
      <c r="L93" s="154">
        <f>J93+K93</f>
        <v>935.22</v>
      </c>
      <c r="M93" s="26">
        <v>28</v>
      </c>
      <c r="N93">
        <v>40.652173913043477</v>
      </c>
      <c r="O93" s="60">
        <v>286978</v>
      </c>
      <c r="P93" s="61">
        <v>266135</v>
      </c>
      <c r="Q93" s="62">
        <f t="shared" si="14"/>
        <v>11454451.25</v>
      </c>
      <c r="R93" s="62">
        <f t="shared" si="15"/>
        <v>11454451.25</v>
      </c>
      <c r="S93" s="63">
        <v>11454451</v>
      </c>
      <c r="T93" t="str">
        <f>VLOOKUP(C93,'053-001'!D:I,6,0)</f>
        <v>053-001</v>
      </c>
      <c r="U93" t="e">
        <f>VLOOKUP(C93,'053-003'!C:G,5,0)</f>
        <v>#N/A</v>
      </c>
      <c r="V93" t="e">
        <f>VLOOKUP(C93,'053-004'!C:G,5,0)</f>
        <v>#N/A</v>
      </c>
      <c r="W93" s="43" t="e">
        <f>VLOOKUP(C93,'053-005'!D:L,9,0)</f>
        <v>#N/A</v>
      </c>
      <c r="X93" t="e">
        <f>VLOOKUP(C93,'053-006'!C:G,5,0)</f>
        <v>#N/A</v>
      </c>
    </row>
    <row r="94" spans="1:24" ht="45" customHeight="1">
      <c r="A94" s="131"/>
      <c r="B94" s="148" t="s">
        <v>188</v>
      </c>
      <c r="C94" s="20" t="s">
        <v>188</v>
      </c>
      <c r="D94" s="21" t="s">
        <v>687</v>
      </c>
      <c r="E94" s="21" t="s">
        <v>603</v>
      </c>
      <c r="F94" s="22">
        <v>2</v>
      </c>
      <c r="G94" s="137"/>
      <c r="H94" s="140"/>
      <c r="I94" s="140"/>
      <c r="J94" s="140"/>
      <c r="K94" s="140"/>
      <c r="L94" s="143"/>
      <c r="M94" s="26">
        <v>28</v>
      </c>
      <c r="N94">
        <v>81.304347826086953</v>
      </c>
      <c r="O94" s="60">
        <v>286978</v>
      </c>
      <c r="P94" s="61">
        <v>266135</v>
      </c>
      <c r="Q94" s="62">
        <f t="shared" si="14"/>
        <v>22908902.5</v>
      </c>
      <c r="R94" s="62">
        <f t="shared" si="15"/>
        <v>11454451.25</v>
      </c>
      <c r="S94" s="63">
        <v>11454451</v>
      </c>
      <c r="T94" t="str">
        <f>VLOOKUP(C94,'053-001'!D:I,6,0)</f>
        <v>053-001</v>
      </c>
      <c r="U94" t="e">
        <f>VLOOKUP(C94,'053-003'!C:G,5,0)</f>
        <v>#N/A</v>
      </c>
      <c r="V94" t="e">
        <f>VLOOKUP(C94,'053-004'!C:G,5,0)</f>
        <v>#N/A</v>
      </c>
      <c r="W94" s="43" t="e">
        <f>VLOOKUP(C94,'053-005'!D:L,9,0)</f>
        <v>#N/A</v>
      </c>
      <c r="X94" t="e">
        <f>VLOOKUP(C94,'053-006'!C:G,5,0)</f>
        <v>#N/A</v>
      </c>
    </row>
    <row r="95" spans="1:24" ht="45" customHeight="1">
      <c r="A95" s="131"/>
      <c r="B95" s="148" t="s">
        <v>316</v>
      </c>
      <c r="C95" s="20" t="s">
        <v>316</v>
      </c>
      <c r="D95" s="21" t="s">
        <v>688</v>
      </c>
      <c r="E95" s="21" t="s">
        <v>603</v>
      </c>
      <c r="F95" s="22">
        <v>2</v>
      </c>
      <c r="G95" s="137"/>
      <c r="H95" s="140"/>
      <c r="I95" s="140"/>
      <c r="J95" s="140"/>
      <c r="K95" s="140"/>
      <c r="L95" s="143"/>
      <c r="M95" s="26">
        <v>28</v>
      </c>
      <c r="N95">
        <v>81.304347826086953</v>
      </c>
      <c r="O95" s="60">
        <v>286978</v>
      </c>
      <c r="P95" s="61">
        <v>266135</v>
      </c>
      <c r="Q95" s="62">
        <f t="shared" si="14"/>
        <v>22908902.5</v>
      </c>
      <c r="R95" s="62">
        <f t="shared" si="15"/>
        <v>11454451.25</v>
      </c>
      <c r="S95" s="63">
        <v>11454451</v>
      </c>
      <c r="T95" t="str">
        <f>VLOOKUP(C95,'053-001'!D:I,6,0)</f>
        <v>053-001</v>
      </c>
      <c r="U95" t="e">
        <f>VLOOKUP(C95,'053-003'!C:G,5,0)</f>
        <v>#N/A</v>
      </c>
      <c r="V95" t="e">
        <f>VLOOKUP(C95,'053-004'!C:G,5,0)</f>
        <v>#N/A</v>
      </c>
      <c r="W95" s="43" t="e">
        <f>VLOOKUP(C95,'053-005'!D:L,9,0)</f>
        <v>#N/A</v>
      </c>
      <c r="X95" t="e">
        <f>VLOOKUP(C95,'053-006'!C:G,5,0)</f>
        <v>#N/A</v>
      </c>
    </row>
    <row r="96" spans="1:24" ht="45" customHeight="1">
      <c r="A96" s="131"/>
      <c r="B96" s="148" t="s">
        <v>426</v>
      </c>
      <c r="C96" s="20" t="s">
        <v>426</v>
      </c>
      <c r="D96" s="21" t="s">
        <v>689</v>
      </c>
      <c r="E96" s="21" t="s">
        <v>603</v>
      </c>
      <c r="F96" s="22">
        <v>16</v>
      </c>
      <c r="G96" s="137"/>
      <c r="H96" s="140"/>
      <c r="I96" s="140"/>
      <c r="J96" s="140"/>
      <c r="K96" s="140"/>
      <c r="L96" s="143"/>
      <c r="M96" s="26">
        <v>28</v>
      </c>
      <c r="N96">
        <v>650.43478260869563</v>
      </c>
      <c r="O96" s="60">
        <v>286978</v>
      </c>
      <c r="P96" s="61">
        <v>266135</v>
      </c>
      <c r="Q96" s="62">
        <f t="shared" si="14"/>
        <v>183271220</v>
      </c>
      <c r="R96" s="62">
        <f t="shared" si="15"/>
        <v>11454451.25</v>
      </c>
      <c r="S96" s="63">
        <v>11454451</v>
      </c>
      <c r="T96" t="str">
        <f>VLOOKUP(C96,'053-001'!D:I,6,0)</f>
        <v>053-001</v>
      </c>
      <c r="U96" t="e">
        <f>VLOOKUP(C96,'053-003'!C:G,5,0)</f>
        <v>#N/A</v>
      </c>
      <c r="V96" t="e">
        <f>VLOOKUP(C96,'053-004'!C:G,5,0)</f>
        <v>#N/A</v>
      </c>
      <c r="W96" s="43" t="e">
        <f>VLOOKUP(C96,'053-005'!D:L,9,0)</f>
        <v>#N/A</v>
      </c>
      <c r="X96" t="e">
        <f>VLOOKUP(C96,'053-006'!C:G,5,0)</f>
        <v>#N/A</v>
      </c>
    </row>
    <row r="97" spans="1:24" ht="45" customHeight="1" thickBot="1">
      <c r="A97" s="146"/>
      <c r="B97" s="149" t="s">
        <v>522</v>
      </c>
      <c r="C97" s="31" t="s">
        <v>522</v>
      </c>
      <c r="D97" s="32" t="s">
        <v>690</v>
      </c>
      <c r="E97" s="32" t="s">
        <v>603</v>
      </c>
      <c r="F97" s="33">
        <v>2</v>
      </c>
      <c r="G97" s="151"/>
      <c r="H97" s="153"/>
      <c r="I97" s="153"/>
      <c r="J97" s="153"/>
      <c r="K97" s="153"/>
      <c r="L97" s="155"/>
      <c r="M97" s="26">
        <v>28</v>
      </c>
      <c r="N97">
        <v>81.304347826086953</v>
      </c>
      <c r="O97" s="60">
        <v>286978</v>
      </c>
      <c r="P97" s="61">
        <v>266135</v>
      </c>
      <c r="Q97" s="62">
        <f t="shared" si="14"/>
        <v>22908902.5</v>
      </c>
      <c r="R97" s="62">
        <f t="shared" si="15"/>
        <v>11454451.25</v>
      </c>
      <c r="S97" s="63">
        <v>11454451</v>
      </c>
      <c r="T97" t="str">
        <f>VLOOKUP(C97,'053-001'!D:I,6,0)</f>
        <v>053-001</v>
      </c>
      <c r="U97" t="e">
        <f>VLOOKUP(C97,'053-003'!C:G,5,0)</f>
        <v>#N/A</v>
      </c>
      <c r="V97" t="e">
        <f>VLOOKUP(C97,'053-004'!C:G,5,0)</f>
        <v>#N/A</v>
      </c>
      <c r="W97" s="43" t="e">
        <f>VLOOKUP(C97,'053-005'!D:L,9,0)</f>
        <v>#N/A</v>
      </c>
      <c r="X97" t="e">
        <f>VLOOKUP(C97,'053-006'!C:G,5,0)</f>
        <v>#N/A</v>
      </c>
    </row>
    <row r="98" spans="1:24" ht="45" customHeight="1">
      <c r="A98" s="145" t="s">
        <v>618</v>
      </c>
      <c r="B98" s="147" t="s">
        <v>49</v>
      </c>
      <c r="C98" s="29" t="s">
        <v>49</v>
      </c>
      <c r="D98" s="7" t="s">
        <v>3</v>
      </c>
      <c r="E98" s="7" t="s">
        <v>603</v>
      </c>
      <c r="F98" s="30">
        <v>1</v>
      </c>
      <c r="G98" s="150">
        <v>858</v>
      </c>
      <c r="H98" s="152">
        <f>F98*G98</f>
        <v>858</v>
      </c>
      <c r="I98" s="152">
        <v>0</v>
      </c>
      <c r="J98" s="152">
        <f>H98-I98</f>
        <v>858</v>
      </c>
      <c r="K98" s="152">
        <f>J98*0.09</f>
        <v>77.22</v>
      </c>
      <c r="L98" s="154">
        <f>J98+K98</f>
        <v>935.22</v>
      </c>
      <c r="M98" s="26">
        <v>28</v>
      </c>
      <c r="N98">
        <v>40.652173913043477</v>
      </c>
      <c r="O98" s="60">
        <v>286978</v>
      </c>
      <c r="P98" s="61">
        <v>266135</v>
      </c>
      <c r="Q98" s="62">
        <f t="shared" si="14"/>
        <v>11454451.25</v>
      </c>
      <c r="R98" s="62">
        <f t="shared" si="15"/>
        <v>11454451.25</v>
      </c>
      <c r="S98" s="63">
        <v>11454451</v>
      </c>
      <c r="T98" t="str">
        <f>VLOOKUP(C98,'053-001'!D:I,6,0)</f>
        <v>053-001</v>
      </c>
      <c r="U98" t="e">
        <f>VLOOKUP(C98,'053-003'!C:G,5,0)</f>
        <v>#N/A</v>
      </c>
      <c r="V98" t="e">
        <f>VLOOKUP(C98,'053-004'!C:G,5,0)</f>
        <v>#N/A</v>
      </c>
      <c r="W98" s="43" t="e">
        <f>VLOOKUP(C98,'053-005'!D:L,9,0)</f>
        <v>#N/A</v>
      </c>
      <c r="X98" t="e">
        <f>VLOOKUP(C98,'053-006'!C:G,5,0)</f>
        <v>#N/A</v>
      </c>
    </row>
    <row r="99" spans="1:24" ht="45" customHeight="1">
      <c r="A99" s="131"/>
      <c r="B99" s="148" t="s">
        <v>189</v>
      </c>
      <c r="C99" s="20" t="s">
        <v>189</v>
      </c>
      <c r="D99" s="21" t="s">
        <v>687</v>
      </c>
      <c r="E99" s="21" t="s">
        <v>603</v>
      </c>
      <c r="F99" s="22">
        <v>2</v>
      </c>
      <c r="G99" s="137"/>
      <c r="H99" s="140"/>
      <c r="I99" s="140"/>
      <c r="J99" s="140"/>
      <c r="K99" s="140"/>
      <c r="L99" s="143"/>
      <c r="M99" s="26">
        <v>28</v>
      </c>
      <c r="N99">
        <v>81.304347826086953</v>
      </c>
      <c r="O99" s="60">
        <v>286978</v>
      </c>
      <c r="P99" s="61">
        <v>266135</v>
      </c>
      <c r="Q99" s="62">
        <f t="shared" si="14"/>
        <v>22908902.5</v>
      </c>
      <c r="R99" s="62">
        <f t="shared" si="15"/>
        <v>11454451.25</v>
      </c>
      <c r="S99" s="63">
        <v>11454451</v>
      </c>
      <c r="T99" t="str">
        <f>VLOOKUP(C99,'053-001'!D:I,6,0)</f>
        <v>053-001</v>
      </c>
      <c r="U99" t="e">
        <f>VLOOKUP(C99,'053-003'!C:G,5,0)</f>
        <v>#N/A</v>
      </c>
      <c r="V99" t="e">
        <f>VLOOKUP(C99,'053-004'!C:G,5,0)</f>
        <v>#N/A</v>
      </c>
      <c r="W99" s="43" t="e">
        <f>VLOOKUP(C99,'053-005'!D:L,9,0)</f>
        <v>#N/A</v>
      </c>
      <c r="X99" t="e">
        <f>VLOOKUP(C99,'053-006'!C:G,5,0)</f>
        <v>#N/A</v>
      </c>
    </row>
    <row r="100" spans="1:24" ht="45" customHeight="1">
      <c r="A100" s="131"/>
      <c r="B100" s="148" t="s">
        <v>317</v>
      </c>
      <c r="C100" s="20" t="s">
        <v>317</v>
      </c>
      <c r="D100" s="21" t="s">
        <v>688</v>
      </c>
      <c r="E100" s="21" t="s">
        <v>603</v>
      </c>
      <c r="F100" s="22">
        <v>2</v>
      </c>
      <c r="G100" s="137"/>
      <c r="H100" s="140"/>
      <c r="I100" s="140"/>
      <c r="J100" s="140"/>
      <c r="K100" s="140"/>
      <c r="L100" s="143"/>
      <c r="M100" s="26">
        <v>28</v>
      </c>
      <c r="N100">
        <v>81.304347826086953</v>
      </c>
      <c r="O100" s="60">
        <v>286978</v>
      </c>
      <c r="P100" s="61">
        <v>266135</v>
      </c>
      <c r="Q100" s="62">
        <f t="shared" si="14"/>
        <v>22908902.5</v>
      </c>
      <c r="R100" s="62">
        <f t="shared" si="15"/>
        <v>11454451.25</v>
      </c>
      <c r="S100" s="63">
        <v>11454451</v>
      </c>
      <c r="T100" t="str">
        <f>VLOOKUP(C100,'053-001'!D:I,6,0)</f>
        <v>053-001</v>
      </c>
      <c r="U100" t="e">
        <f>VLOOKUP(C100,'053-003'!C:G,5,0)</f>
        <v>#N/A</v>
      </c>
      <c r="V100" t="e">
        <f>VLOOKUP(C100,'053-004'!C:G,5,0)</f>
        <v>#N/A</v>
      </c>
      <c r="W100" s="43" t="e">
        <f>VLOOKUP(C100,'053-005'!D:L,9,0)</f>
        <v>#N/A</v>
      </c>
      <c r="X100" t="e">
        <f>VLOOKUP(C100,'053-006'!C:G,5,0)</f>
        <v>#N/A</v>
      </c>
    </row>
    <row r="101" spans="1:24" ht="45" customHeight="1">
      <c r="A101" s="131"/>
      <c r="B101" s="148" t="s">
        <v>427</v>
      </c>
      <c r="C101" s="20" t="s">
        <v>427</v>
      </c>
      <c r="D101" s="21" t="s">
        <v>689</v>
      </c>
      <c r="E101" s="21" t="s">
        <v>603</v>
      </c>
      <c r="F101" s="22">
        <v>16</v>
      </c>
      <c r="G101" s="137"/>
      <c r="H101" s="140"/>
      <c r="I101" s="140"/>
      <c r="J101" s="140"/>
      <c r="K101" s="140"/>
      <c r="L101" s="143"/>
      <c r="M101" s="26">
        <v>28</v>
      </c>
      <c r="N101">
        <v>650.43478260869563</v>
      </c>
      <c r="O101" s="60">
        <v>286978</v>
      </c>
      <c r="P101" s="61">
        <v>266135</v>
      </c>
      <c r="Q101" s="62">
        <f t="shared" si="14"/>
        <v>183271220</v>
      </c>
      <c r="R101" s="62">
        <f t="shared" si="15"/>
        <v>11454451.25</v>
      </c>
      <c r="S101" s="63">
        <v>11454451</v>
      </c>
      <c r="T101" t="str">
        <f>VLOOKUP(C101,'053-001'!D:I,6,0)</f>
        <v>053-001</v>
      </c>
      <c r="U101" t="e">
        <f>VLOOKUP(C101,'053-003'!C:G,5,0)</f>
        <v>#N/A</v>
      </c>
      <c r="V101" t="e">
        <f>VLOOKUP(C101,'053-004'!C:G,5,0)</f>
        <v>#N/A</v>
      </c>
      <c r="W101" s="43" t="e">
        <f>VLOOKUP(C101,'053-005'!D:L,9,0)</f>
        <v>#N/A</v>
      </c>
      <c r="X101" t="e">
        <f>VLOOKUP(C101,'053-006'!C:G,5,0)</f>
        <v>#N/A</v>
      </c>
    </row>
    <row r="102" spans="1:24" ht="45" customHeight="1" thickBot="1">
      <c r="A102" s="146"/>
      <c r="B102" s="149" t="s">
        <v>523</v>
      </c>
      <c r="C102" s="31" t="s">
        <v>523</v>
      </c>
      <c r="D102" s="32" t="s">
        <v>690</v>
      </c>
      <c r="E102" s="32" t="s">
        <v>603</v>
      </c>
      <c r="F102" s="33">
        <v>2</v>
      </c>
      <c r="G102" s="151"/>
      <c r="H102" s="153"/>
      <c r="I102" s="153"/>
      <c r="J102" s="153"/>
      <c r="K102" s="153"/>
      <c r="L102" s="155"/>
      <c r="M102" s="26">
        <v>28</v>
      </c>
      <c r="N102">
        <v>81.304347826086953</v>
      </c>
      <c r="O102" s="60">
        <v>286978</v>
      </c>
      <c r="P102" s="61">
        <v>266135</v>
      </c>
      <c r="Q102" s="62">
        <f t="shared" si="14"/>
        <v>22908902.5</v>
      </c>
      <c r="R102" s="62">
        <f t="shared" si="15"/>
        <v>11454451.25</v>
      </c>
      <c r="S102" s="63">
        <v>11454451</v>
      </c>
      <c r="T102" t="str">
        <f>VLOOKUP(C102,'053-001'!D:I,6,0)</f>
        <v>053-001</v>
      </c>
      <c r="U102" t="e">
        <f>VLOOKUP(C102,'053-003'!C:G,5,0)</f>
        <v>#N/A</v>
      </c>
      <c r="V102" t="e">
        <f>VLOOKUP(C102,'053-004'!C:G,5,0)</f>
        <v>#N/A</v>
      </c>
      <c r="W102" s="43" t="e">
        <f>VLOOKUP(C102,'053-005'!D:L,9,0)</f>
        <v>#N/A</v>
      </c>
      <c r="X102" t="e">
        <f>VLOOKUP(C102,'053-006'!C:G,5,0)</f>
        <v>#N/A</v>
      </c>
    </row>
    <row r="103" spans="1:24" ht="45" customHeight="1">
      <c r="A103" s="145" t="s">
        <v>601</v>
      </c>
      <c r="B103" s="147" t="s">
        <v>41</v>
      </c>
      <c r="C103" s="29" t="s">
        <v>41</v>
      </c>
      <c r="D103" s="7" t="s">
        <v>3</v>
      </c>
      <c r="E103" s="7" t="s">
        <v>603</v>
      </c>
      <c r="F103" s="30">
        <v>1</v>
      </c>
      <c r="G103" s="150">
        <v>184</v>
      </c>
      <c r="H103" s="152">
        <f>F103*G103</f>
        <v>184</v>
      </c>
      <c r="I103" s="152">
        <v>0</v>
      </c>
      <c r="J103" s="152">
        <f>H103-I103</f>
        <v>184</v>
      </c>
      <c r="K103" s="152">
        <f>J103*0.09</f>
        <v>16.559999999999999</v>
      </c>
      <c r="L103" s="154">
        <f>J103+K103</f>
        <v>200.56</v>
      </c>
      <c r="M103" s="26">
        <v>27</v>
      </c>
      <c r="N103">
        <v>13.4</v>
      </c>
      <c r="O103" s="60">
        <v>286978</v>
      </c>
      <c r="P103" s="61">
        <v>266135</v>
      </c>
      <c r="Q103" s="62">
        <f t="shared" si="14"/>
        <v>3775681.1500000004</v>
      </c>
      <c r="R103" s="62">
        <f t="shared" si="15"/>
        <v>3775681.1500000004</v>
      </c>
      <c r="S103" s="63">
        <v>3775681</v>
      </c>
      <c r="T103" t="str">
        <f>VLOOKUP(C103,'053-001'!D:I,6,0)</f>
        <v>053-001</v>
      </c>
      <c r="U103" t="e">
        <f>VLOOKUP(C103,'053-003'!C:G,5,0)</f>
        <v>#N/A</v>
      </c>
      <c r="V103" t="e">
        <f>VLOOKUP(C103,'053-004'!C:G,5,0)</f>
        <v>#N/A</v>
      </c>
      <c r="W103" s="43" t="e">
        <f>VLOOKUP(C103,'053-005'!D:L,9,0)</f>
        <v>#N/A</v>
      </c>
      <c r="X103" t="e">
        <f>VLOOKUP(C103,'053-006'!C:G,5,0)</f>
        <v>#N/A</v>
      </c>
    </row>
    <row r="104" spans="1:24" ht="45" customHeight="1">
      <c r="A104" s="131"/>
      <c r="B104" s="148" t="s">
        <v>181</v>
      </c>
      <c r="C104" s="20" t="s">
        <v>181</v>
      </c>
      <c r="D104" s="21" t="s">
        <v>691</v>
      </c>
      <c r="E104" s="21" t="s">
        <v>603</v>
      </c>
      <c r="F104" s="22">
        <v>2</v>
      </c>
      <c r="G104" s="137"/>
      <c r="H104" s="140"/>
      <c r="I104" s="140"/>
      <c r="J104" s="140"/>
      <c r="K104" s="140"/>
      <c r="L104" s="143"/>
      <c r="M104" s="26">
        <v>27</v>
      </c>
      <c r="N104">
        <v>26.8</v>
      </c>
      <c r="O104" s="60">
        <v>286978</v>
      </c>
      <c r="P104" s="61">
        <v>266135</v>
      </c>
      <c r="Q104" s="62">
        <f t="shared" si="14"/>
        <v>7551362.3000000007</v>
      </c>
      <c r="R104" s="62">
        <f t="shared" si="15"/>
        <v>3775681.1500000004</v>
      </c>
      <c r="S104" s="63">
        <v>3775681</v>
      </c>
      <c r="T104" t="str">
        <f>VLOOKUP(C104,'053-001'!D:I,6,0)</f>
        <v>053-001</v>
      </c>
      <c r="U104" t="e">
        <f>VLOOKUP(C104,'053-003'!C:G,5,0)</f>
        <v>#N/A</v>
      </c>
      <c r="V104" t="e">
        <f>VLOOKUP(C104,'053-004'!C:G,5,0)</f>
        <v>#N/A</v>
      </c>
      <c r="W104" s="43" t="e">
        <f>VLOOKUP(C104,'053-005'!D:L,9,0)</f>
        <v>#N/A</v>
      </c>
      <c r="X104" t="e">
        <f>VLOOKUP(C104,'053-006'!C:G,5,0)</f>
        <v>#N/A</v>
      </c>
    </row>
    <row r="105" spans="1:24" ht="45" customHeight="1">
      <c r="A105" s="131"/>
      <c r="B105" s="148" t="s">
        <v>309</v>
      </c>
      <c r="C105" s="20" t="s">
        <v>309</v>
      </c>
      <c r="D105" s="21" t="s">
        <v>275</v>
      </c>
      <c r="E105" s="21" t="s">
        <v>603</v>
      </c>
      <c r="F105" s="22">
        <v>2</v>
      </c>
      <c r="G105" s="137"/>
      <c r="H105" s="140"/>
      <c r="I105" s="140"/>
      <c r="J105" s="140"/>
      <c r="K105" s="140"/>
      <c r="L105" s="143"/>
      <c r="M105" s="26">
        <v>27</v>
      </c>
      <c r="N105">
        <v>26.8</v>
      </c>
      <c r="O105" s="60">
        <v>286978</v>
      </c>
      <c r="P105" s="61">
        <v>266135</v>
      </c>
      <c r="Q105" s="62">
        <f t="shared" si="14"/>
        <v>7551362.3000000007</v>
      </c>
      <c r="R105" s="62">
        <f t="shared" si="15"/>
        <v>3775681.1500000004</v>
      </c>
      <c r="S105" s="63">
        <v>3775681</v>
      </c>
      <c r="T105" t="str">
        <f>VLOOKUP(C105,'053-001'!D:I,6,0)</f>
        <v>053-001</v>
      </c>
      <c r="U105" t="e">
        <f>VLOOKUP(C105,'053-003'!C:G,5,0)</f>
        <v>#N/A</v>
      </c>
      <c r="V105" t="e">
        <f>VLOOKUP(C105,'053-004'!C:G,5,0)</f>
        <v>#N/A</v>
      </c>
      <c r="W105" s="43" t="e">
        <f>VLOOKUP(C105,'053-005'!D:L,9,0)</f>
        <v>#N/A</v>
      </c>
      <c r="X105" t="e">
        <f>VLOOKUP(C105,'053-006'!C:G,5,0)</f>
        <v>#N/A</v>
      </c>
    </row>
    <row r="106" spans="1:24" ht="45" customHeight="1">
      <c r="A106" s="131"/>
      <c r="B106" s="148" t="s">
        <v>419</v>
      </c>
      <c r="C106" s="20" t="s">
        <v>419</v>
      </c>
      <c r="D106" s="21" t="s">
        <v>385</v>
      </c>
      <c r="E106" s="21" t="s">
        <v>603</v>
      </c>
      <c r="F106" s="22">
        <v>8</v>
      </c>
      <c r="G106" s="137"/>
      <c r="H106" s="140"/>
      <c r="I106" s="140"/>
      <c r="J106" s="140"/>
      <c r="K106" s="140"/>
      <c r="L106" s="143"/>
      <c r="M106" s="26">
        <v>27</v>
      </c>
      <c r="N106">
        <v>107.2</v>
      </c>
      <c r="O106" s="60">
        <v>286978</v>
      </c>
      <c r="P106" s="61">
        <v>266135</v>
      </c>
      <c r="Q106" s="62">
        <f t="shared" si="14"/>
        <v>30205449.200000003</v>
      </c>
      <c r="R106" s="62">
        <f t="shared" si="15"/>
        <v>3775681.1500000004</v>
      </c>
      <c r="S106" s="63">
        <v>3775681</v>
      </c>
      <c r="T106" t="str">
        <f>VLOOKUP(C106,'053-001'!D:I,6,0)</f>
        <v>053-001</v>
      </c>
      <c r="U106" t="e">
        <f>VLOOKUP(C106,'053-003'!C:G,5,0)</f>
        <v>#N/A</v>
      </c>
      <c r="V106" t="e">
        <f>VLOOKUP(C106,'053-004'!C:G,5,0)</f>
        <v>#N/A</v>
      </c>
      <c r="W106" s="43" t="e">
        <f>VLOOKUP(C106,'053-005'!D:L,9,0)</f>
        <v>#N/A</v>
      </c>
      <c r="X106" t="e">
        <f>VLOOKUP(C106,'053-006'!C:G,5,0)</f>
        <v>#N/A</v>
      </c>
    </row>
    <row r="107" spans="1:24" ht="45" customHeight="1" thickBot="1">
      <c r="A107" s="146"/>
      <c r="B107" s="149" t="s">
        <v>548</v>
      </c>
      <c r="C107" s="31" t="s">
        <v>548</v>
      </c>
      <c r="D107" s="32" t="s">
        <v>692</v>
      </c>
      <c r="E107" s="32" t="s">
        <v>603</v>
      </c>
      <c r="F107" s="33">
        <v>2</v>
      </c>
      <c r="G107" s="151"/>
      <c r="H107" s="153"/>
      <c r="I107" s="153"/>
      <c r="J107" s="153"/>
      <c r="K107" s="153"/>
      <c r="L107" s="155"/>
      <c r="M107" s="26">
        <v>27</v>
      </c>
      <c r="N107">
        <v>26.8</v>
      </c>
      <c r="O107" s="60">
        <v>286978</v>
      </c>
      <c r="P107" s="61">
        <v>266135</v>
      </c>
      <c r="Q107" s="62">
        <f t="shared" si="14"/>
        <v>7551362.3000000007</v>
      </c>
      <c r="R107" s="62">
        <f t="shared" si="15"/>
        <v>3775681.1500000004</v>
      </c>
      <c r="S107" s="63">
        <v>3775681</v>
      </c>
      <c r="T107" t="str">
        <f>VLOOKUP(C107,'053-001'!D:I,6,0)</f>
        <v>053-001</v>
      </c>
      <c r="U107" t="e">
        <f>VLOOKUP(C107,'053-003'!C:G,5,0)</f>
        <v>#N/A</v>
      </c>
      <c r="V107" t="e">
        <f>VLOOKUP(C107,'053-004'!C:G,5,0)</f>
        <v>#N/A</v>
      </c>
      <c r="W107" s="43" t="e">
        <f>VLOOKUP(C107,'053-005'!D:L,9,0)</f>
        <v>#N/A</v>
      </c>
      <c r="X107" t="e">
        <f>VLOOKUP(C107,'053-006'!C:G,5,0)</f>
        <v>#N/A</v>
      </c>
    </row>
    <row r="108" spans="1:24" ht="45" customHeight="1">
      <c r="A108" s="145" t="s">
        <v>604</v>
      </c>
      <c r="B108" s="147" t="s">
        <v>30</v>
      </c>
      <c r="C108" s="29" t="s">
        <v>30</v>
      </c>
      <c r="D108" s="7" t="s">
        <v>3</v>
      </c>
      <c r="E108" s="7" t="s">
        <v>603</v>
      </c>
      <c r="F108" s="30">
        <v>1</v>
      </c>
      <c r="G108" s="150">
        <v>858</v>
      </c>
      <c r="H108" s="152">
        <f>F108*G108</f>
        <v>858</v>
      </c>
      <c r="I108" s="152">
        <v>0</v>
      </c>
      <c r="J108" s="152">
        <f>H108-I108</f>
        <v>858</v>
      </c>
      <c r="K108" s="152">
        <f>J108*0.09</f>
        <v>77.22</v>
      </c>
      <c r="L108" s="154">
        <f>J108+K108</f>
        <v>935.22</v>
      </c>
      <c r="M108" s="26">
        <v>27</v>
      </c>
      <c r="N108">
        <v>40.652173913043477</v>
      </c>
      <c r="O108" s="60">
        <v>286978</v>
      </c>
      <c r="P108" s="61">
        <v>266135</v>
      </c>
      <c r="Q108" s="62">
        <f t="shared" si="14"/>
        <v>11454451.25</v>
      </c>
      <c r="R108" s="62">
        <f t="shared" si="15"/>
        <v>11454451.25</v>
      </c>
      <c r="S108" s="63">
        <v>11454451</v>
      </c>
      <c r="T108" t="str">
        <f>VLOOKUP(C108,'053-001'!D:I,6,0)</f>
        <v>053-001</v>
      </c>
      <c r="U108" t="e">
        <f>VLOOKUP(C108,'053-003'!C:G,5,0)</f>
        <v>#N/A</v>
      </c>
      <c r="V108" t="e">
        <f>VLOOKUP(C108,'053-004'!C:G,5,0)</f>
        <v>#N/A</v>
      </c>
      <c r="W108" s="43" t="e">
        <f>VLOOKUP(C108,'053-005'!D:L,9,0)</f>
        <v>#N/A</v>
      </c>
      <c r="X108" t="e">
        <f>VLOOKUP(C108,'053-006'!C:G,5,0)</f>
        <v>#N/A</v>
      </c>
    </row>
    <row r="109" spans="1:24" ht="45" customHeight="1">
      <c r="A109" s="131"/>
      <c r="B109" s="148" t="s">
        <v>169</v>
      </c>
      <c r="C109" s="20" t="s">
        <v>169</v>
      </c>
      <c r="D109" s="21" t="s">
        <v>687</v>
      </c>
      <c r="E109" s="21" t="s">
        <v>603</v>
      </c>
      <c r="F109" s="22">
        <v>2</v>
      </c>
      <c r="G109" s="137"/>
      <c r="H109" s="140"/>
      <c r="I109" s="140"/>
      <c r="J109" s="140"/>
      <c r="K109" s="140"/>
      <c r="L109" s="143"/>
      <c r="M109" s="26">
        <v>27</v>
      </c>
      <c r="N109">
        <v>81.304347826086953</v>
      </c>
      <c r="O109" s="60">
        <v>286978</v>
      </c>
      <c r="P109" s="61">
        <v>266135</v>
      </c>
      <c r="Q109" s="62">
        <f t="shared" si="14"/>
        <v>22908902.5</v>
      </c>
      <c r="R109" s="62">
        <f t="shared" si="15"/>
        <v>11454451.25</v>
      </c>
      <c r="S109" s="63">
        <v>11454451</v>
      </c>
      <c r="T109" t="str">
        <f>VLOOKUP(C109,'053-001'!D:I,6,0)</f>
        <v>053-001</v>
      </c>
      <c r="U109" t="e">
        <f>VLOOKUP(C109,'053-003'!C:G,5,0)</f>
        <v>#N/A</v>
      </c>
      <c r="V109" t="e">
        <f>VLOOKUP(C109,'053-004'!C:G,5,0)</f>
        <v>#N/A</v>
      </c>
      <c r="W109" s="43" t="e">
        <f>VLOOKUP(C109,'053-005'!D:L,9,0)</f>
        <v>#N/A</v>
      </c>
      <c r="X109" t="e">
        <f>VLOOKUP(C109,'053-006'!C:G,5,0)</f>
        <v>#N/A</v>
      </c>
    </row>
    <row r="110" spans="1:24" ht="45" customHeight="1">
      <c r="A110" s="131"/>
      <c r="B110" s="148" t="s">
        <v>298</v>
      </c>
      <c r="C110" s="20" t="s">
        <v>298</v>
      </c>
      <c r="D110" s="21" t="s">
        <v>688</v>
      </c>
      <c r="E110" s="21" t="s">
        <v>603</v>
      </c>
      <c r="F110" s="22">
        <v>2</v>
      </c>
      <c r="G110" s="137"/>
      <c r="H110" s="140"/>
      <c r="I110" s="140"/>
      <c r="J110" s="140"/>
      <c r="K110" s="140"/>
      <c r="L110" s="143"/>
      <c r="M110" s="26">
        <v>27</v>
      </c>
      <c r="N110">
        <v>81.304347826086953</v>
      </c>
      <c r="O110" s="60">
        <v>286978</v>
      </c>
      <c r="P110" s="61">
        <v>266135</v>
      </c>
      <c r="Q110" s="62">
        <f t="shared" si="14"/>
        <v>22908902.5</v>
      </c>
      <c r="R110" s="62">
        <f t="shared" si="15"/>
        <v>11454451.25</v>
      </c>
      <c r="S110" s="63">
        <v>11454451</v>
      </c>
      <c r="T110" t="str">
        <f>VLOOKUP(C110,'053-001'!D:I,6,0)</f>
        <v>053-001</v>
      </c>
      <c r="U110" t="e">
        <f>VLOOKUP(C110,'053-003'!C:G,5,0)</f>
        <v>#N/A</v>
      </c>
      <c r="V110" t="e">
        <f>VLOOKUP(C110,'053-004'!C:G,5,0)</f>
        <v>#N/A</v>
      </c>
      <c r="W110" s="43" t="e">
        <f>VLOOKUP(C110,'053-005'!D:L,9,0)</f>
        <v>#N/A</v>
      </c>
      <c r="X110" t="e">
        <f>VLOOKUP(C110,'053-006'!C:G,5,0)</f>
        <v>#N/A</v>
      </c>
    </row>
    <row r="111" spans="1:24" ht="45" customHeight="1">
      <c r="A111" s="131"/>
      <c r="B111" s="148" t="s">
        <v>408</v>
      </c>
      <c r="C111" s="20" t="s">
        <v>408</v>
      </c>
      <c r="D111" s="21" t="s">
        <v>689</v>
      </c>
      <c r="E111" s="21" t="s">
        <v>603</v>
      </c>
      <c r="F111" s="22">
        <v>16</v>
      </c>
      <c r="G111" s="137"/>
      <c r="H111" s="140"/>
      <c r="I111" s="140"/>
      <c r="J111" s="140"/>
      <c r="K111" s="140"/>
      <c r="L111" s="143"/>
      <c r="M111" s="26">
        <v>27</v>
      </c>
      <c r="N111">
        <v>650.43478260869563</v>
      </c>
      <c r="O111" s="60">
        <v>286978</v>
      </c>
      <c r="P111" s="61">
        <v>266135</v>
      </c>
      <c r="Q111" s="62">
        <f t="shared" si="14"/>
        <v>183271220</v>
      </c>
      <c r="R111" s="62">
        <f t="shared" si="15"/>
        <v>11454451.25</v>
      </c>
      <c r="S111" s="63">
        <v>11454451</v>
      </c>
      <c r="T111" t="str">
        <f>VLOOKUP(C111,'053-001'!D:I,6,0)</f>
        <v>053-001</v>
      </c>
      <c r="U111" t="e">
        <f>VLOOKUP(C111,'053-003'!C:G,5,0)</f>
        <v>#N/A</v>
      </c>
      <c r="V111" t="e">
        <f>VLOOKUP(C111,'053-004'!C:G,5,0)</f>
        <v>#N/A</v>
      </c>
      <c r="W111" s="43" t="e">
        <f>VLOOKUP(C111,'053-005'!D:L,9,0)</f>
        <v>#N/A</v>
      </c>
      <c r="X111" t="e">
        <f>VLOOKUP(C111,'053-006'!C:G,5,0)</f>
        <v>#N/A</v>
      </c>
    </row>
    <row r="112" spans="1:24" ht="45" customHeight="1" thickBot="1">
      <c r="A112" s="146"/>
      <c r="B112" s="149" t="s">
        <v>520</v>
      </c>
      <c r="C112" s="31" t="s">
        <v>520</v>
      </c>
      <c r="D112" s="32" t="s">
        <v>690</v>
      </c>
      <c r="E112" s="32" t="s">
        <v>603</v>
      </c>
      <c r="F112" s="33">
        <v>2</v>
      </c>
      <c r="G112" s="151"/>
      <c r="H112" s="153"/>
      <c r="I112" s="153"/>
      <c r="J112" s="153"/>
      <c r="K112" s="153"/>
      <c r="L112" s="155"/>
      <c r="M112" s="26">
        <v>27</v>
      </c>
      <c r="N112">
        <v>81.304347826086953</v>
      </c>
      <c r="O112" s="60">
        <v>286978</v>
      </c>
      <c r="P112" s="61">
        <v>266135</v>
      </c>
      <c r="Q112" s="62">
        <f t="shared" si="14"/>
        <v>22908902.5</v>
      </c>
      <c r="R112" s="62">
        <f t="shared" si="15"/>
        <v>11454451.25</v>
      </c>
      <c r="S112" s="63">
        <v>11454451</v>
      </c>
      <c r="T112" t="str">
        <f>VLOOKUP(C112,'053-001'!D:I,6,0)</f>
        <v>053-001</v>
      </c>
      <c r="U112" t="e">
        <f>VLOOKUP(C112,'053-003'!C:G,5,0)</f>
        <v>#N/A</v>
      </c>
      <c r="V112" t="e">
        <f>VLOOKUP(C112,'053-004'!C:G,5,0)</f>
        <v>#N/A</v>
      </c>
      <c r="W112" s="43" t="e">
        <f>VLOOKUP(C112,'053-005'!D:L,9,0)</f>
        <v>#N/A</v>
      </c>
      <c r="X112" t="e">
        <f>VLOOKUP(C112,'053-006'!C:G,5,0)</f>
        <v>#N/A</v>
      </c>
    </row>
    <row r="113" spans="1:24" ht="45" customHeight="1">
      <c r="A113" s="145" t="s">
        <v>606</v>
      </c>
      <c r="B113" s="147" t="s">
        <v>31</v>
      </c>
      <c r="C113" s="29" t="s">
        <v>31</v>
      </c>
      <c r="D113" s="7" t="s">
        <v>3</v>
      </c>
      <c r="E113" s="7" t="s">
        <v>603</v>
      </c>
      <c r="F113" s="30">
        <v>1</v>
      </c>
      <c r="G113" s="150">
        <v>858</v>
      </c>
      <c r="H113" s="152">
        <f>F113*G113</f>
        <v>858</v>
      </c>
      <c r="I113" s="152">
        <v>0</v>
      </c>
      <c r="J113" s="152">
        <f>H113-I113</f>
        <v>858</v>
      </c>
      <c r="K113" s="152">
        <f>J113*0.09</f>
        <v>77.22</v>
      </c>
      <c r="L113" s="154">
        <f>J113+K113</f>
        <v>935.22</v>
      </c>
      <c r="M113" s="26">
        <v>27</v>
      </c>
      <c r="N113">
        <v>40.652173913043477</v>
      </c>
      <c r="O113" s="60">
        <v>286978</v>
      </c>
      <c r="P113" s="61">
        <v>266135</v>
      </c>
      <c r="Q113" s="62">
        <f t="shared" si="14"/>
        <v>11454451.25</v>
      </c>
      <c r="R113" s="62">
        <f t="shared" si="15"/>
        <v>11454451.25</v>
      </c>
      <c r="S113" s="63">
        <v>11454451</v>
      </c>
      <c r="T113" t="str">
        <f>VLOOKUP(C113,'053-001'!D:I,6,0)</f>
        <v>053-001</v>
      </c>
      <c r="U113" t="e">
        <f>VLOOKUP(C113,'053-003'!C:G,5,0)</f>
        <v>#N/A</v>
      </c>
      <c r="V113" t="e">
        <f>VLOOKUP(C113,'053-004'!C:G,5,0)</f>
        <v>#N/A</v>
      </c>
      <c r="W113" s="43" t="e">
        <f>VLOOKUP(C113,'053-005'!D:L,9,0)</f>
        <v>#N/A</v>
      </c>
      <c r="X113" t="e">
        <f>VLOOKUP(C113,'053-006'!C:G,5,0)</f>
        <v>#N/A</v>
      </c>
    </row>
    <row r="114" spans="1:24" ht="45" customHeight="1">
      <c r="A114" s="131"/>
      <c r="B114" s="148" t="s">
        <v>170</v>
      </c>
      <c r="C114" s="20" t="s">
        <v>170</v>
      </c>
      <c r="D114" s="21" t="s">
        <v>687</v>
      </c>
      <c r="E114" s="21" t="s">
        <v>603</v>
      </c>
      <c r="F114" s="22">
        <v>2</v>
      </c>
      <c r="G114" s="137"/>
      <c r="H114" s="140"/>
      <c r="I114" s="140"/>
      <c r="J114" s="140"/>
      <c r="K114" s="140"/>
      <c r="L114" s="143"/>
      <c r="M114" s="26">
        <v>27</v>
      </c>
      <c r="N114">
        <v>81.304347826086953</v>
      </c>
      <c r="O114" s="60">
        <v>286978</v>
      </c>
      <c r="P114" s="61">
        <v>266135</v>
      </c>
      <c r="Q114" s="62">
        <f t="shared" si="14"/>
        <v>22908902.5</v>
      </c>
      <c r="R114" s="62">
        <f t="shared" si="15"/>
        <v>11454451.25</v>
      </c>
      <c r="S114" s="63">
        <v>11454451</v>
      </c>
      <c r="T114" t="str">
        <f>VLOOKUP(C114,'053-001'!D:I,6,0)</f>
        <v>053-001</v>
      </c>
      <c r="U114" t="e">
        <f>VLOOKUP(C114,'053-003'!C:G,5,0)</f>
        <v>#N/A</v>
      </c>
      <c r="V114" t="e">
        <f>VLOOKUP(C114,'053-004'!C:G,5,0)</f>
        <v>#N/A</v>
      </c>
      <c r="W114" s="43" t="e">
        <f>VLOOKUP(C114,'053-005'!D:L,9,0)</f>
        <v>#N/A</v>
      </c>
      <c r="X114" t="e">
        <f>VLOOKUP(C114,'053-006'!C:G,5,0)</f>
        <v>#N/A</v>
      </c>
    </row>
    <row r="115" spans="1:24" ht="45" customHeight="1">
      <c r="A115" s="131"/>
      <c r="B115" s="148" t="s">
        <v>299</v>
      </c>
      <c r="C115" s="20" t="s">
        <v>299</v>
      </c>
      <c r="D115" s="21" t="s">
        <v>688</v>
      </c>
      <c r="E115" s="21" t="s">
        <v>603</v>
      </c>
      <c r="F115" s="22">
        <v>2</v>
      </c>
      <c r="G115" s="137"/>
      <c r="H115" s="140"/>
      <c r="I115" s="140"/>
      <c r="J115" s="140"/>
      <c r="K115" s="140"/>
      <c r="L115" s="143"/>
      <c r="M115" s="26">
        <v>27</v>
      </c>
      <c r="N115">
        <v>81.304347826086953</v>
      </c>
      <c r="O115" s="60">
        <v>286978</v>
      </c>
      <c r="P115" s="61">
        <v>266135</v>
      </c>
      <c r="Q115" s="62">
        <f t="shared" si="14"/>
        <v>22908902.5</v>
      </c>
      <c r="R115" s="62">
        <f t="shared" si="15"/>
        <v>11454451.25</v>
      </c>
      <c r="S115" s="63">
        <v>11454451</v>
      </c>
      <c r="T115" t="str">
        <f>VLOOKUP(C115,'053-001'!D:I,6,0)</f>
        <v>053-001</v>
      </c>
      <c r="U115" t="e">
        <f>VLOOKUP(C115,'053-003'!C:G,5,0)</f>
        <v>#N/A</v>
      </c>
      <c r="V115" t="e">
        <f>VLOOKUP(C115,'053-004'!C:G,5,0)</f>
        <v>#N/A</v>
      </c>
      <c r="W115" s="43" t="e">
        <f>VLOOKUP(C115,'053-005'!D:L,9,0)</f>
        <v>#N/A</v>
      </c>
      <c r="X115" t="e">
        <f>VLOOKUP(C115,'053-006'!C:G,5,0)</f>
        <v>#N/A</v>
      </c>
    </row>
    <row r="116" spans="1:24" ht="45" customHeight="1">
      <c r="A116" s="131"/>
      <c r="B116" s="148" t="s">
        <v>409</v>
      </c>
      <c r="C116" s="20" t="s">
        <v>409</v>
      </c>
      <c r="D116" s="21" t="s">
        <v>689</v>
      </c>
      <c r="E116" s="21" t="s">
        <v>603</v>
      </c>
      <c r="F116" s="22">
        <v>16</v>
      </c>
      <c r="G116" s="137"/>
      <c r="H116" s="140"/>
      <c r="I116" s="140"/>
      <c r="J116" s="140"/>
      <c r="K116" s="140"/>
      <c r="L116" s="143"/>
      <c r="M116" s="26">
        <v>27</v>
      </c>
      <c r="N116">
        <v>650.43478260869563</v>
      </c>
      <c r="O116" s="60">
        <v>286978</v>
      </c>
      <c r="P116" s="61">
        <v>266135</v>
      </c>
      <c r="Q116" s="62">
        <f t="shared" si="14"/>
        <v>183271220</v>
      </c>
      <c r="R116" s="62">
        <f t="shared" si="15"/>
        <v>11454451.25</v>
      </c>
      <c r="S116" s="63">
        <v>11454451</v>
      </c>
      <c r="T116" t="str">
        <f>VLOOKUP(C116,'053-001'!D:I,6,0)</f>
        <v>053-001</v>
      </c>
      <c r="U116" t="e">
        <f>VLOOKUP(C116,'053-003'!C:G,5,0)</f>
        <v>#N/A</v>
      </c>
      <c r="V116" t="e">
        <f>VLOOKUP(C116,'053-004'!C:G,5,0)</f>
        <v>#N/A</v>
      </c>
      <c r="W116" s="43" t="e">
        <f>VLOOKUP(C116,'053-005'!D:L,9,0)</f>
        <v>#N/A</v>
      </c>
      <c r="X116" t="e">
        <f>VLOOKUP(C116,'053-006'!C:G,5,0)</f>
        <v>#N/A</v>
      </c>
    </row>
    <row r="117" spans="1:24" ht="45" customHeight="1" thickBot="1">
      <c r="A117" s="146"/>
      <c r="B117" s="149" t="s">
        <v>521</v>
      </c>
      <c r="C117" s="31" t="s">
        <v>521</v>
      </c>
      <c r="D117" s="32" t="s">
        <v>690</v>
      </c>
      <c r="E117" s="32" t="s">
        <v>603</v>
      </c>
      <c r="F117" s="33">
        <v>2</v>
      </c>
      <c r="G117" s="151"/>
      <c r="H117" s="153"/>
      <c r="I117" s="153"/>
      <c r="J117" s="153"/>
      <c r="K117" s="153"/>
      <c r="L117" s="155"/>
      <c r="M117" s="26">
        <v>27</v>
      </c>
      <c r="N117">
        <v>81.304347826086953</v>
      </c>
      <c r="O117" s="60">
        <v>286978</v>
      </c>
      <c r="P117" s="61">
        <v>266135</v>
      </c>
      <c r="Q117" s="62">
        <f t="shared" si="14"/>
        <v>22908902.5</v>
      </c>
      <c r="R117" s="62">
        <f t="shared" si="15"/>
        <v>11454451.25</v>
      </c>
      <c r="S117" s="63">
        <v>11454451</v>
      </c>
      <c r="T117" t="str">
        <f>VLOOKUP(C117,'053-001'!D:I,6,0)</f>
        <v>053-001</v>
      </c>
      <c r="U117" t="e">
        <f>VLOOKUP(C117,'053-003'!C:G,5,0)</f>
        <v>#N/A</v>
      </c>
      <c r="V117" t="e">
        <f>VLOOKUP(C117,'053-004'!C:G,5,0)</f>
        <v>#N/A</v>
      </c>
      <c r="W117" s="43" t="e">
        <f>VLOOKUP(C117,'053-005'!D:L,9,0)</f>
        <v>#N/A</v>
      </c>
      <c r="X117" t="e">
        <f>VLOOKUP(C117,'053-006'!C:G,5,0)</f>
        <v>#N/A</v>
      </c>
    </row>
    <row r="118" spans="1:24" ht="45" customHeight="1">
      <c r="A118" s="145" t="s">
        <v>608</v>
      </c>
      <c r="B118" s="147" t="s">
        <v>54</v>
      </c>
      <c r="C118" s="29" t="s">
        <v>54</v>
      </c>
      <c r="D118" s="7" t="s">
        <v>3</v>
      </c>
      <c r="E118" s="7" t="s">
        <v>603</v>
      </c>
      <c r="F118" s="30">
        <v>1</v>
      </c>
      <c r="G118" s="150">
        <v>858</v>
      </c>
      <c r="H118" s="152">
        <f>F118*G118</f>
        <v>858</v>
      </c>
      <c r="I118" s="152">
        <v>0</v>
      </c>
      <c r="J118" s="152">
        <f>H118-I118</f>
        <v>858</v>
      </c>
      <c r="K118" s="152">
        <f>J118*0.09</f>
        <v>77.22</v>
      </c>
      <c r="L118" s="154">
        <f>J118+K118</f>
        <v>935.22</v>
      </c>
      <c r="M118" s="26">
        <v>27</v>
      </c>
      <c r="N118">
        <v>40.652173913043477</v>
      </c>
      <c r="O118" s="60">
        <v>286978</v>
      </c>
      <c r="P118" s="61">
        <v>266135</v>
      </c>
      <c r="Q118" s="62">
        <f t="shared" si="14"/>
        <v>11454451.25</v>
      </c>
      <c r="R118" s="62">
        <f t="shared" si="15"/>
        <v>11454451.25</v>
      </c>
      <c r="S118" s="63">
        <v>11454451</v>
      </c>
      <c r="T118" t="str">
        <f>VLOOKUP(C118,'053-001'!D:I,6,0)</f>
        <v>053-001</v>
      </c>
      <c r="U118" t="e">
        <f>VLOOKUP(C118,'053-003'!C:G,5,0)</f>
        <v>#N/A</v>
      </c>
      <c r="V118" t="e">
        <f>VLOOKUP(C118,'053-004'!C:G,5,0)</f>
        <v>#N/A</v>
      </c>
      <c r="W118" s="43" t="e">
        <f>VLOOKUP(C118,'053-005'!D:L,9,0)</f>
        <v>#N/A</v>
      </c>
      <c r="X118" t="e">
        <f>VLOOKUP(C118,'053-006'!C:G,5,0)</f>
        <v>#N/A</v>
      </c>
    </row>
    <row r="119" spans="1:24" ht="45" customHeight="1">
      <c r="A119" s="131"/>
      <c r="B119" s="148" t="s">
        <v>197</v>
      </c>
      <c r="C119" s="20" t="s">
        <v>197</v>
      </c>
      <c r="D119" s="21" t="s">
        <v>687</v>
      </c>
      <c r="E119" s="21" t="s">
        <v>603</v>
      </c>
      <c r="F119" s="22">
        <v>2</v>
      </c>
      <c r="G119" s="137"/>
      <c r="H119" s="140"/>
      <c r="I119" s="140"/>
      <c r="J119" s="140"/>
      <c r="K119" s="140"/>
      <c r="L119" s="143"/>
      <c r="M119" s="26">
        <v>27</v>
      </c>
      <c r="N119">
        <v>81.304347826086953</v>
      </c>
      <c r="O119" s="60">
        <v>286978</v>
      </c>
      <c r="P119" s="61">
        <v>266135</v>
      </c>
      <c r="Q119" s="62">
        <f t="shared" si="14"/>
        <v>22908902.5</v>
      </c>
      <c r="R119" s="62">
        <f t="shared" si="15"/>
        <v>11454451.25</v>
      </c>
      <c r="S119" s="63">
        <v>11454451</v>
      </c>
      <c r="T119" t="str">
        <f>VLOOKUP(C119,'053-001'!D:I,6,0)</f>
        <v>053-001</v>
      </c>
      <c r="U119" t="e">
        <f>VLOOKUP(C119,'053-003'!C:G,5,0)</f>
        <v>#N/A</v>
      </c>
      <c r="V119" t="e">
        <f>VLOOKUP(C119,'053-004'!C:G,5,0)</f>
        <v>#N/A</v>
      </c>
      <c r="W119" s="43" t="e">
        <f>VLOOKUP(C119,'053-005'!D:L,9,0)</f>
        <v>#N/A</v>
      </c>
      <c r="X119" t="e">
        <f>VLOOKUP(C119,'053-006'!C:G,5,0)</f>
        <v>#N/A</v>
      </c>
    </row>
    <row r="120" spans="1:24" ht="45" customHeight="1">
      <c r="A120" s="131"/>
      <c r="B120" s="148" t="s">
        <v>323</v>
      </c>
      <c r="C120" s="20" t="s">
        <v>323</v>
      </c>
      <c r="D120" s="21" t="s">
        <v>688</v>
      </c>
      <c r="E120" s="21" t="s">
        <v>603</v>
      </c>
      <c r="F120" s="22">
        <v>2</v>
      </c>
      <c r="G120" s="137"/>
      <c r="H120" s="140"/>
      <c r="I120" s="140"/>
      <c r="J120" s="140"/>
      <c r="K120" s="140"/>
      <c r="L120" s="143"/>
      <c r="M120" s="26">
        <v>27</v>
      </c>
      <c r="N120">
        <v>81.304347826086953</v>
      </c>
      <c r="O120" s="60">
        <v>286978</v>
      </c>
      <c r="P120" s="61">
        <v>266135</v>
      </c>
      <c r="Q120" s="62">
        <f t="shared" si="14"/>
        <v>22908902.5</v>
      </c>
      <c r="R120" s="62">
        <f t="shared" si="15"/>
        <v>11454451.25</v>
      </c>
      <c r="S120" s="63">
        <v>11454451</v>
      </c>
      <c r="T120" t="str">
        <f>VLOOKUP(C120,'053-001'!D:I,6,0)</f>
        <v>053-001</v>
      </c>
      <c r="U120" t="e">
        <f>VLOOKUP(C120,'053-003'!C:G,5,0)</f>
        <v>#N/A</v>
      </c>
      <c r="V120" t="e">
        <f>VLOOKUP(C120,'053-004'!C:G,5,0)</f>
        <v>#N/A</v>
      </c>
      <c r="W120" s="43" t="e">
        <f>VLOOKUP(C120,'053-005'!D:L,9,0)</f>
        <v>#N/A</v>
      </c>
      <c r="X120" t="e">
        <f>VLOOKUP(C120,'053-006'!C:G,5,0)</f>
        <v>#N/A</v>
      </c>
    </row>
    <row r="121" spans="1:24" ht="45" customHeight="1">
      <c r="A121" s="131"/>
      <c r="B121" s="148" t="s">
        <v>434</v>
      </c>
      <c r="C121" s="20" t="s">
        <v>434</v>
      </c>
      <c r="D121" s="21" t="s">
        <v>689</v>
      </c>
      <c r="E121" s="21" t="s">
        <v>603</v>
      </c>
      <c r="F121" s="22">
        <v>16</v>
      </c>
      <c r="G121" s="137"/>
      <c r="H121" s="140"/>
      <c r="I121" s="140"/>
      <c r="J121" s="140"/>
      <c r="K121" s="140"/>
      <c r="L121" s="143"/>
      <c r="M121" s="26">
        <v>27</v>
      </c>
      <c r="N121">
        <v>650.43478260869563</v>
      </c>
      <c r="O121" s="60">
        <v>286978</v>
      </c>
      <c r="P121" s="61">
        <v>266135</v>
      </c>
      <c r="Q121" s="62">
        <f t="shared" si="14"/>
        <v>183271220</v>
      </c>
      <c r="R121" s="62">
        <f t="shared" si="15"/>
        <v>11454451.25</v>
      </c>
      <c r="S121" s="63">
        <v>11454451</v>
      </c>
      <c r="T121" t="str">
        <f>VLOOKUP(C121,'053-001'!D:I,6,0)</f>
        <v>053-001</v>
      </c>
      <c r="U121" t="e">
        <f>VLOOKUP(C121,'053-003'!C:G,5,0)</f>
        <v>#N/A</v>
      </c>
      <c r="V121" t="e">
        <f>VLOOKUP(C121,'053-004'!C:G,5,0)</f>
        <v>#N/A</v>
      </c>
      <c r="W121" s="43" t="e">
        <f>VLOOKUP(C121,'053-005'!D:L,9,0)</f>
        <v>#N/A</v>
      </c>
      <c r="X121" t="e">
        <f>VLOOKUP(C121,'053-006'!C:G,5,0)</f>
        <v>#N/A</v>
      </c>
    </row>
    <row r="122" spans="1:24" ht="45" customHeight="1" thickBot="1">
      <c r="A122" s="146"/>
      <c r="B122" s="149" t="s">
        <v>524</v>
      </c>
      <c r="C122" s="31" t="s">
        <v>524</v>
      </c>
      <c r="D122" s="32" t="s">
        <v>690</v>
      </c>
      <c r="E122" s="32" t="s">
        <v>603</v>
      </c>
      <c r="F122" s="33">
        <v>2</v>
      </c>
      <c r="G122" s="151"/>
      <c r="H122" s="153"/>
      <c r="I122" s="153"/>
      <c r="J122" s="153"/>
      <c r="K122" s="153"/>
      <c r="L122" s="155"/>
      <c r="M122" s="26">
        <v>27</v>
      </c>
      <c r="N122">
        <v>81.304347826086953</v>
      </c>
      <c r="O122" s="60">
        <v>286978</v>
      </c>
      <c r="P122" s="61">
        <v>266135</v>
      </c>
      <c r="Q122" s="62">
        <f t="shared" si="14"/>
        <v>22908902.5</v>
      </c>
      <c r="R122" s="62">
        <f t="shared" si="15"/>
        <v>11454451.25</v>
      </c>
      <c r="S122" s="63">
        <v>11454451</v>
      </c>
      <c r="T122" t="str">
        <f>VLOOKUP(C122,'053-001'!D:I,6,0)</f>
        <v>053-001</v>
      </c>
      <c r="U122" t="e">
        <f>VLOOKUP(C122,'053-003'!C:G,5,0)</f>
        <v>#N/A</v>
      </c>
      <c r="V122" t="e">
        <f>VLOOKUP(C122,'053-004'!C:G,5,0)</f>
        <v>#N/A</v>
      </c>
      <c r="W122" s="43" t="e">
        <f>VLOOKUP(C122,'053-005'!D:L,9,0)</f>
        <v>#N/A</v>
      </c>
      <c r="X122" t="e">
        <f>VLOOKUP(C122,'053-006'!C:G,5,0)</f>
        <v>#N/A</v>
      </c>
    </row>
    <row r="123" spans="1:24" ht="45" customHeight="1">
      <c r="A123" s="145" t="s">
        <v>618</v>
      </c>
      <c r="B123" s="147" t="s">
        <v>47</v>
      </c>
      <c r="C123" s="29" t="s">
        <v>47</v>
      </c>
      <c r="D123" s="7" t="s">
        <v>3</v>
      </c>
      <c r="E123" s="7" t="s">
        <v>603</v>
      </c>
      <c r="F123" s="30">
        <v>1</v>
      </c>
      <c r="G123" s="150">
        <v>184</v>
      </c>
      <c r="H123" s="152">
        <f>F123*G123</f>
        <v>184</v>
      </c>
      <c r="I123" s="152">
        <v>0</v>
      </c>
      <c r="J123" s="152">
        <f>H123-I123</f>
        <v>184</v>
      </c>
      <c r="K123" s="152">
        <f>J123*0.09</f>
        <v>16.559999999999999</v>
      </c>
      <c r="L123" s="154">
        <f>J123+K123</f>
        <v>200.56</v>
      </c>
      <c r="M123" s="26">
        <v>27</v>
      </c>
      <c r="N123">
        <v>13.4</v>
      </c>
      <c r="O123" s="60">
        <v>286978</v>
      </c>
      <c r="P123" s="61">
        <v>266135</v>
      </c>
      <c r="Q123" s="62">
        <f t="shared" si="14"/>
        <v>3775681.1500000004</v>
      </c>
      <c r="R123" s="62">
        <f t="shared" si="15"/>
        <v>3775681.1500000004</v>
      </c>
      <c r="S123" s="63">
        <v>3775681</v>
      </c>
      <c r="T123" t="str">
        <f>VLOOKUP(C123,'053-001'!D:I,6,0)</f>
        <v>053-001</v>
      </c>
      <c r="U123" t="e">
        <f>VLOOKUP(C123,'053-003'!C:G,5,0)</f>
        <v>#N/A</v>
      </c>
      <c r="V123" t="e">
        <f>VLOOKUP(C123,'053-004'!C:G,5,0)</f>
        <v>#N/A</v>
      </c>
      <c r="W123" s="43" t="e">
        <f>VLOOKUP(C123,'053-005'!D:L,9,0)</f>
        <v>#N/A</v>
      </c>
      <c r="X123" t="e">
        <f>VLOOKUP(C123,'053-006'!C:G,5,0)</f>
        <v>#N/A</v>
      </c>
    </row>
    <row r="124" spans="1:24" ht="45" customHeight="1">
      <c r="A124" s="131"/>
      <c r="B124" s="148" t="s">
        <v>187</v>
      </c>
      <c r="C124" s="20" t="s">
        <v>187</v>
      </c>
      <c r="D124" s="21" t="s">
        <v>691</v>
      </c>
      <c r="E124" s="21" t="s">
        <v>603</v>
      </c>
      <c r="F124" s="22">
        <v>2</v>
      </c>
      <c r="G124" s="137"/>
      <c r="H124" s="140"/>
      <c r="I124" s="140"/>
      <c r="J124" s="140"/>
      <c r="K124" s="140"/>
      <c r="L124" s="143"/>
      <c r="M124" s="26">
        <v>27</v>
      </c>
      <c r="N124">
        <v>26.8</v>
      </c>
      <c r="O124" s="60">
        <v>286978</v>
      </c>
      <c r="P124" s="61">
        <v>266135</v>
      </c>
      <c r="Q124" s="62">
        <f t="shared" si="14"/>
        <v>7551362.3000000007</v>
      </c>
      <c r="R124" s="62">
        <f t="shared" si="15"/>
        <v>3775681.1500000004</v>
      </c>
      <c r="S124" s="63">
        <v>3775681</v>
      </c>
      <c r="T124" t="str">
        <f>VLOOKUP(C124,'053-001'!D:I,6,0)</f>
        <v>053-001</v>
      </c>
      <c r="U124" t="e">
        <f>VLOOKUP(C124,'053-003'!C:G,5,0)</f>
        <v>#N/A</v>
      </c>
      <c r="V124" t="e">
        <f>VLOOKUP(C124,'053-004'!C:G,5,0)</f>
        <v>#N/A</v>
      </c>
      <c r="W124" s="43" t="e">
        <f>VLOOKUP(C124,'053-005'!D:L,9,0)</f>
        <v>#N/A</v>
      </c>
      <c r="X124" t="e">
        <f>VLOOKUP(C124,'053-006'!C:G,5,0)</f>
        <v>#N/A</v>
      </c>
    </row>
    <row r="125" spans="1:24" ht="45" customHeight="1">
      <c r="A125" s="131"/>
      <c r="B125" s="148" t="s">
        <v>315</v>
      </c>
      <c r="C125" s="20" t="s">
        <v>315</v>
      </c>
      <c r="D125" s="21" t="s">
        <v>275</v>
      </c>
      <c r="E125" s="21" t="s">
        <v>603</v>
      </c>
      <c r="F125" s="22">
        <v>2</v>
      </c>
      <c r="G125" s="137"/>
      <c r="H125" s="140"/>
      <c r="I125" s="140"/>
      <c r="J125" s="140"/>
      <c r="K125" s="140"/>
      <c r="L125" s="143"/>
      <c r="M125" s="26">
        <v>27</v>
      </c>
      <c r="N125">
        <v>26.8</v>
      </c>
      <c r="O125" s="60">
        <v>286978</v>
      </c>
      <c r="P125" s="61">
        <v>266135</v>
      </c>
      <c r="Q125" s="62">
        <f t="shared" si="14"/>
        <v>7551362.3000000007</v>
      </c>
      <c r="R125" s="62">
        <f t="shared" si="15"/>
        <v>3775681.1500000004</v>
      </c>
      <c r="S125" s="63">
        <v>3775681</v>
      </c>
      <c r="T125" t="str">
        <f>VLOOKUP(C125,'053-001'!D:I,6,0)</f>
        <v>053-001</v>
      </c>
      <c r="U125" t="e">
        <f>VLOOKUP(C125,'053-003'!C:G,5,0)</f>
        <v>#N/A</v>
      </c>
      <c r="V125" t="e">
        <f>VLOOKUP(C125,'053-004'!C:G,5,0)</f>
        <v>#N/A</v>
      </c>
      <c r="W125" s="43" t="e">
        <f>VLOOKUP(C125,'053-005'!D:L,9,0)</f>
        <v>#N/A</v>
      </c>
      <c r="X125" t="e">
        <f>VLOOKUP(C125,'053-006'!C:G,5,0)</f>
        <v>#N/A</v>
      </c>
    </row>
    <row r="126" spans="1:24" ht="45" customHeight="1">
      <c r="A126" s="131"/>
      <c r="B126" s="148" t="s">
        <v>425</v>
      </c>
      <c r="C126" s="20" t="s">
        <v>425</v>
      </c>
      <c r="D126" s="21" t="s">
        <v>385</v>
      </c>
      <c r="E126" s="21" t="s">
        <v>603</v>
      </c>
      <c r="F126" s="22">
        <v>8</v>
      </c>
      <c r="G126" s="137"/>
      <c r="H126" s="140"/>
      <c r="I126" s="140"/>
      <c r="J126" s="140"/>
      <c r="K126" s="140"/>
      <c r="L126" s="143"/>
      <c r="M126" s="26">
        <v>27</v>
      </c>
      <c r="N126">
        <v>107.2</v>
      </c>
      <c r="O126" s="60">
        <v>286978</v>
      </c>
      <c r="P126" s="61">
        <v>266135</v>
      </c>
      <c r="Q126" s="62">
        <f t="shared" si="14"/>
        <v>30205449.200000003</v>
      </c>
      <c r="R126" s="62">
        <f t="shared" si="15"/>
        <v>3775681.1500000004</v>
      </c>
      <c r="S126" s="63">
        <v>3775681</v>
      </c>
      <c r="T126" t="str">
        <f>VLOOKUP(C126,'053-001'!D:I,6,0)</f>
        <v>053-001</v>
      </c>
      <c r="U126" t="e">
        <f>VLOOKUP(C126,'053-003'!C:G,5,0)</f>
        <v>#N/A</v>
      </c>
      <c r="V126" t="e">
        <f>VLOOKUP(C126,'053-004'!C:G,5,0)</f>
        <v>#N/A</v>
      </c>
      <c r="W126" s="43" t="e">
        <f>VLOOKUP(C126,'053-005'!D:L,9,0)</f>
        <v>#N/A</v>
      </c>
      <c r="X126" t="e">
        <f>VLOOKUP(C126,'053-006'!C:G,5,0)</f>
        <v>#N/A</v>
      </c>
    </row>
    <row r="127" spans="1:24" ht="45" customHeight="1" thickBot="1">
      <c r="A127" s="146"/>
      <c r="B127" s="149" t="s">
        <v>553</v>
      </c>
      <c r="C127" s="31" t="s">
        <v>553</v>
      </c>
      <c r="D127" s="32" t="s">
        <v>692</v>
      </c>
      <c r="E127" s="32" t="s">
        <v>603</v>
      </c>
      <c r="F127" s="33">
        <v>2</v>
      </c>
      <c r="G127" s="151"/>
      <c r="H127" s="153"/>
      <c r="I127" s="153"/>
      <c r="J127" s="153"/>
      <c r="K127" s="153"/>
      <c r="L127" s="155"/>
      <c r="M127" s="26">
        <v>27</v>
      </c>
      <c r="N127">
        <v>26.8</v>
      </c>
      <c r="O127" s="60">
        <v>286978</v>
      </c>
      <c r="P127" s="61">
        <v>266135</v>
      </c>
      <c r="Q127" s="62">
        <f t="shared" si="14"/>
        <v>7551362.3000000007</v>
      </c>
      <c r="R127" s="62">
        <f t="shared" si="15"/>
        <v>3775681.1500000004</v>
      </c>
      <c r="S127" s="63">
        <v>3775681</v>
      </c>
      <c r="T127" t="str">
        <f>VLOOKUP(C127,'053-001'!D:I,6,0)</f>
        <v>053-001</v>
      </c>
      <c r="U127" t="e">
        <f>VLOOKUP(C127,'053-003'!C:G,5,0)</f>
        <v>#N/A</v>
      </c>
      <c r="V127" t="e">
        <f>VLOOKUP(C127,'053-004'!C:G,5,0)</f>
        <v>#N/A</v>
      </c>
      <c r="W127" s="43" t="e">
        <f>VLOOKUP(C127,'053-005'!D:L,9,0)</f>
        <v>#N/A</v>
      </c>
      <c r="X127" t="e">
        <f>VLOOKUP(C127,'053-006'!C:G,5,0)</f>
        <v>#N/A</v>
      </c>
    </row>
    <row r="128" spans="1:24" ht="45" customHeight="1">
      <c r="A128" s="145" t="s">
        <v>601</v>
      </c>
      <c r="B128" s="147" t="s">
        <v>26</v>
      </c>
      <c r="C128" s="29" t="s">
        <v>26</v>
      </c>
      <c r="D128" s="7" t="s">
        <v>3</v>
      </c>
      <c r="E128" s="7" t="s">
        <v>603</v>
      </c>
      <c r="F128" s="30">
        <v>1</v>
      </c>
      <c r="G128" s="150">
        <v>366</v>
      </c>
      <c r="H128" s="152">
        <f>F128*G128</f>
        <v>366</v>
      </c>
      <c r="I128" s="152">
        <v>0</v>
      </c>
      <c r="J128" s="152">
        <f>H128-I128</f>
        <v>366</v>
      </c>
      <c r="K128" s="152">
        <f>J128*0.09</f>
        <v>32.94</v>
      </c>
      <c r="L128" s="154">
        <f>J128+K128</f>
        <v>398.94</v>
      </c>
      <c r="M128" s="26">
        <v>26</v>
      </c>
      <c r="N128">
        <v>21</v>
      </c>
      <c r="O128" s="60">
        <v>286978</v>
      </c>
      <c r="P128" s="61">
        <v>266135</v>
      </c>
      <c r="Q128" s="62">
        <f t="shared" si="14"/>
        <v>5917112.25</v>
      </c>
      <c r="R128" s="62">
        <f t="shared" si="15"/>
        <v>5917112.25</v>
      </c>
      <c r="S128" s="63">
        <v>5917112</v>
      </c>
      <c r="T128" t="str">
        <f>VLOOKUP(C128,'053-001'!D:I,6,0)</f>
        <v>053-001</v>
      </c>
      <c r="U128" t="e">
        <f>VLOOKUP(C128,'053-003'!C:G,5,0)</f>
        <v>#N/A</v>
      </c>
      <c r="V128" t="e">
        <f>VLOOKUP(C128,'053-004'!C:G,5,0)</f>
        <v>#N/A</v>
      </c>
      <c r="W128" s="43" t="e">
        <f>VLOOKUP(C128,'053-005'!D:L,9,0)</f>
        <v>#N/A</v>
      </c>
      <c r="X128" t="e">
        <f>VLOOKUP(C128,'053-006'!C:G,5,0)</f>
        <v>#N/A</v>
      </c>
    </row>
    <row r="129" spans="1:24" ht="45" customHeight="1">
      <c r="A129" s="131"/>
      <c r="B129" s="148" t="s">
        <v>163</v>
      </c>
      <c r="C129" s="20" t="s">
        <v>163</v>
      </c>
      <c r="D129" s="21" t="s">
        <v>674</v>
      </c>
      <c r="E129" s="21" t="s">
        <v>603</v>
      </c>
      <c r="F129" s="22">
        <v>2</v>
      </c>
      <c r="G129" s="137"/>
      <c r="H129" s="140"/>
      <c r="I129" s="140"/>
      <c r="J129" s="140"/>
      <c r="K129" s="140"/>
      <c r="L129" s="143"/>
      <c r="M129" s="26">
        <v>26</v>
      </c>
      <c r="N129">
        <v>42</v>
      </c>
      <c r="O129" s="60">
        <v>286978</v>
      </c>
      <c r="P129" s="61">
        <v>266135</v>
      </c>
      <c r="Q129" s="62">
        <f t="shared" si="14"/>
        <v>11834224.5</v>
      </c>
      <c r="R129" s="62">
        <f t="shared" si="15"/>
        <v>5917112.25</v>
      </c>
      <c r="S129" s="63">
        <v>5917112</v>
      </c>
      <c r="T129" t="str">
        <f>VLOOKUP(C129,'053-001'!D:I,6,0)</f>
        <v>053-001</v>
      </c>
      <c r="U129" t="e">
        <f>VLOOKUP(C129,'053-003'!C:G,5,0)</f>
        <v>#N/A</v>
      </c>
      <c r="V129" t="e">
        <f>VLOOKUP(C129,'053-004'!C:G,5,0)</f>
        <v>#N/A</v>
      </c>
      <c r="W129" s="43" t="e">
        <f>VLOOKUP(C129,'053-005'!D:L,9,0)</f>
        <v>#N/A</v>
      </c>
      <c r="X129" t="e">
        <f>VLOOKUP(C129,'053-006'!C:G,5,0)</f>
        <v>#N/A</v>
      </c>
    </row>
    <row r="130" spans="1:24" ht="45" customHeight="1">
      <c r="A130" s="131"/>
      <c r="B130" s="148" t="s">
        <v>294</v>
      </c>
      <c r="C130" s="20" t="s">
        <v>294</v>
      </c>
      <c r="D130" s="21" t="s">
        <v>661</v>
      </c>
      <c r="E130" s="21" t="s">
        <v>603</v>
      </c>
      <c r="F130" s="22">
        <v>2</v>
      </c>
      <c r="G130" s="137"/>
      <c r="H130" s="140"/>
      <c r="I130" s="140"/>
      <c r="J130" s="140"/>
      <c r="K130" s="140"/>
      <c r="L130" s="143"/>
      <c r="M130" s="26">
        <v>26</v>
      </c>
      <c r="N130">
        <v>42</v>
      </c>
      <c r="O130" s="60">
        <v>286978</v>
      </c>
      <c r="P130" s="61">
        <v>266135</v>
      </c>
      <c r="Q130" s="62">
        <f t="shared" si="14"/>
        <v>11834224.5</v>
      </c>
      <c r="R130" s="62">
        <f t="shared" si="15"/>
        <v>5917112.25</v>
      </c>
      <c r="S130" s="63">
        <v>5917112</v>
      </c>
      <c r="T130" t="str">
        <f>VLOOKUP(C130,'053-001'!D:I,6,0)</f>
        <v>053-001</v>
      </c>
      <c r="U130" t="e">
        <f>VLOOKUP(C130,'053-003'!C:G,5,0)</f>
        <v>#N/A</v>
      </c>
      <c r="V130" t="e">
        <f>VLOOKUP(C130,'053-004'!C:G,5,0)</f>
        <v>#N/A</v>
      </c>
      <c r="W130" s="43" t="e">
        <f>VLOOKUP(C130,'053-005'!D:L,9,0)</f>
        <v>#N/A</v>
      </c>
      <c r="X130" t="e">
        <f>VLOOKUP(C130,'053-006'!C:G,5,0)</f>
        <v>#N/A</v>
      </c>
    </row>
    <row r="131" spans="1:24" ht="45" customHeight="1">
      <c r="A131" s="131"/>
      <c r="B131" s="148" t="s">
        <v>404</v>
      </c>
      <c r="C131" s="20" t="s">
        <v>404</v>
      </c>
      <c r="D131" s="21" t="s">
        <v>662</v>
      </c>
      <c r="E131" s="21" t="s">
        <v>603</v>
      </c>
      <c r="F131" s="22">
        <v>12</v>
      </c>
      <c r="G131" s="137"/>
      <c r="H131" s="140"/>
      <c r="I131" s="140"/>
      <c r="J131" s="140"/>
      <c r="K131" s="140"/>
      <c r="L131" s="143"/>
      <c r="M131" s="26">
        <v>26</v>
      </c>
      <c r="N131">
        <v>252</v>
      </c>
      <c r="O131" s="60">
        <v>286978</v>
      </c>
      <c r="P131" s="61">
        <v>266135</v>
      </c>
      <c r="Q131" s="62">
        <f t="shared" ref="Q131:Q194" si="16">((N131*75%)*O131)+((N131*25%)*P131)</f>
        <v>71005347</v>
      </c>
      <c r="R131" s="62">
        <f t="shared" ref="R131:R194" si="17">Q131/F131</f>
        <v>5917112.25</v>
      </c>
      <c r="S131" s="63">
        <v>5917112</v>
      </c>
      <c r="T131" t="str">
        <f>VLOOKUP(C131,'053-001'!D:I,6,0)</f>
        <v>053-001</v>
      </c>
      <c r="U131" t="e">
        <f>VLOOKUP(C131,'053-003'!C:G,5,0)</f>
        <v>#N/A</v>
      </c>
      <c r="V131" t="e">
        <f>VLOOKUP(C131,'053-004'!C:G,5,0)</f>
        <v>#N/A</v>
      </c>
      <c r="W131" s="43" t="e">
        <f>VLOOKUP(C131,'053-005'!D:L,9,0)</f>
        <v>#N/A</v>
      </c>
      <c r="X131" t="e">
        <f>VLOOKUP(C131,'053-006'!C:G,5,0)</f>
        <v>#N/A</v>
      </c>
    </row>
    <row r="132" spans="1:24" ht="45" customHeight="1" thickBot="1">
      <c r="A132" s="146"/>
      <c r="B132" s="149" t="s">
        <v>542</v>
      </c>
      <c r="C132" s="31" t="s">
        <v>542</v>
      </c>
      <c r="D132" s="32" t="s">
        <v>675</v>
      </c>
      <c r="E132" s="32" t="s">
        <v>603</v>
      </c>
      <c r="F132" s="33">
        <v>2</v>
      </c>
      <c r="G132" s="151"/>
      <c r="H132" s="153"/>
      <c r="I132" s="153"/>
      <c r="J132" s="153"/>
      <c r="K132" s="153"/>
      <c r="L132" s="155"/>
      <c r="M132" s="26">
        <v>26</v>
      </c>
      <c r="N132">
        <v>42</v>
      </c>
      <c r="O132" s="60">
        <v>286978</v>
      </c>
      <c r="P132" s="61">
        <v>266135</v>
      </c>
      <c r="Q132" s="62">
        <f t="shared" si="16"/>
        <v>11834224.5</v>
      </c>
      <c r="R132" s="62">
        <f t="shared" si="17"/>
        <v>5917112.25</v>
      </c>
      <c r="S132" s="63">
        <v>5917112</v>
      </c>
      <c r="T132" t="str">
        <f>VLOOKUP(C132,'053-001'!D:I,6,0)</f>
        <v>053-001</v>
      </c>
      <c r="U132" t="e">
        <f>VLOOKUP(C132,'053-003'!C:G,5,0)</f>
        <v>#N/A</v>
      </c>
      <c r="V132" t="e">
        <f>VLOOKUP(C132,'053-004'!C:G,5,0)</f>
        <v>#N/A</v>
      </c>
      <c r="W132" s="43" t="e">
        <f>VLOOKUP(C132,'053-005'!D:L,9,0)</f>
        <v>#N/A</v>
      </c>
      <c r="X132" t="e">
        <f>VLOOKUP(C132,'053-006'!C:G,5,0)</f>
        <v>#N/A</v>
      </c>
    </row>
    <row r="133" spans="1:24" ht="45" customHeight="1">
      <c r="A133" s="145" t="s">
        <v>604</v>
      </c>
      <c r="B133" s="147" t="s">
        <v>27</v>
      </c>
      <c r="C133" s="29" t="s">
        <v>27</v>
      </c>
      <c r="D133" s="7" t="s">
        <v>3</v>
      </c>
      <c r="E133" s="7" t="s">
        <v>603</v>
      </c>
      <c r="F133" s="30">
        <v>1</v>
      </c>
      <c r="G133" s="150">
        <v>345</v>
      </c>
      <c r="H133" s="152">
        <f>F133*G133</f>
        <v>345</v>
      </c>
      <c r="I133" s="152">
        <v>0</v>
      </c>
      <c r="J133" s="152">
        <f>H133-I133</f>
        <v>345</v>
      </c>
      <c r="K133" s="152">
        <f>J133*0.09</f>
        <v>31.049999999999997</v>
      </c>
      <c r="L133" s="154">
        <f>J133+K133</f>
        <v>376.05</v>
      </c>
      <c r="M133" s="26">
        <v>26</v>
      </c>
      <c r="N133">
        <v>19.789473684210527</v>
      </c>
      <c r="O133" s="60">
        <v>286978</v>
      </c>
      <c r="P133" s="61">
        <v>266135</v>
      </c>
      <c r="Q133" s="62">
        <f t="shared" si="16"/>
        <v>5576025.578947369</v>
      </c>
      <c r="R133" s="62">
        <f t="shared" si="17"/>
        <v>5576025.578947369</v>
      </c>
      <c r="S133" s="63">
        <v>5576025</v>
      </c>
      <c r="T133" t="str">
        <f>VLOOKUP(C133,'053-001'!D:I,6,0)</f>
        <v>053-001</v>
      </c>
      <c r="U133" t="e">
        <f>VLOOKUP(C133,'053-003'!C:G,5,0)</f>
        <v>#N/A</v>
      </c>
      <c r="V133" t="e">
        <f>VLOOKUP(C133,'053-004'!C:G,5,0)</f>
        <v>#N/A</v>
      </c>
      <c r="W133" s="43" t="e">
        <f>VLOOKUP(C133,'053-005'!D:L,9,0)</f>
        <v>#N/A</v>
      </c>
      <c r="X133" t="e">
        <f>VLOOKUP(C133,'053-006'!C:G,5,0)</f>
        <v>#N/A</v>
      </c>
    </row>
    <row r="134" spans="1:24" ht="45" customHeight="1">
      <c r="A134" s="131"/>
      <c r="B134" s="148" t="s">
        <v>164</v>
      </c>
      <c r="C134" s="20" t="s">
        <v>164</v>
      </c>
      <c r="D134" s="21" t="s">
        <v>683</v>
      </c>
      <c r="E134" s="21" t="s">
        <v>603</v>
      </c>
      <c r="F134" s="22">
        <v>2</v>
      </c>
      <c r="G134" s="137"/>
      <c r="H134" s="140"/>
      <c r="I134" s="140"/>
      <c r="J134" s="140"/>
      <c r="K134" s="140"/>
      <c r="L134" s="143"/>
      <c r="M134" s="26">
        <v>26</v>
      </c>
      <c r="N134">
        <v>39.578947368421055</v>
      </c>
      <c r="O134" s="60">
        <v>286978</v>
      </c>
      <c r="P134" s="61">
        <v>266135</v>
      </c>
      <c r="Q134" s="62">
        <f t="shared" si="16"/>
        <v>11152051.157894738</v>
      </c>
      <c r="R134" s="62">
        <f t="shared" si="17"/>
        <v>5576025.578947369</v>
      </c>
      <c r="S134" s="63">
        <v>5576025</v>
      </c>
      <c r="T134" t="str">
        <f>VLOOKUP(C134,'053-001'!D:I,6,0)</f>
        <v>053-001</v>
      </c>
      <c r="U134" t="e">
        <f>VLOOKUP(C134,'053-003'!C:G,5,0)</f>
        <v>#N/A</v>
      </c>
      <c r="V134" t="e">
        <f>VLOOKUP(C134,'053-004'!C:G,5,0)</f>
        <v>#N/A</v>
      </c>
      <c r="W134" s="43" t="e">
        <f>VLOOKUP(C134,'053-005'!D:L,9,0)</f>
        <v>#N/A</v>
      </c>
      <c r="X134" t="e">
        <f>VLOOKUP(C134,'053-006'!C:G,5,0)</f>
        <v>#N/A</v>
      </c>
    </row>
    <row r="135" spans="1:24" ht="45" customHeight="1">
      <c r="A135" s="131"/>
      <c r="B135" s="148" t="s">
        <v>295</v>
      </c>
      <c r="C135" s="20" t="s">
        <v>295</v>
      </c>
      <c r="D135" s="21" t="s">
        <v>684</v>
      </c>
      <c r="E135" s="21" t="s">
        <v>603</v>
      </c>
      <c r="F135" s="22">
        <v>2</v>
      </c>
      <c r="G135" s="137"/>
      <c r="H135" s="140"/>
      <c r="I135" s="140"/>
      <c r="J135" s="140"/>
      <c r="K135" s="140"/>
      <c r="L135" s="143"/>
      <c r="M135" s="26">
        <v>26</v>
      </c>
      <c r="N135">
        <v>39.578947368421055</v>
      </c>
      <c r="O135" s="60">
        <v>286978</v>
      </c>
      <c r="P135" s="61">
        <v>266135</v>
      </c>
      <c r="Q135" s="62">
        <f t="shared" si="16"/>
        <v>11152051.157894738</v>
      </c>
      <c r="R135" s="62">
        <f t="shared" si="17"/>
        <v>5576025.578947369</v>
      </c>
      <c r="S135" s="63">
        <v>5576025</v>
      </c>
      <c r="T135" t="str">
        <f>VLOOKUP(C135,'053-001'!D:I,6,0)</f>
        <v>053-001</v>
      </c>
      <c r="U135" t="e">
        <f>VLOOKUP(C135,'053-003'!C:G,5,0)</f>
        <v>#N/A</v>
      </c>
      <c r="V135" t="e">
        <f>VLOOKUP(C135,'053-004'!C:G,5,0)</f>
        <v>#N/A</v>
      </c>
      <c r="W135" s="43" t="e">
        <f>VLOOKUP(C135,'053-005'!D:L,9,0)</f>
        <v>#N/A</v>
      </c>
      <c r="X135" t="e">
        <f>VLOOKUP(C135,'053-006'!C:G,5,0)</f>
        <v>#N/A</v>
      </c>
    </row>
    <row r="136" spans="1:24" ht="45" customHeight="1">
      <c r="A136" s="131"/>
      <c r="B136" s="148" t="s">
        <v>405</v>
      </c>
      <c r="C136" s="20" t="s">
        <v>405</v>
      </c>
      <c r="D136" s="21" t="s">
        <v>685</v>
      </c>
      <c r="E136" s="21" t="s">
        <v>603</v>
      </c>
      <c r="F136" s="22">
        <v>12</v>
      </c>
      <c r="G136" s="137"/>
      <c r="H136" s="140"/>
      <c r="I136" s="140"/>
      <c r="J136" s="140"/>
      <c r="K136" s="140"/>
      <c r="L136" s="143"/>
      <c r="M136" s="26">
        <v>26</v>
      </c>
      <c r="N136">
        <v>237.47368421052633</v>
      </c>
      <c r="O136" s="60">
        <v>286978</v>
      </c>
      <c r="P136" s="61">
        <v>266135</v>
      </c>
      <c r="Q136" s="62">
        <f t="shared" si="16"/>
        <v>66912306.947368428</v>
      </c>
      <c r="R136" s="62">
        <f t="shared" si="17"/>
        <v>5576025.578947369</v>
      </c>
      <c r="S136" s="63">
        <v>5576025</v>
      </c>
      <c r="T136" t="str">
        <f>VLOOKUP(C136,'053-001'!D:I,6,0)</f>
        <v>053-001</v>
      </c>
      <c r="U136" t="e">
        <f>VLOOKUP(C136,'053-003'!C:G,5,0)</f>
        <v>#N/A</v>
      </c>
      <c r="V136" t="e">
        <f>VLOOKUP(C136,'053-004'!C:G,5,0)</f>
        <v>#N/A</v>
      </c>
      <c r="W136" s="43" t="e">
        <f>VLOOKUP(C136,'053-005'!D:L,9,0)</f>
        <v>#N/A</v>
      </c>
      <c r="X136" t="e">
        <f>VLOOKUP(C136,'053-006'!C:G,5,0)</f>
        <v>#N/A</v>
      </c>
    </row>
    <row r="137" spans="1:24" ht="45" customHeight="1" thickBot="1">
      <c r="A137" s="146"/>
      <c r="B137" s="149" t="s">
        <v>543</v>
      </c>
      <c r="C137" s="31" t="s">
        <v>543</v>
      </c>
      <c r="D137" s="32" t="s">
        <v>686</v>
      </c>
      <c r="E137" s="32" t="s">
        <v>603</v>
      </c>
      <c r="F137" s="33">
        <v>2</v>
      </c>
      <c r="G137" s="151"/>
      <c r="H137" s="153"/>
      <c r="I137" s="153"/>
      <c r="J137" s="153"/>
      <c r="K137" s="153"/>
      <c r="L137" s="155"/>
      <c r="M137" s="26">
        <v>26</v>
      </c>
      <c r="N137">
        <v>39.578947368421055</v>
      </c>
      <c r="O137" s="60">
        <v>286978</v>
      </c>
      <c r="P137" s="61">
        <v>266135</v>
      </c>
      <c r="Q137" s="62">
        <f t="shared" si="16"/>
        <v>11152051.157894738</v>
      </c>
      <c r="R137" s="62">
        <f t="shared" si="17"/>
        <v>5576025.578947369</v>
      </c>
      <c r="S137" s="63">
        <v>5576025</v>
      </c>
      <c r="T137" t="str">
        <f>VLOOKUP(C137,'053-001'!D:I,6,0)</f>
        <v>053-001</v>
      </c>
      <c r="U137" t="e">
        <f>VLOOKUP(C137,'053-003'!C:G,5,0)</f>
        <v>#N/A</v>
      </c>
      <c r="V137" t="e">
        <f>VLOOKUP(C137,'053-004'!C:G,5,0)</f>
        <v>#N/A</v>
      </c>
      <c r="W137" s="43" t="e">
        <f>VLOOKUP(C137,'053-005'!D:L,9,0)</f>
        <v>#N/A</v>
      </c>
      <c r="X137" t="e">
        <f>VLOOKUP(C137,'053-006'!C:G,5,0)</f>
        <v>#N/A</v>
      </c>
    </row>
    <row r="138" spans="1:24" ht="45" customHeight="1">
      <c r="A138" s="145" t="s">
        <v>606</v>
      </c>
      <c r="B138" s="147" t="s">
        <v>42</v>
      </c>
      <c r="C138" s="29" t="s">
        <v>42</v>
      </c>
      <c r="D138" s="7" t="s">
        <v>3</v>
      </c>
      <c r="E138" s="7" t="s">
        <v>603</v>
      </c>
      <c r="F138" s="30">
        <v>1</v>
      </c>
      <c r="G138" s="150">
        <v>366</v>
      </c>
      <c r="H138" s="152">
        <f>F138*G138</f>
        <v>366</v>
      </c>
      <c r="I138" s="152">
        <v>0</v>
      </c>
      <c r="J138" s="152">
        <f>H138-I138</f>
        <v>366</v>
      </c>
      <c r="K138" s="152">
        <f>J138*0.09</f>
        <v>32.94</v>
      </c>
      <c r="L138" s="154">
        <f>J138+K138</f>
        <v>398.94</v>
      </c>
      <c r="M138" s="26">
        <v>26</v>
      </c>
      <c r="N138">
        <v>21</v>
      </c>
      <c r="O138" s="60">
        <v>286978</v>
      </c>
      <c r="P138" s="61">
        <v>266135</v>
      </c>
      <c r="Q138" s="62">
        <f t="shared" si="16"/>
        <v>5917112.25</v>
      </c>
      <c r="R138" s="62">
        <f t="shared" si="17"/>
        <v>5917112.25</v>
      </c>
      <c r="S138" s="63">
        <v>5917112</v>
      </c>
      <c r="T138" t="str">
        <f>VLOOKUP(C138,'053-001'!D:I,6,0)</f>
        <v>053-001</v>
      </c>
      <c r="U138" t="e">
        <f>VLOOKUP(C138,'053-003'!C:G,5,0)</f>
        <v>#N/A</v>
      </c>
      <c r="V138" t="e">
        <f>VLOOKUP(C138,'053-004'!C:G,5,0)</f>
        <v>#N/A</v>
      </c>
      <c r="W138" s="43" t="e">
        <f>VLOOKUP(C138,'053-005'!D:L,9,0)</f>
        <v>#N/A</v>
      </c>
      <c r="X138" t="e">
        <f>VLOOKUP(C138,'053-006'!C:G,5,0)</f>
        <v>#N/A</v>
      </c>
    </row>
    <row r="139" spans="1:24" ht="45" customHeight="1">
      <c r="A139" s="131"/>
      <c r="B139" s="148" t="s">
        <v>182</v>
      </c>
      <c r="C139" s="20" t="s">
        <v>182</v>
      </c>
      <c r="D139" s="21" t="s">
        <v>693</v>
      </c>
      <c r="E139" s="21" t="s">
        <v>603</v>
      </c>
      <c r="F139" s="22">
        <v>2</v>
      </c>
      <c r="G139" s="137"/>
      <c r="H139" s="140"/>
      <c r="I139" s="140"/>
      <c r="J139" s="140"/>
      <c r="K139" s="140"/>
      <c r="L139" s="143"/>
      <c r="M139" s="26">
        <v>26</v>
      </c>
      <c r="N139">
        <v>42</v>
      </c>
      <c r="O139" s="60">
        <v>286978</v>
      </c>
      <c r="P139" s="61">
        <v>266135</v>
      </c>
      <c r="Q139" s="62">
        <f t="shared" si="16"/>
        <v>11834224.5</v>
      </c>
      <c r="R139" s="62">
        <f t="shared" si="17"/>
        <v>5917112.25</v>
      </c>
      <c r="S139" s="63">
        <v>5917112</v>
      </c>
      <c r="T139" t="str">
        <f>VLOOKUP(C139,'053-001'!D:I,6,0)</f>
        <v>053-001</v>
      </c>
      <c r="U139" t="e">
        <f>VLOOKUP(C139,'053-003'!C:G,5,0)</f>
        <v>#N/A</v>
      </c>
      <c r="V139" t="e">
        <f>VLOOKUP(C139,'053-004'!C:G,5,0)</f>
        <v>#N/A</v>
      </c>
      <c r="W139" s="43" t="e">
        <f>VLOOKUP(C139,'053-005'!D:L,9,0)</f>
        <v>#N/A</v>
      </c>
      <c r="X139" t="e">
        <f>VLOOKUP(C139,'053-006'!C:G,5,0)</f>
        <v>#N/A</v>
      </c>
    </row>
    <row r="140" spans="1:24" ht="45" customHeight="1">
      <c r="A140" s="131"/>
      <c r="B140" s="148" t="s">
        <v>310</v>
      </c>
      <c r="C140" s="20" t="s">
        <v>310</v>
      </c>
      <c r="D140" s="21" t="s">
        <v>275</v>
      </c>
      <c r="E140" s="21" t="s">
        <v>603</v>
      </c>
      <c r="F140" s="22">
        <v>2</v>
      </c>
      <c r="G140" s="137"/>
      <c r="H140" s="140"/>
      <c r="I140" s="140"/>
      <c r="J140" s="140"/>
      <c r="K140" s="140"/>
      <c r="L140" s="143"/>
      <c r="M140" s="26">
        <v>26</v>
      </c>
      <c r="N140">
        <v>42</v>
      </c>
      <c r="O140" s="60">
        <v>286978</v>
      </c>
      <c r="P140" s="61">
        <v>266135</v>
      </c>
      <c r="Q140" s="62">
        <f t="shared" si="16"/>
        <v>11834224.5</v>
      </c>
      <c r="R140" s="62">
        <f t="shared" si="17"/>
        <v>5917112.25</v>
      </c>
      <c r="S140" s="63">
        <v>5917112</v>
      </c>
      <c r="T140" t="str">
        <f>VLOOKUP(C140,'053-001'!D:I,6,0)</f>
        <v>053-001</v>
      </c>
      <c r="U140" t="e">
        <f>VLOOKUP(C140,'053-003'!C:G,5,0)</f>
        <v>#N/A</v>
      </c>
      <c r="V140" t="e">
        <f>VLOOKUP(C140,'053-004'!C:G,5,0)</f>
        <v>#N/A</v>
      </c>
      <c r="W140" s="43" t="e">
        <f>VLOOKUP(C140,'053-005'!D:L,9,0)</f>
        <v>#N/A</v>
      </c>
      <c r="X140" t="e">
        <f>VLOOKUP(C140,'053-006'!C:G,5,0)</f>
        <v>#N/A</v>
      </c>
    </row>
    <row r="141" spans="1:24" ht="45" customHeight="1">
      <c r="A141" s="131"/>
      <c r="B141" s="148" t="s">
        <v>420</v>
      </c>
      <c r="C141" s="20" t="s">
        <v>420</v>
      </c>
      <c r="D141" s="21" t="s">
        <v>385</v>
      </c>
      <c r="E141" s="21" t="s">
        <v>603</v>
      </c>
      <c r="F141" s="22">
        <v>12</v>
      </c>
      <c r="G141" s="137"/>
      <c r="H141" s="140"/>
      <c r="I141" s="140"/>
      <c r="J141" s="140"/>
      <c r="K141" s="140"/>
      <c r="L141" s="143"/>
      <c r="M141" s="26">
        <v>26</v>
      </c>
      <c r="N141">
        <v>252</v>
      </c>
      <c r="O141" s="60">
        <v>286978</v>
      </c>
      <c r="P141" s="61">
        <v>266135</v>
      </c>
      <c r="Q141" s="62">
        <f t="shared" si="16"/>
        <v>71005347</v>
      </c>
      <c r="R141" s="62">
        <f t="shared" si="17"/>
        <v>5917112.25</v>
      </c>
      <c r="S141" s="63">
        <v>5917112</v>
      </c>
      <c r="T141" t="str">
        <f>VLOOKUP(C141,'053-001'!D:I,6,0)</f>
        <v>053-001</v>
      </c>
      <c r="U141" t="e">
        <f>VLOOKUP(C141,'053-003'!C:G,5,0)</f>
        <v>#N/A</v>
      </c>
      <c r="V141" t="e">
        <f>VLOOKUP(C141,'053-004'!C:G,5,0)</f>
        <v>#N/A</v>
      </c>
      <c r="W141" s="43" t="e">
        <f>VLOOKUP(C141,'053-005'!D:L,9,0)</f>
        <v>#N/A</v>
      </c>
      <c r="X141" t="e">
        <f>VLOOKUP(C141,'053-006'!C:G,5,0)</f>
        <v>#N/A</v>
      </c>
    </row>
    <row r="142" spans="1:24" ht="45" customHeight="1" thickBot="1">
      <c r="A142" s="146"/>
      <c r="B142" s="149" t="s">
        <v>549</v>
      </c>
      <c r="C142" s="31" t="s">
        <v>549</v>
      </c>
      <c r="D142" s="32" t="s">
        <v>694</v>
      </c>
      <c r="E142" s="32" t="s">
        <v>603</v>
      </c>
      <c r="F142" s="33">
        <v>2</v>
      </c>
      <c r="G142" s="151"/>
      <c r="H142" s="153"/>
      <c r="I142" s="153"/>
      <c r="J142" s="153"/>
      <c r="K142" s="153"/>
      <c r="L142" s="155"/>
      <c r="M142" s="26">
        <v>26</v>
      </c>
      <c r="N142">
        <v>42</v>
      </c>
      <c r="O142" s="60">
        <v>286978</v>
      </c>
      <c r="P142" s="61">
        <v>266135</v>
      </c>
      <c r="Q142" s="62">
        <f t="shared" si="16"/>
        <v>11834224.5</v>
      </c>
      <c r="R142" s="62">
        <f t="shared" si="17"/>
        <v>5917112.25</v>
      </c>
      <c r="S142" s="63">
        <v>5917112</v>
      </c>
      <c r="T142" t="str">
        <f>VLOOKUP(C142,'053-001'!D:I,6,0)</f>
        <v>053-001</v>
      </c>
      <c r="U142" t="e">
        <f>VLOOKUP(C142,'053-003'!C:G,5,0)</f>
        <v>#N/A</v>
      </c>
      <c r="V142" t="e">
        <f>VLOOKUP(C142,'053-004'!C:G,5,0)</f>
        <v>#N/A</v>
      </c>
      <c r="W142" s="43" t="e">
        <f>VLOOKUP(C142,'053-005'!D:L,9,0)</f>
        <v>#N/A</v>
      </c>
      <c r="X142" t="e">
        <f>VLOOKUP(C142,'053-006'!C:G,5,0)</f>
        <v>#N/A</v>
      </c>
    </row>
    <row r="143" spans="1:24" ht="45" customHeight="1">
      <c r="A143" s="145" t="s">
        <v>608</v>
      </c>
      <c r="B143" s="147" t="s">
        <v>28</v>
      </c>
      <c r="C143" s="29" t="s">
        <v>28</v>
      </c>
      <c r="D143" s="7" t="s">
        <v>3</v>
      </c>
      <c r="E143" s="7" t="s">
        <v>603</v>
      </c>
      <c r="F143" s="30">
        <v>1</v>
      </c>
      <c r="G143" s="150">
        <v>366</v>
      </c>
      <c r="H143" s="152">
        <f>F143*G143</f>
        <v>366</v>
      </c>
      <c r="I143" s="152">
        <v>0</v>
      </c>
      <c r="J143" s="152">
        <f>H143-I143</f>
        <v>366</v>
      </c>
      <c r="K143" s="152">
        <f>J143*0.09</f>
        <v>32.94</v>
      </c>
      <c r="L143" s="154">
        <f>J143+K143</f>
        <v>398.94</v>
      </c>
      <c r="M143" s="26">
        <v>26</v>
      </c>
      <c r="N143">
        <v>21</v>
      </c>
      <c r="O143" s="60">
        <v>286978</v>
      </c>
      <c r="P143" s="61">
        <v>266135</v>
      </c>
      <c r="Q143" s="62">
        <f t="shared" si="16"/>
        <v>5917112.25</v>
      </c>
      <c r="R143" s="62">
        <f t="shared" si="17"/>
        <v>5917112.25</v>
      </c>
      <c r="S143" s="63">
        <v>5917112</v>
      </c>
      <c r="T143" t="str">
        <f>VLOOKUP(C143,'053-001'!D:I,6,0)</f>
        <v>053-001</v>
      </c>
      <c r="U143" t="e">
        <f>VLOOKUP(C143,'053-003'!C:G,5,0)</f>
        <v>#N/A</v>
      </c>
      <c r="V143" t="e">
        <f>VLOOKUP(C143,'053-004'!C:G,5,0)</f>
        <v>#N/A</v>
      </c>
      <c r="W143" s="43" t="e">
        <f>VLOOKUP(C143,'053-005'!D:L,9,0)</f>
        <v>#N/A</v>
      </c>
      <c r="X143" t="e">
        <f>VLOOKUP(C143,'053-006'!C:G,5,0)</f>
        <v>#N/A</v>
      </c>
    </row>
    <row r="144" spans="1:24" ht="45" customHeight="1">
      <c r="A144" s="131"/>
      <c r="B144" s="148" t="s">
        <v>165</v>
      </c>
      <c r="C144" s="20" t="s">
        <v>165</v>
      </c>
      <c r="D144" s="21" t="s">
        <v>693</v>
      </c>
      <c r="E144" s="21" t="s">
        <v>603</v>
      </c>
      <c r="F144" s="22">
        <v>2</v>
      </c>
      <c r="G144" s="137"/>
      <c r="H144" s="140"/>
      <c r="I144" s="140"/>
      <c r="J144" s="140"/>
      <c r="K144" s="140"/>
      <c r="L144" s="143"/>
      <c r="M144" s="26">
        <v>26</v>
      </c>
      <c r="N144">
        <v>42</v>
      </c>
      <c r="O144" s="60">
        <v>286978</v>
      </c>
      <c r="P144" s="61">
        <v>266135</v>
      </c>
      <c r="Q144" s="62">
        <f t="shared" si="16"/>
        <v>11834224.5</v>
      </c>
      <c r="R144" s="62">
        <f t="shared" si="17"/>
        <v>5917112.25</v>
      </c>
      <c r="S144" s="63">
        <v>5917112</v>
      </c>
      <c r="T144" t="str">
        <f>VLOOKUP(C144,'053-001'!D:I,6,0)</f>
        <v>053-001</v>
      </c>
      <c r="U144" t="e">
        <f>VLOOKUP(C144,'053-003'!C:G,5,0)</f>
        <v>#N/A</v>
      </c>
      <c r="V144" t="e">
        <f>VLOOKUP(C144,'053-004'!C:G,5,0)</f>
        <v>#N/A</v>
      </c>
      <c r="W144" s="43" t="e">
        <f>VLOOKUP(C144,'053-005'!D:L,9,0)</f>
        <v>#N/A</v>
      </c>
      <c r="X144" t="e">
        <f>VLOOKUP(C144,'053-006'!C:G,5,0)</f>
        <v>#N/A</v>
      </c>
    </row>
    <row r="145" spans="1:24" ht="45" customHeight="1">
      <c r="A145" s="131"/>
      <c r="B145" s="148" t="s">
        <v>296</v>
      </c>
      <c r="C145" s="20" t="s">
        <v>296</v>
      </c>
      <c r="D145" s="21" t="s">
        <v>275</v>
      </c>
      <c r="E145" s="21" t="s">
        <v>603</v>
      </c>
      <c r="F145" s="22">
        <v>2</v>
      </c>
      <c r="G145" s="137"/>
      <c r="H145" s="140"/>
      <c r="I145" s="140"/>
      <c r="J145" s="140"/>
      <c r="K145" s="140"/>
      <c r="L145" s="143"/>
      <c r="M145" s="26">
        <v>26</v>
      </c>
      <c r="N145">
        <v>42</v>
      </c>
      <c r="O145" s="60">
        <v>286978</v>
      </c>
      <c r="P145" s="61">
        <v>266135</v>
      </c>
      <c r="Q145" s="62">
        <f t="shared" si="16"/>
        <v>11834224.5</v>
      </c>
      <c r="R145" s="62">
        <f t="shared" si="17"/>
        <v>5917112.25</v>
      </c>
      <c r="S145" s="63">
        <v>5917112</v>
      </c>
      <c r="T145" t="str">
        <f>VLOOKUP(C145,'053-001'!D:I,6,0)</f>
        <v>053-001</v>
      </c>
      <c r="U145" t="e">
        <f>VLOOKUP(C145,'053-003'!C:G,5,0)</f>
        <v>#N/A</v>
      </c>
      <c r="V145" t="e">
        <f>VLOOKUP(C145,'053-004'!C:G,5,0)</f>
        <v>#N/A</v>
      </c>
      <c r="W145" s="43" t="e">
        <f>VLOOKUP(C145,'053-005'!D:L,9,0)</f>
        <v>#N/A</v>
      </c>
      <c r="X145" t="e">
        <f>VLOOKUP(C145,'053-006'!C:G,5,0)</f>
        <v>#N/A</v>
      </c>
    </row>
    <row r="146" spans="1:24" ht="45" customHeight="1">
      <c r="A146" s="131"/>
      <c r="B146" s="148" t="s">
        <v>406</v>
      </c>
      <c r="C146" s="20" t="s">
        <v>406</v>
      </c>
      <c r="D146" s="21" t="s">
        <v>385</v>
      </c>
      <c r="E146" s="21" t="s">
        <v>603</v>
      </c>
      <c r="F146" s="22">
        <v>12</v>
      </c>
      <c r="G146" s="137"/>
      <c r="H146" s="140"/>
      <c r="I146" s="140"/>
      <c r="J146" s="140"/>
      <c r="K146" s="140"/>
      <c r="L146" s="143"/>
      <c r="M146" s="26">
        <v>26</v>
      </c>
      <c r="N146">
        <v>252</v>
      </c>
      <c r="O146" s="60">
        <v>286978</v>
      </c>
      <c r="P146" s="61">
        <v>266135</v>
      </c>
      <c r="Q146" s="62">
        <f t="shared" si="16"/>
        <v>71005347</v>
      </c>
      <c r="R146" s="62">
        <f t="shared" si="17"/>
        <v>5917112.25</v>
      </c>
      <c r="S146" s="63">
        <v>5917112</v>
      </c>
      <c r="T146" t="str">
        <f>VLOOKUP(C146,'053-001'!D:I,6,0)</f>
        <v>053-001</v>
      </c>
      <c r="U146" t="e">
        <f>VLOOKUP(C146,'053-003'!C:G,5,0)</f>
        <v>#N/A</v>
      </c>
      <c r="V146" t="e">
        <f>VLOOKUP(C146,'053-004'!C:G,5,0)</f>
        <v>#N/A</v>
      </c>
      <c r="W146" s="43" t="e">
        <f>VLOOKUP(C146,'053-005'!D:L,9,0)</f>
        <v>#N/A</v>
      </c>
      <c r="X146" t="e">
        <f>VLOOKUP(C146,'053-006'!C:G,5,0)</f>
        <v>#N/A</v>
      </c>
    </row>
    <row r="147" spans="1:24" ht="45" customHeight="1" thickBot="1">
      <c r="A147" s="146"/>
      <c r="B147" s="149" t="s">
        <v>544</v>
      </c>
      <c r="C147" s="31" t="s">
        <v>544</v>
      </c>
      <c r="D147" s="32" t="s">
        <v>695</v>
      </c>
      <c r="E147" s="32" t="s">
        <v>603</v>
      </c>
      <c r="F147" s="33">
        <v>2</v>
      </c>
      <c r="G147" s="151"/>
      <c r="H147" s="153"/>
      <c r="I147" s="153"/>
      <c r="J147" s="153"/>
      <c r="K147" s="153"/>
      <c r="L147" s="155"/>
      <c r="M147" s="26">
        <v>26</v>
      </c>
      <c r="N147">
        <v>42</v>
      </c>
      <c r="O147" s="60">
        <v>286978</v>
      </c>
      <c r="P147" s="61">
        <v>266135</v>
      </c>
      <c r="Q147" s="62">
        <f t="shared" si="16"/>
        <v>11834224.5</v>
      </c>
      <c r="R147" s="62">
        <f t="shared" si="17"/>
        <v>5917112.25</v>
      </c>
      <c r="S147" s="63">
        <v>5917112</v>
      </c>
      <c r="T147" t="str">
        <f>VLOOKUP(C147,'053-001'!D:I,6,0)</f>
        <v>053-001</v>
      </c>
      <c r="U147" t="e">
        <f>VLOOKUP(C147,'053-003'!C:G,5,0)</f>
        <v>#N/A</v>
      </c>
      <c r="V147" t="e">
        <f>VLOOKUP(C147,'053-004'!C:G,5,0)</f>
        <v>#N/A</v>
      </c>
      <c r="W147" s="43" t="e">
        <f>VLOOKUP(C147,'053-005'!D:L,9,0)</f>
        <v>#N/A</v>
      </c>
      <c r="X147" t="e">
        <f>VLOOKUP(C147,'053-006'!C:G,5,0)</f>
        <v>#N/A</v>
      </c>
    </row>
    <row r="148" spans="1:24" ht="45" customHeight="1">
      <c r="A148" s="145" t="s">
        <v>618</v>
      </c>
      <c r="B148" s="147" t="s">
        <v>29</v>
      </c>
      <c r="C148" s="29" t="s">
        <v>29</v>
      </c>
      <c r="D148" s="7" t="s">
        <v>3</v>
      </c>
      <c r="E148" s="7" t="s">
        <v>603</v>
      </c>
      <c r="F148" s="30">
        <v>1</v>
      </c>
      <c r="G148" s="150">
        <v>184</v>
      </c>
      <c r="H148" s="152">
        <f>F148*G148</f>
        <v>184</v>
      </c>
      <c r="I148" s="152">
        <v>0</v>
      </c>
      <c r="J148" s="152">
        <f>H148-I148</f>
        <v>184</v>
      </c>
      <c r="K148" s="152">
        <f>J148*0.09</f>
        <v>16.559999999999999</v>
      </c>
      <c r="L148" s="154">
        <f>J148+K148</f>
        <v>200.56</v>
      </c>
      <c r="M148" s="26">
        <v>26</v>
      </c>
      <c r="N148">
        <v>13.4</v>
      </c>
      <c r="O148" s="60">
        <v>286978</v>
      </c>
      <c r="P148" s="61">
        <v>266135</v>
      </c>
      <c r="Q148" s="62">
        <f t="shared" si="16"/>
        <v>3775681.1500000004</v>
      </c>
      <c r="R148" s="62">
        <f t="shared" si="17"/>
        <v>3775681.1500000004</v>
      </c>
      <c r="S148" s="63">
        <v>3775681</v>
      </c>
      <c r="T148" t="str">
        <f>VLOOKUP(C148,'053-001'!D:I,6,0)</f>
        <v>053-001</v>
      </c>
      <c r="U148" t="e">
        <f>VLOOKUP(C148,'053-003'!C:G,5,0)</f>
        <v>#N/A</v>
      </c>
      <c r="V148" t="e">
        <f>VLOOKUP(C148,'053-004'!C:G,5,0)</f>
        <v>#N/A</v>
      </c>
      <c r="W148" s="43" t="e">
        <f>VLOOKUP(C148,'053-005'!D:L,9,0)</f>
        <v>#N/A</v>
      </c>
      <c r="X148" t="e">
        <f>VLOOKUP(C148,'053-006'!C:G,5,0)</f>
        <v>#N/A</v>
      </c>
    </row>
    <row r="149" spans="1:24" ht="45" customHeight="1">
      <c r="A149" s="131"/>
      <c r="B149" s="148" t="s">
        <v>167</v>
      </c>
      <c r="C149" s="20" t="s">
        <v>167</v>
      </c>
      <c r="D149" s="21" t="s">
        <v>691</v>
      </c>
      <c r="E149" s="21" t="s">
        <v>603</v>
      </c>
      <c r="F149" s="22">
        <v>2</v>
      </c>
      <c r="G149" s="137"/>
      <c r="H149" s="140"/>
      <c r="I149" s="140"/>
      <c r="J149" s="140"/>
      <c r="K149" s="140"/>
      <c r="L149" s="143"/>
      <c r="M149" s="26">
        <v>26</v>
      </c>
      <c r="N149">
        <v>26.8</v>
      </c>
      <c r="O149" s="60">
        <v>286978</v>
      </c>
      <c r="P149" s="61">
        <v>266135</v>
      </c>
      <c r="Q149" s="62">
        <f t="shared" si="16"/>
        <v>7551362.3000000007</v>
      </c>
      <c r="R149" s="62">
        <f t="shared" si="17"/>
        <v>3775681.1500000004</v>
      </c>
      <c r="S149" s="63">
        <v>3775681</v>
      </c>
      <c r="T149" t="str">
        <f>VLOOKUP(C149,'053-001'!D:I,6,0)</f>
        <v>053-001</v>
      </c>
      <c r="U149" t="e">
        <f>VLOOKUP(C149,'053-003'!C:G,5,0)</f>
        <v>#N/A</v>
      </c>
      <c r="V149" t="e">
        <f>VLOOKUP(C149,'053-004'!C:G,5,0)</f>
        <v>#N/A</v>
      </c>
      <c r="W149" s="43" t="e">
        <f>VLOOKUP(C149,'053-005'!D:L,9,0)</f>
        <v>#N/A</v>
      </c>
      <c r="X149" t="e">
        <f>VLOOKUP(C149,'053-006'!C:G,5,0)</f>
        <v>#N/A</v>
      </c>
    </row>
    <row r="150" spans="1:24" ht="45" customHeight="1">
      <c r="A150" s="131"/>
      <c r="B150" s="148" t="s">
        <v>297</v>
      </c>
      <c r="C150" s="20" t="s">
        <v>297</v>
      </c>
      <c r="D150" s="21" t="s">
        <v>275</v>
      </c>
      <c r="E150" s="21" t="s">
        <v>603</v>
      </c>
      <c r="F150" s="22">
        <v>2</v>
      </c>
      <c r="G150" s="137"/>
      <c r="H150" s="140"/>
      <c r="I150" s="140"/>
      <c r="J150" s="140"/>
      <c r="K150" s="140"/>
      <c r="L150" s="143"/>
      <c r="M150" s="26">
        <v>26</v>
      </c>
      <c r="N150">
        <v>26.8</v>
      </c>
      <c r="O150" s="60">
        <v>286978</v>
      </c>
      <c r="P150" s="61">
        <v>266135</v>
      </c>
      <c r="Q150" s="62">
        <f t="shared" si="16"/>
        <v>7551362.3000000007</v>
      </c>
      <c r="R150" s="62">
        <f t="shared" si="17"/>
        <v>3775681.1500000004</v>
      </c>
      <c r="S150" s="63">
        <v>3775681</v>
      </c>
      <c r="T150" t="str">
        <f>VLOOKUP(C150,'053-001'!D:I,6,0)</f>
        <v>053-001</v>
      </c>
      <c r="U150" t="e">
        <f>VLOOKUP(C150,'053-003'!C:G,5,0)</f>
        <v>#N/A</v>
      </c>
      <c r="V150" t="e">
        <f>VLOOKUP(C150,'053-004'!C:G,5,0)</f>
        <v>#N/A</v>
      </c>
      <c r="W150" s="43" t="e">
        <f>VLOOKUP(C150,'053-005'!D:L,9,0)</f>
        <v>#N/A</v>
      </c>
      <c r="X150" t="e">
        <f>VLOOKUP(C150,'053-006'!C:G,5,0)</f>
        <v>#N/A</v>
      </c>
    </row>
    <row r="151" spans="1:24" ht="45" customHeight="1">
      <c r="A151" s="131"/>
      <c r="B151" s="148" t="s">
        <v>407</v>
      </c>
      <c r="C151" s="20" t="s">
        <v>407</v>
      </c>
      <c r="D151" s="21" t="s">
        <v>385</v>
      </c>
      <c r="E151" s="21" t="s">
        <v>603</v>
      </c>
      <c r="F151" s="22">
        <v>8</v>
      </c>
      <c r="G151" s="137"/>
      <c r="H151" s="140"/>
      <c r="I151" s="140"/>
      <c r="J151" s="140"/>
      <c r="K151" s="140"/>
      <c r="L151" s="143"/>
      <c r="M151" s="26">
        <v>26</v>
      </c>
      <c r="N151">
        <v>107.2</v>
      </c>
      <c r="O151" s="60">
        <v>286978</v>
      </c>
      <c r="P151" s="61">
        <v>266135</v>
      </c>
      <c r="Q151" s="62">
        <f t="shared" si="16"/>
        <v>30205449.200000003</v>
      </c>
      <c r="R151" s="62">
        <f t="shared" si="17"/>
        <v>3775681.1500000004</v>
      </c>
      <c r="S151" s="63">
        <v>3775681</v>
      </c>
      <c r="T151" t="str">
        <f>VLOOKUP(C151,'053-001'!D:I,6,0)</f>
        <v>053-001</v>
      </c>
      <c r="U151" t="e">
        <f>VLOOKUP(C151,'053-003'!C:G,5,0)</f>
        <v>#N/A</v>
      </c>
      <c r="V151" t="e">
        <f>VLOOKUP(C151,'053-004'!C:G,5,0)</f>
        <v>#N/A</v>
      </c>
      <c r="W151" s="43" t="e">
        <f>VLOOKUP(C151,'053-005'!D:L,9,0)</f>
        <v>#N/A</v>
      </c>
      <c r="X151" t="e">
        <f>VLOOKUP(C151,'053-006'!C:G,5,0)</f>
        <v>#N/A</v>
      </c>
    </row>
    <row r="152" spans="1:24" ht="45" customHeight="1" thickBot="1">
      <c r="A152" s="146"/>
      <c r="B152" s="149" t="s">
        <v>546</v>
      </c>
      <c r="C152" s="31" t="s">
        <v>546</v>
      </c>
      <c r="D152" s="32" t="s">
        <v>692</v>
      </c>
      <c r="E152" s="32" t="s">
        <v>603</v>
      </c>
      <c r="F152" s="33">
        <v>2</v>
      </c>
      <c r="G152" s="151"/>
      <c r="H152" s="153"/>
      <c r="I152" s="153"/>
      <c r="J152" s="153"/>
      <c r="K152" s="153"/>
      <c r="L152" s="155"/>
      <c r="M152" s="26">
        <v>26</v>
      </c>
      <c r="N152">
        <v>26.8</v>
      </c>
      <c r="O152" s="60">
        <v>286978</v>
      </c>
      <c r="P152" s="61">
        <v>266135</v>
      </c>
      <c r="Q152" s="62">
        <f t="shared" si="16"/>
        <v>7551362.3000000007</v>
      </c>
      <c r="R152" s="62">
        <f t="shared" si="17"/>
        <v>3775681.1500000004</v>
      </c>
      <c r="S152" s="63">
        <v>3775681</v>
      </c>
      <c r="T152" t="str">
        <f>VLOOKUP(C152,'053-001'!D:I,6,0)</f>
        <v>053-001</v>
      </c>
      <c r="U152" t="e">
        <f>VLOOKUP(C152,'053-003'!C:G,5,0)</f>
        <v>#N/A</v>
      </c>
      <c r="V152" t="e">
        <f>VLOOKUP(C152,'053-004'!C:G,5,0)</f>
        <v>#N/A</v>
      </c>
      <c r="W152" s="43" t="e">
        <f>VLOOKUP(C152,'053-005'!D:L,9,0)</f>
        <v>#N/A</v>
      </c>
      <c r="X152" t="e">
        <f>VLOOKUP(C152,'053-006'!C:G,5,0)</f>
        <v>#N/A</v>
      </c>
    </row>
    <row r="153" spans="1:24" ht="45" customHeight="1">
      <c r="A153" s="145" t="s">
        <v>601</v>
      </c>
      <c r="B153" s="147" t="s">
        <v>45</v>
      </c>
      <c r="C153" s="29" t="s">
        <v>45</v>
      </c>
      <c r="D153" s="7" t="s">
        <v>3</v>
      </c>
      <c r="E153" s="7" t="s">
        <v>603</v>
      </c>
      <c r="F153" s="30">
        <v>1</v>
      </c>
      <c r="G153" s="150">
        <v>249</v>
      </c>
      <c r="H153" s="152">
        <f>F153*G153</f>
        <v>249</v>
      </c>
      <c r="I153" s="152">
        <v>0</v>
      </c>
      <c r="J153" s="152">
        <f>H153-I153</f>
        <v>249</v>
      </c>
      <c r="K153" s="152">
        <f>J153*0.09</f>
        <v>22.41</v>
      </c>
      <c r="L153" s="154">
        <f>J153+K153</f>
        <v>271.41000000000003</v>
      </c>
      <c r="M153" s="26">
        <v>25</v>
      </c>
      <c r="N153">
        <v>18.066666666666666</v>
      </c>
      <c r="O153" s="60">
        <v>286978</v>
      </c>
      <c r="P153" s="61">
        <v>266135</v>
      </c>
      <c r="Q153" s="62">
        <f t="shared" si="16"/>
        <v>5090594.9833333334</v>
      </c>
      <c r="R153" s="62">
        <f t="shared" si="17"/>
        <v>5090594.9833333334</v>
      </c>
      <c r="S153" s="63">
        <v>5090594</v>
      </c>
      <c r="T153" t="str">
        <f>VLOOKUP(C153,'053-001'!D:I,6,0)</f>
        <v>053-001</v>
      </c>
      <c r="U153" t="e">
        <f>VLOOKUP(C153,'053-003'!C:G,5,0)</f>
        <v>#N/A</v>
      </c>
      <c r="V153" t="e">
        <f>VLOOKUP(C153,'053-004'!C:G,5,0)</f>
        <v>#N/A</v>
      </c>
      <c r="W153" s="43" t="e">
        <f>VLOOKUP(C153,'053-005'!D:L,9,0)</f>
        <v>#N/A</v>
      </c>
      <c r="X153" t="e">
        <f>VLOOKUP(C153,'053-006'!C:G,5,0)</f>
        <v>#N/A</v>
      </c>
    </row>
    <row r="154" spans="1:24" ht="45" customHeight="1">
      <c r="A154" s="131"/>
      <c r="B154" s="148" t="s">
        <v>185</v>
      </c>
      <c r="C154" s="20" t="s">
        <v>185</v>
      </c>
      <c r="D154" s="21" t="s">
        <v>680</v>
      </c>
      <c r="E154" s="21" t="s">
        <v>603</v>
      </c>
      <c r="F154" s="22">
        <v>2</v>
      </c>
      <c r="G154" s="137"/>
      <c r="H154" s="140"/>
      <c r="I154" s="140"/>
      <c r="J154" s="140"/>
      <c r="K154" s="140"/>
      <c r="L154" s="143"/>
      <c r="M154" s="26">
        <v>25</v>
      </c>
      <c r="N154">
        <v>36.133333333333333</v>
      </c>
      <c r="O154" s="60">
        <v>286978</v>
      </c>
      <c r="P154" s="61">
        <v>266135</v>
      </c>
      <c r="Q154" s="62">
        <f t="shared" si="16"/>
        <v>10181189.966666667</v>
      </c>
      <c r="R154" s="62">
        <f t="shared" si="17"/>
        <v>5090594.9833333334</v>
      </c>
      <c r="S154" s="63">
        <v>5090594</v>
      </c>
      <c r="T154" t="str">
        <f>VLOOKUP(C154,'053-001'!D:I,6,0)</f>
        <v>053-001</v>
      </c>
      <c r="U154" t="e">
        <f>VLOOKUP(C154,'053-003'!C:G,5,0)</f>
        <v>#N/A</v>
      </c>
      <c r="V154" t="e">
        <f>VLOOKUP(C154,'053-004'!C:G,5,0)</f>
        <v>#N/A</v>
      </c>
      <c r="W154" s="43" t="e">
        <f>VLOOKUP(C154,'053-005'!D:L,9,0)</f>
        <v>#N/A</v>
      </c>
      <c r="X154" t="e">
        <f>VLOOKUP(C154,'053-006'!C:G,5,0)</f>
        <v>#N/A</v>
      </c>
    </row>
    <row r="155" spans="1:24" ht="45" customHeight="1">
      <c r="A155" s="131"/>
      <c r="B155" s="148" t="s">
        <v>313</v>
      </c>
      <c r="C155" s="20" t="s">
        <v>313</v>
      </c>
      <c r="D155" s="21" t="s">
        <v>661</v>
      </c>
      <c r="E155" s="21" t="s">
        <v>603</v>
      </c>
      <c r="F155" s="22">
        <v>2</v>
      </c>
      <c r="G155" s="137"/>
      <c r="H155" s="140"/>
      <c r="I155" s="140"/>
      <c r="J155" s="140"/>
      <c r="K155" s="140"/>
      <c r="L155" s="143"/>
      <c r="M155" s="26">
        <v>25</v>
      </c>
      <c r="N155">
        <v>36.133333333333333</v>
      </c>
      <c r="O155" s="60">
        <v>286978</v>
      </c>
      <c r="P155" s="61">
        <v>266135</v>
      </c>
      <c r="Q155" s="62">
        <f t="shared" si="16"/>
        <v>10181189.966666667</v>
      </c>
      <c r="R155" s="62">
        <f t="shared" si="17"/>
        <v>5090594.9833333334</v>
      </c>
      <c r="S155" s="63">
        <v>5090594</v>
      </c>
      <c r="T155" t="str">
        <f>VLOOKUP(C155,'053-001'!D:I,6,0)</f>
        <v>053-001</v>
      </c>
      <c r="U155" t="e">
        <f>VLOOKUP(C155,'053-003'!C:G,5,0)</f>
        <v>#N/A</v>
      </c>
      <c r="V155" t="e">
        <f>VLOOKUP(C155,'053-004'!C:G,5,0)</f>
        <v>#N/A</v>
      </c>
      <c r="W155" s="43" t="e">
        <f>VLOOKUP(C155,'053-005'!D:L,9,0)</f>
        <v>#N/A</v>
      </c>
      <c r="X155" t="e">
        <f>VLOOKUP(C155,'053-006'!C:G,5,0)</f>
        <v>#N/A</v>
      </c>
    </row>
    <row r="156" spans="1:24" ht="45" customHeight="1">
      <c r="A156" s="131"/>
      <c r="B156" s="148" t="s">
        <v>423</v>
      </c>
      <c r="C156" s="20" t="s">
        <v>423</v>
      </c>
      <c r="D156" s="21" t="s">
        <v>662</v>
      </c>
      <c r="E156" s="21" t="s">
        <v>603</v>
      </c>
      <c r="F156" s="22">
        <v>8</v>
      </c>
      <c r="G156" s="137"/>
      <c r="H156" s="140"/>
      <c r="I156" s="140"/>
      <c r="J156" s="140"/>
      <c r="K156" s="140"/>
      <c r="L156" s="143"/>
      <c r="M156" s="26">
        <v>25</v>
      </c>
      <c r="N156">
        <v>144.53333333333333</v>
      </c>
      <c r="O156" s="60">
        <v>286978</v>
      </c>
      <c r="P156" s="61">
        <v>266135</v>
      </c>
      <c r="Q156" s="62">
        <f t="shared" si="16"/>
        <v>40724759.866666667</v>
      </c>
      <c r="R156" s="62">
        <f t="shared" si="17"/>
        <v>5090594.9833333334</v>
      </c>
      <c r="S156" s="63">
        <v>5090594</v>
      </c>
      <c r="T156" t="str">
        <f>VLOOKUP(C156,'053-001'!D:I,6,0)</f>
        <v>053-001</v>
      </c>
      <c r="U156" t="e">
        <f>VLOOKUP(C156,'053-003'!C:G,5,0)</f>
        <v>#N/A</v>
      </c>
      <c r="V156" t="e">
        <f>VLOOKUP(C156,'053-004'!C:G,5,0)</f>
        <v>#N/A</v>
      </c>
      <c r="W156" s="43" t="e">
        <f>VLOOKUP(C156,'053-005'!D:L,9,0)</f>
        <v>#N/A</v>
      </c>
      <c r="X156" t="e">
        <f>VLOOKUP(C156,'053-006'!C:G,5,0)</f>
        <v>#N/A</v>
      </c>
    </row>
    <row r="157" spans="1:24" ht="45" customHeight="1" thickBot="1">
      <c r="A157" s="146"/>
      <c r="B157" s="149" t="s">
        <v>696</v>
      </c>
      <c r="C157" s="31" t="s">
        <v>696</v>
      </c>
      <c r="D157" s="32" t="s">
        <v>682</v>
      </c>
      <c r="E157" s="32" t="s">
        <v>669</v>
      </c>
      <c r="F157" s="33">
        <v>2</v>
      </c>
      <c r="G157" s="151"/>
      <c r="H157" s="153"/>
      <c r="I157" s="153"/>
      <c r="J157" s="153"/>
      <c r="K157" s="153"/>
      <c r="L157" s="155"/>
      <c r="M157" s="26">
        <v>25</v>
      </c>
      <c r="N157">
        <v>36.133333333333333</v>
      </c>
      <c r="O157" s="60">
        <v>286978</v>
      </c>
      <c r="P157" s="61">
        <v>266135</v>
      </c>
      <c r="Q157" s="62">
        <f t="shared" si="16"/>
        <v>10181189.966666667</v>
      </c>
      <c r="R157" s="62">
        <f t="shared" si="17"/>
        <v>5090594.9833333334</v>
      </c>
      <c r="S157" s="63">
        <v>5090594</v>
      </c>
      <c r="T157" t="e">
        <f>VLOOKUP(C157,'053-001'!D:I,6,0)</f>
        <v>#N/A</v>
      </c>
      <c r="U157" t="e">
        <f>VLOOKUP(C157,'053-003'!C:G,5,0)</f>
        <v>#N/A</v>
      </c>
      <c r="V157" t="str">
        <f>VLOOKUP(C157,'053-004'!C:G,5,0)</f>
        <v>053-004</v>
      </c>
      <c r="W157" s="43" t="e">
        <f>VLOOKUP(C157,'053-005'!D:L,9,0)</f>
        <v>#N/A</v>
      </c>
      <c r="X157" t="e">
        <f>VLOOKUP(C157,'053-006'!C:G,5,0)</f>
        <v>#N/A</v>
      </c>
    </row>
    <row r="158" spans="1:24" ht="45" customHeight="1">
      <c r="A158" s="145" t="s">
        <v>604</v>
      </c>
      <c r="B158" s="147" t="s">
        <v>697</v>
      </c>
      <c r="C158" s="29" t="s">
        <v>697</v>
      </c>
      <c r="D158" s="7" t="s">
        <v>3</v>
      </c>
      <c r="E158" s="7" t="s">
        <v>617</v>
      </c>
      <c r="F158" s="30">
        <v>1</v>
      </c>
      <c r="G158" s="150">
        <v>858</v>
      </c>
      <c r="H158" s="152">
        <f>F158*G158</f>
        <v>858</v>
      </c>
      <c r="I158" s="152">
        <v>0</v>
      </c>
      <c r="J158" s="152">
        <f>H158-I158</f>
        <v>858</v>
      </c>
      <c r="K158" s="152">
        <f>J158*0.09</f>
        <v>77.22</v>
      </c>
      <c r="L158" s="154">
        <f>J158+K158</f>
        <v>935.22</v>
      </c>
      <c r="M158" s="26">
        <v>25</v>
      </c>
      <c r="N158">
        <v>40.652173913043477</v>
      </c>
      <c r="O158" s="60">
        <v>286978</v>
      </c>
      <c r="P158" s="61">
        <v>266135</v>
      </c>
      <c r="Q158" s="62">
        <f t="shared" si="16"/>
        <v>11454451.25</v>
      </c>
      <c r="R158" s="62">
        <f t="shared" si="17"/>
        <v>11454451.25</v>
      </c>
      <c r="S158" s="74">
        <v>11454451</v>
      </c>
      <c r="T158" t="e">
        <f>VLOOKUP(C158,'053-001'!D:I,6,0)</f>
        <v>#N/A</v>
      </c>
      <c r="U158" t="e">
        <f>VLOOKUP(C158,'053-003'!C:G,5,0)</f>
        <v>#N/A</v>
      </c>
      <c r="V158" t="e">
        <f>VLOOKUP(C158,'053-004'!C:G,5,0)</f>
        <v>#N/A</v>
      </c>
      <c r="W158" s="43" t="e">
        <f>VLOOKUP(C158,'053-005'!D:L,9,0)</f>
        <v>#N/A</v>
      </c>
      <c r="X158" t="e">
        <f>VLOOKUP(C158,'053-006'!C:G,5,0)</f>
        <v>#N/A</v>
      </c>
    </row>
    <row r="159" spans="1:24" ht="45" customHeight="1">
      <c r="A159" s="131"/>
      <c r="B159" s="148" t="s">
        <v>159</v>
      </c>
      <c r="C159" s="20" t="s">
        <v>159</v>
      </c>
      <c r="D159" s="21" t="s">
        <v>687</v>
      </c>
      <c r="E159" s="21" t="s">
        <v>603</v>
      </c>
      <c r="F159" s="22">
        <v>2</v>
      </c>
      <c r="G159" s="137"/>
      <c r="H159" s="140"/>
      <c r="I159" s="140"/>
      <c r="J159" s="140"/>
      <c r="K159" s="140"/>
      <c r="L159" s="143"/>
      <c r="M159" s="26">
        <v>25</v>
      </c>
      <c r="N159">
        <v>81.304347826086953</v>
      </c>
      <c r="O159" s="60">
        <v>286978</v>
      </c>
      <c r="P159" s="61">
        <v>266135</v>
      </c>
      <c r="Q159" s="62">
        <f t="shared" si="16"/>
        <v>22908902.5</v>
      </c>
      <c r="R159" s="62">
        <f t="shared" si="17"/>
        <v>11454451.25</v>
      </c>
      <c r="S159" s="63">
        <v>11454451</v>
      </c>
      <c r="T159" t="str">
        <f>VLOOKUP(C159,'053-001'!D:I,6,0)</f>
        <v>053-001</v>
      </c>
      <c r="U159" t="e">
        <f>VLOOKUP(C159,'053-003'!C:G,5,0)</f>
        <v>#N/A</v>
      </c>
      <c r="V159" t="e">
        <f>VLOOKUP(C159,'053-004'!C:G,5,0)</f>
        <v>#N/A</v>
      </c>
      <c r="W159" s="43" t="e">
        <f>VLOOKUP(C159,'053-005'!D:L,9,0)</f>
        <v>#N/A</v>
      </c>
      <c r="X159" t="e">
        <f>VLOOKUP(C159,'053-006'!C:G,5,0)</f>
        <v>#N/A</v>
      </c>
    </row>
    <row r="160" spans="1:24" ht="45" customHeight="1">
      <c r="A160" s="131"/>
      <c r="B160" s="148" t="s">
        <v>290</v>
      </c>
      <c r="C160" s="20" t="s">
        <v>290</v>
      </c>
      <c r="D160" s="21" t="s">
        <v>688</v>
      </c>
      <c r="E160" s="21" t="s">
        <v>603</v>
      </c>
      <c r="F160" s="22">
        <v>2</v>
      </c>
      <c r="G160" s="137"/>
      <c r="H160" s="140"/>
      <c r="I160" s="140"/>
      <c r="J160" s="140"/>
      <c r="K160" s="140"/>
      <c r="L160" s="143"/>
      <c r="M160" s="26">
        <v>25</v>
      </c>
      <c r="N160">
        <v>81.304347826086953</v>
      </c>
      <c r="O160" s="60">
        <v>286978</v>
      </c>
      <c r="P160" s="61">
        <v>266135</v>
      </c>
      <c r="Q160" s="62">
        <f t="shared" si="16"/>
        <v>22908902.5</v>
      </c>
      <c r="R160" s="62">
        <f t="shared" si="17"/>
        <v>11454451.25</v>
      </c>
      <c r="S160" s="63">
        <v>11454451</v>
      </c>
      <c r="T160" t="str">
        <f>VLOOKUP(C160,'053-001'!D:I,6,0)</f>
        <v>053-001</v>
      </c>
      <c r="U160" t="e">
        <f>VLOOKUP(C160,'053-003'!C:G,5,0)</f>
        <v>#N/A</v>
      </c>
      <c r="V160" t="e">
        <f>VLOOKUP(C160,'053-004'!C:G,5,0)</f>
        <v>#N/A</v>
      </c>
      <c r="W160" s="43" t="e">
        <f>VLOOKUP(C160,'053-005'!D:L,9,0)</f>
        <v>#N/A</v>
      </c>
      <c r="X160" t="e">
        <f>VLOOKUP(C160,'053-006'!C:G,5,0)</f>
        <v>#N/A</v>
      </c>
    </row>
    <row r="161" spans="1:24" ht="45" customHeight="1">
      <c r="A161" s="131"/>
      <c r="B161" s="148" t="s">
        <v>400</v>
      </c>
      <c r="C161" s="20" t="s">
        <v>400</v>
      </c>
      <c r="D161" s="21" t="s">
        <v>689</v>
      </c>
      <c r="E161" s="21" t="s">
        <v>603</v>
      </c>
      <c r="F161" s="22">
        <v>16</v>
      </c>
      <c r="G161" s="137"/>
      <c r="H161" s="140"/>
      <c r="I161" s="140"/>
      <c r="J161" s="140"/>
      <c r="K161" s="140"/>
      <c r="L161" s="143"/>
      <c r="M161" s="26">
        <v>25</v>
      </c>
      <c r="N161">
        <v>650.43478260869563</v>
      </c>
      <c r="O161" s="60">
        <v>286978</v>
      </c>
      <c r="P161" s="61">
        <v>266135</v>
      </c>
      <c r="Q161" s="62">
        <f t="shared" si="16"/>
        <v>183271220</v>
      </c>
      <c r="R161" s="62">
        <f t="shared" si="17"/>
        <v>11454451.25</v>
      </c>
      <c r="S161" s="63">
        <v>11454451</v>
      </c>
      <c r="T161" t="str">
        <f>VLOOKUP(C161,'053-001'!D:I,6,0)</f>
        <v>053-001</v>
      </c>
      <c r="U161" t="e">
        <f>VLOOKUP(C161,'053-003'!C:G,5,0)</f>
        <v>#N/A</v>
      </c>
      <c r="V161" t="e">
        <f>VLOOKUP(C161,'053-004'!C:G,5,0)</f>
        <v>#N/A</v>
      </c>
      <c r="W161" s="43" t="e">
        <f>VLOOKUP(C161,'053-005'!D:L,9,0)</f>
        <v>#N/A</v>
      </c>
      <c r="X161" t="e">
        <f>VLOOKUP(C161,'053-006'!C:G,5,0)</f>
        <v>#N/A</v>
      </c>
    </row>
    <row r="162" spans="1:24" ht="45" customHeight="1" thickBot="1">
      <c r="A162" s="146"/>
      <c r="B162" s="149" t="s">
        <v>517</v>
      </c>
      <c r="C162" s="31" t="s">
        <v>517</v>
      </c>
      <c r="D162" s="32" t="s">
        <v>690</v>
      </c>
      <c r="E162" s="32" t="s">
        <v>603</v>
      </c>
      <c r="F162" s="33">
        <v>2</v>
      </c>
      <c r="G162" s="151"/>
      <c r="H162" s="153"/>
      <c r="I162" s="153"/>
      <c r="J162" s="153"/>
      <c r="K162" s="153"/>
      <c r="L162" s="155"/>
      <c r="M162" s="26">
        <v>25</v>
      </c>
      <c r="N162">
        <v>81.304347826086953</v>
      </c>
      <c r="O162" s="60">
        <v>286978</v>
      </c>
      <c r="P162" s="61">
        <v>266135</v>
      </c>
      <c r="Q162" s="62">
        <f t="shared" si="16"/>
        <v>22908902.5</v>
      </c>
      <c r="R162" s="62">
        <f t="shared" si="17"/>
        <v>11454451.25</v>
      </c>
      <c r="S162" s="63">
        <v>11454451</v>
      </c>
      <c r="T162" t="str">
        <f>VLOOKUP(C162,'053-001'!D:I,6,0)</f>
        <v>053-001</v>
      </c>
      <c r="U162" t="e">
        <f>VLOOKUP(C162,'053-003'!C:G,5,0)</f>
        <v>#N/A</v>
      </c>
      <c r="V162" t="e">
        <f>VLOOKUP(C162,'053-004'!C:G,5,0)</f>
        <v>#N/A</v>
      </c>
      <c r="W162" s="43" t="e">
        <f>VLOOKUP(C162,'053-005'!D:L,9,0)</f>
        <v>#N/A</v>
      </c>
      <c r="X162" t="e">
        <f>VLOOKUP(C162,'053-006'!C:G,5,0)</f>
        <v>#N/A</v>
      </c>
    </row>
    <row r="163" spans="1:24" ht="45" customHeight="1">
      <c r="A163" s="145" t="s">
        <v>606</v>
      </c>
      <c r="B163" s="147" t="s">
        <v>23</v>
      </c>
      <c r="C163" s="29" t="s">
        <v>23</v>
      </c>
      <c r="D163" s="7" t="s">
        <v>3</v>
      </c>
      <c r="E163" s="7" t="s">
        <v>603</v>
      </c>
      <c r="F163" s="30">
        <v>1</v>
      </c>
      <c r="G163" s="150">
        <v>366</v>
      </c>
      <c r="H163" s="152">
        <f>F163*G163</f>
        <v>366</v>
      </c>
      <c r="I163" s="152">
        <v>0</v>
      </c>
      <c r="J163" s="152">
        <f>H163-I163</f>
        <v>366</v>
      </c>
      <c r="K163" s="152">
        <f>J163*0.09</f>
        <v>32.94</v>
      </c>
      <c r="L163" s="154">
        <f>J163+K163</f>
        <v>398.94</v>
      </c>
      <c r="M163" s="26">
        <v>25</v>
      </c>
      <c r="N163">
        <v>21</v>
      </c>
      <c r="O163" s="60">
        <v>286978</v>
      </c>
      <c r="P163" s="61">
        <v>266135</v>
      </c>
      <c r="Q163" s="62">
        <f t="shared" si="16"/>
        <v>5917112.25</v>
      </c>
      <c r="R163" s="62">
        <f t="shared" si="17"/>
        <v>5917112.25</v>
      </c>
      <c r="S163" s="63">
        <v>5917112</v>
      </c>
      <c r="T163" t="str">
        <f>VLOOKUP(C163,'053-001'!D:I,6,0)</f>
        <v>053-001</v>
      </c>
      <c r="U163" t="e">
        <f>VLOOKUP(C163,'053-003'!C:G,5,0)</f>
        <v>#N/A</v>
      </c>
      <c r="V163" t="e">
        <f>VLOOKUP(C163,'053-004'!C:G,5,0)</f>
        <v>#N/A</v>
      </c>
      <c r="W163" s="43" t="e">
        <f>VLOOKUP(C163,'053-005'!D:L,9,0)</f>
        <v>#N/A</v>
      </c>
      <c r="X163" t="e">
        <f>VLOOKUP(C163,'053-006'!C:G,5,0)</f>
        <v>#N/A</v>
      </c>
    </row>
    <row r="164" spans="1:24" ht="45" customHeight="1">
      <c r="A164" s="131"/>
      <c r="B164" s="148" t="s">
        <v>160</v>
      </c>
      <c r="C164" s="20" t="s">
        <v>160</v>
      </c>
      <c r="D164" s="21" t="s">
        <v>674</v>
      </c>
      <c r="E164" s="21" t="s">
        <v>603</v>
      </c>
      <c r="F164" s="22">
        <v>2</v>
      </c>
      <c r="G164" s="137"/>
      <c r="H164" s="140"/>
      <c r="I164" s="140"/>
      <c r="J164" s="140"/>
      <c r="K164" s="140"/>
      <c r="L164" s="143"/>
      <c r="M164" s="26">
        <v>25</v>
      </c>
      <c r="N164">
        <v>42</v>
      </c>
      <c r="O164" s="60">
        <v>286978</v>
      </c>
      <c r="P164" s="61">
        <v>266135</v>
      </c>
      <c r="Q164" s="62">
        <f t="shared" si="16"/>
        <v>11834224.5</v>
      </c>
      <c r="R164" s="62">
        <f t="shared" si="17"/>
        <v>5917112.25</v>
      </c>
      <c r="S164" s="63">
        <v>5917112</v>
      </c>
      <c r="T164" t="str">
        <f>VLOOKUP(C164,'053-001'!D:I,6,0)</f>
        <v>053-001</v>
      </c>
      <c r="U164" t="e">
        <f>VLOOKUP(C164,'053-003'!C:G,5,0)</f>
        <v>#N/A</v>
      </c>
      <c r="V164" t="e">
        <f>VLOOKUP(C164,'053-004'!C:G,5,0)</f>
        <v>#N/A</v>
      </c>
      <c r="W164" s="43" t="e">
        <f>VLOOKUP(C164,'053-005'!D:L,9,0)</f>
        <v>#N/A</v>
      </c>
      <c r="X164" t="e">
        <f>VLOOKUP(C164,'053-006'!C:G,5,0)</f>
        <v>#N/A</v>
      </c>
    </row>
    <row r="165" spans="1:24" ht="45" customHeight="1">
      <c r="A165" s="131"/>
      <c r="B165" s="148" t="s">
        <v>291</v>
      </c>
      <c r="C165" s="20" t="s">
        <v>291</v>
      </c>
      <c r="D165" s="21" t="s">
        <v>661</v>
      </c>
      <c r="E165" s="21" t="s">
        <v>603</v>
      </c>
      <c r="F165" s="22">
        <v>2</v>
      </c>
      <c r="G165" s="137"/>
      <c r="H165" s="140"/>
      <c r="I165" s="140"/>
      <c r="J165" s="140"/>
      <c r="K165" s="140"/>
      <c r="L165" s="143"/>
      <c r="M165" s="26">
        <v>25</v>
      </c>
      <c r="N165">
        <v>42</v>
      </c>
      <c r="O165" s="60">
        <v>286978</v>
      </c>
      <c r="P165" s="61">
        <v>266135</v>
      </c>
      <c r="Q165" s="62">
        <f t="shared" si="16"/>
        <v>11834224.5</v>
      </c>
      <c r="R165" s="62">
        <f t="shared" si="17"/>
        <v>5917112.25</v>
      </c>
      <c r="S165" s="63">
        <v>5917112</v>
      </c>
      <c r="T165" t="str">
        <f>VLOOKUP(C165,'053-001'!D:I,6,0)</f>
        <v>053-001</v>
      </c>
      <c r="U165" t="e">
        <f>VLOOKUP(C165,'053-003'!C:G,5,0)</f>
        <v>#N/A</v>
      </c>
      <c r="V165" t="e">
        <f>VLOOKUP(C165,'053-004'!C:G,5,0)</f>
        <v>#N/A</v>
      </c>
      <c r="W165" s="43" t="e">
        <f>VLOOKUP(C165,'053-005'!D:L,9,0)</f>
        <v>#N/A</v>
      </c>
      <c r="X165" t="e">
        <f>VLOOKUP(C165,'053-006'!C:G,5,0)</f>
        <v>#N/A</v>
      </c>
    </row>
    <row r="166" spans="1:24" ht="45" customHeight="1">
      <c r="A166" s="131"/>
      <c r="B166" s="148" t="s">
        <v>401</v>
      </c>
      <c r="C166" s="20" t="s">
        <v>401</v>
      </c>
      <c r="D166" s="21" t="s">
        <v>662</v>
      </c>
      <c r="E166" s="21" t="s">
        <v>603</v>
      </c>
      <c r="F166" s="22">
        <v>12</v>
      </c>
      <c r="G166" s="137"/>
      <c r="H166" s="140"/>
      <c r="I166" s="140"/>
      <c r="J166" s="140"/>
      <c r="K166" s="140"/>
      <c r="L166" s="143"/>
      <c r="M166" s="26">
        <v>25</v>
      </c>
      <c r="N166">
        <v>252</v>
      </c>
      <c r="O166" s="60">
        <v>286978</v>
      </c>
      <c r="P166" s="61">
        <v>266135</v>
      </c>
      <c r="Q166" s="62">
        <f t="shared" si="16"/>
        <v>71005347</v>
      </c>
      <c r="R166" s="62">
        <f t="shared" si="17"/>
        <v>5917112.25</v>
      </c>
      <c r="S166" s="63">
        <v>5917112</v>
      </c>
      <c r="T166" t="str">
        <f>VLOOKUP(C166,'053-001'!D:I,6,0)</f>
        <v>053-001</v>
      </c>
      <c r="U166" t="e">
        <f>VLOOKUP(C166,'053-003'!C:G,5,0)</f>
        <v>#N/A</v>
      </c>
      <c r="V166" t="e">
        <f>VLOOKUP(C166,'053-004'!C:G,5,0)</f>
        <v>#N/A</v>
      </c>
      <c r="W166" s="43" t="e">
        <f>VLOOKUP(C166,'053-005'!D:L,9,0)</f>
        <v>#N/A</v>
      </c>
      <c r="X166" t="e">
        <f>VLOOKUP(C166,'053-006'!C:G,5,0)</f>
        <v>#N/A</v>
      </c>
    </row>
    <row r="167" spans="1:24" ht="45" customHeight="1" thickBot="1">
      <c r="A167" s="146"/>
      <c r="B167" s="149" t="s">
        <v>518</v>
      </c>
      <c r="C167" s="31" t="s">
        <v>518</v>
      </c>
      <c r="D167" s="32" t="s">
        <v>675</v>
      </c>
      <c r="E167" s="32" t="s">
        <v>603</v>
      </c>
      <c r="F167" s="33">
        <v>2</v>
      </c>
      <c r="G167" s="151"/>
      <c r="H167" s="153"/>
      <c r="I167" s="153"/>
      <c r="J167" s="153"/>
      <c r="K167" s="153"/>
      <c r="L167" s="155"/>
      <c r="M167" s="26">
        <v>25</v>
      </c>
      <c r="N167">
        <v>42</v>
      </c>
      <c r="O167" s="60">
        <v>286978</v>
      </c>
      <c r="P167" s="61">
        <v>266135</v>
      </c>
      <c r="Q167" s="62">
        <f t="shared" si="16"/>
        <v>11834224.5</v>
      </c>
      <c r="R167" s="62">
        <f t="shared" si="17"/>
        <v>5917112.25</v>
      </c>
      <c r="S167" s="63">
        <v>5917112</v>
      </c>
      <c r="T167" t="str">
        <f>VLOOKUP(C167,'053-001'!D:I,6,0)</f>
        <v>053-001</v>
      </c>
      <c r="U167" t="e">
        <f>VLOOKUP(C167,'053-003'!C:G,5,0)</f>
        <v>#N/A</v>
      </c>
      <c r="V167" t="e">
        <f>VLOOKUP(C167,'053-004'!C:G,5,0)</f>
        <v>#N/A</v>
      </c>
      <c r="W167" s="43" t="e">
        <f>VLOOKUP(C167,'053-005'!D:L,9,0)</f>
        <v>#N/A</v>
      </c>
      <c r="X167" t="e">
        <f>VLOOKUP(C167,'053-006'!C:G,5,0)</f>
        <v>#N/A</v>
      </c>
    </row>
    <row r="168" spans="1:24" ht="45" customHeight="1">
      <c r="A168" s="145" t="s">
        <v>608</v>
      </c>
      <c r="B168" s="147" t="s">
        <v>24</v>
      </c>
      <c r="C168" s="29" t="s">
        <v>24</v>
      </c>
      <c r="D168" s="7" t="s">
        <v>3</v>
      </c>
      <c r="E168" s="7" t="s">
        <v>603</v>
      </c>
      <c r="F168" s="30">
        <v>1</v>
      </c>
      <c r="G168" s="150">
        <v>249</v>
      </c>
      <c r="H168" s="152">
        <f>F168*G168</f>
        <v>249</v>
      </c>
      <c r="I168" s="152">
        <v>0</v>
      </c>
      <c r="J168" s="152">
        <f>H168-I168</f>
        <v>249</v>
      </c>
      <c r="K168" s="152">
        <f>J168*0.09</f>
        <v>22.41</v>
      </c>
      <c r="L168" s="154">
        <f>J168+K168</f>
        <v>271.41000000000003</v>
      </c>
      <c r="M168" s="26">
        <v>25</v>
      </c>
      <c r="N168">
        <v>18.066666666666666</v>
      </c>
      <c r="O168" s="60">
        <v>286978</v>
      </c>
      <c r="P168" s="61">
        <v>266135</v>
      </c>
      <c r="Q168" s="62">
        <f t="shared" si="16"/>
        <v>5090594.9833333334</v>
      </c>
      <c r="R168" s="62">
        <f t="shared" si="17"/>
        <v>5090594.9833333334</v>
      </c>
      <c r="S168" s="63">
        <v>5090594</v>
      </c>
      <c r="T168" t="str">
        <f>VLOOKUP(C168,'053-001'!D:I,6,0)</f>
        <v>053-001</v>
      </c>
      <c r="U168" t="e">
        <f>VLOOKUP(C168,'053-003'!C:G,5,0)</f>
        <v>#N/A</v>
      </c>
      <c r="V168" t="e">
        <f>VLOOKUP(C168,'053-004'!C:G,5,0)</f>
        <v>#N/A</v>
      </c>
      <c r="W168" s="43" t="e">
        <f>VLOOKUP(C168,'053-005'!D:L,9,0)</f>
        <v>#N/A</v>
      </c>
      <c r="X168" t="e">
        <f>VLOOKUP(C168,'053-006'!C:G,5,0)</f>
        <v>#N/A</v>
      </c>
    </row>
    <row r="169" spans="1:24" ht="45" customHeight="1">
      <c r="A169" s="131"/>
      <c r="B169" s="148" t="s">
        <v>161</v>
      </c>
      <c r="C169" s="20" t="s">
        <v>161</v>
      </c>
      <c r="D169" s="21" t="s">
        <v>680</v>
      </c>
      <c r="E169" s="21" t="s">
        <v>603</v>
      </c>
      <c r="F169" s="22">
        <v>2</v>
      </c>
      <c r="G169" s="137"/>
      <c r="H169" s="140"/>
      <c r="I169" s="140"/>
      <c r="J169" s="140"/>
      <c r="K169" s="140"/>
      <c r="L169" s="143"/>
      <c r="M169" s="26">
        <v>25</v>
      </c>
      <c r="N169">
        <v>36.133333333333333</v>
      </c>
      <c r="O169" s="60">
        <v>286978</v>
      </c>
      <c r="P169" s="61">
        <v>266135</v>
      </c>
      <c r="Q169" s="62">
        <f t="shared" si="16"/>
        <v>10181189.966666667</v>
      </c>
      <c r="R169" s="62">
        <f t="shared" si="17"/>
        <v>5090594.9833333334</v>
      </c>
      <c r="S169" s="63">
        <v>5090594</v>
      </c>
      <c r="T169" t="str">
        <f>VLOOKUP(C169,'053-001'!D:I,6,0)</f>
        <v>053-001</v>
      </c>
      <c r="U169" t="e">
        <f>VLOOKUP(C169,'053-003'!C:G,5,0)</f>
        <v>#N/A</v>
      </c>
      <c r="V169" t="e">
        <f>VLOOKUP(C169,'053-004'!C:G,5,0)</f>
        <v>#N/A</v>
      </c>
      <c r="W169" s="43" t="e">
        <f>VLOOKUP(C169,'053-005'!D:L,9,0)</f>
        <v>#N/A</v>
      </c>
      <c r="X169" t="e">
        <f>VLOOKUP(C169,'053-006'!C:G,5,0)</f>
        <v>#N/A</v>
      </c>
    </row>
    <row r="170" spans="1:24" ht="45" customHeight="1">
      <c r="A170" s="131"/>
      <c r="B170" s="148" t="s">
        <v>292</v>
      </c>
      <c r="C170" s="20" t="s">
        <v>292</v>
      </c>
      <c r="D170" s="21" t="s">
        <v>661</v>
      </c>
      <c r="E170" s="21" t="s">
        <v>603</v>
      </c>
      <c r="F170" s="22">
        <v>2</v>
      </c>
      <c r="G170" s="137"/>
      <c r="H170" s="140"/>
      <c r="I170" s="140"/>
      <c r="J170" s="140"/>
      <c r="K170" s="140"/>
      <c r="L170" s="143"/>
      <c r="M170" s="26">
        <v>25</v>
      </c>
      <c r="N170">
        <v>36.133333333333333</v>
      </c>
      <c r="O170" s="60">
        <v>286978</v>
      </c>
      <c r="P170" s="61">
        <v>266135</v>
      </c>
      <c r="Q170" s="62">
        <f t="shared" si="16"/>
        <v>10181189.966666667</v>
      </c>
      <c r="R170" s="62">
        <f t="shared" si="17"/>
        <v>5090594.9833333334</v>
      </c>
      <c r="S170" s="63">
        <v>5090594</v>
      </c>
      <c r="T170" t="str">
        <f>VLOOKUP(C170,'053-001'!D:I,6,0)</f>
        <v>053-001</v>
      </c>
      <c r="U170" t="e">
        <f>VLOOKUP(C170,'053-003'!C:G,5,0)</f>
        <v>#N/A</v>
      </c>
      <c r="V170" t="e">
        <f>VLOOKUP(C170,'053-004'!C:G,5,0)</f>
        <v>#N/A</v>
      </c>
      <c r="W170" s="43" t="e">
        <f>VLOOKUP(C170,'053-005'!D:L,9,0)</f>
        <v>#N/A</v>
      </c>
      <c r="X170" t="e">
        <f>VLOOKUP(C170,'053-006'!C:G,5,0)</f>
        <v>#N/A</v>
      </c>
    </row>
    <row r="171" spans="1:24" ht="45" customHeight="1">
      <c r="A171" s="131"/>
      <c r="B171" s="148" t="s">
        <v>402</v>
      </c>
      <c r="C171" s="20" t="s">
        <v>402</v>
      </c>
      <c r="D171" s="21" t="s">
        <v>662</v>
      </c>
      <c r="E171" s="21" t="s">
        <v>603</v>
      </c>
      <c r="F171" s="22">
        <v>8</v>
      </c>
      <c r="G171" s="137"/>
      <c r="H171" s="140"/>
      <c r="I171" s="140"/>
      <c r="J171" s="140"/>
      <c r="K171" s="140"/>
      <c r="L171" s="143"/>
      <c r="M171" s="26">
        <v>25</v>
      </c>
      <c r="N171">
        <v>144.53333333333333</v>
      </c>
      <c r="O171" s="60">
        <v>286978</v>
      </c>
      <c r="P171" s="61">
        <v>266135</v>
      </c>
      <c r="Q171" s="62">
        <f t="shared" si="16"/>
        <v>40724759.866666667</v>
      </c>
      <c r="R171" s="62">
        <f t="shared" si="17"/>
        <v>5090594.9833333334</v>
      </c>
      <c r="S171" s="63">
        <v>5090594</v>
      </c>
      <c r="T171" t="str">
        <f>VLOOKUP(C171,'053-001'!D:I,6,0)</f>
        <v>053-001</v>
      </c>
      <c r="U171" t="e">
        <f>VLOOKUP(C171,'053-003'!C:G,5,0)</f>
        <v>#N/A</v>
      </c>
      <c r="V171" t="e">
        <f>VLOOKUP(C171,'053-004'!C:G,5,0)</f>
        <v>#N/A</v>
      </c>
      <c r="W171" s="43" t="e">
        <f>VLOOKUP(C171,'053-005'!D:L,9,0)</f>
        <v>#N/A</v>
      </c>
      <c r="X171" t="e">
        <f>VLOOKUP(C171,'053-006'!C:G,5,0)</f>
        <v>#N/A</v>
      </c>
    </row>
    <row r="172" spans="1:24" ht="45" customHeight="1" thickBot="1">
      <c r="A172" s="146"/>
      <c r="B172" s="149" t="s">
        <v>698</v>
      </c>
      <c r="C172" s="31" t="s">
        <v>698</v>
      </c>
      <c r="D172" s="32" t="s">
        <v>682</v>
      </c>
      <c r="E172" s="32" t="s">
        <v>669</v>
      </c>
      <c r="F172" s="33">
        <v>2</v>
      </c>
      <c r="G172" s="151"/>
      <c r="H172" s="153"/>
      <c r="I172" s="153"/>
      <c r="J172" s="153"/>
      <c r="K172" s="153"/>
      <c r="L172" s="155"/>
      <c r="M172" s="26">
        <v>25</v>
      </c>
      <c r="N172">
        <v>36.133333333333333</v>
      </c>
      <c r="O172" s="60">
        <v>286978</v>
      </c>
      <c r="P172" s="61">
        <v>266135</v>
      </c>
      <c r="Q172" s="62">
        <f t="shared" si="16"/>
        <v>10181189.966666667</v>
      </c>
      <c r="R172" s="62">
        <f t="shared" si="17"/>
        <v>5090594.9833333334</v>
      </c>
      <c r="S172" s="63">
        <v>5090594</v>
      </c>
      <c r="T172" t="e">
        <f>VLOOKUP(C172,'053-001'!D:I,6,0)</f>
        <v>#N/A</v>
      </c>
      <c r="U172" t="e">
        <f>VLOOKUP(C172,'053-003'!C:G,5,0)</f>
        <v>#N/A</v>
      </c>
      <c r="V172" t="str">
        <f>VLOOKUP(C172,'053-004'!C:G,5,0)</f>
        <v>053-004</v>
      </c>
      <c r="W172" s="43" t="e">
        <f>VLOOKUP(C172,'053-005'!D:L,9,0)</f>
        <v>#N/A</v>
      </c>
      <c r="X172" t="e">
        <f>VLOOKUP(C172,'053-006'!C:G,5,0)</f>
        <v>#N/A</v>
      </c>
    </row>
    <row r="173" spans="1:24" ht="45" customHeight="1">
      <c r="A173" s="145" t="s">
        <v>618</v>
      </c>
      <c r="B173" s="147" t="s">
        <v>25</v>
      </c>
      <c r="C173" s="29" t="s">
        <v>25</v>
      </c>
      <c r="D173" s="7" t="s">
        <v>3</v>
      </c>
      <c r="E173" s="7" t="s">
        <v>603</v>
      </c>
      <c r="F173" s="30">
        <v>1</v>
      </c>
      <c r="G173" s="150">
        <v>366</v>
      </c>
      <c r="H173" s="152">
        <f>F173*G173</f>
        <v>366</v>
      </c>
      <c r="I173" s="152">
        <v>0</v>
      </c>
      <c r="J173" s="152">
        <f>H173-I173</f>
        <v>366</v>
      </c>
      <c r="K173" s="152">
        <f>J173*0.09</f>
        <v>32.94</v>
      </c>
      <c r="L173" s="154">
        <f>J173+K173</f>
        <v>398.94</v>
      </c>
      <c r="M173" s="26">
        <v>25</v>
      </c>
      <c r="N173">
        <v>21</v>
      </c>
      <c r="O173" s="60">
        <v>286978</v>
      </c>
      <c r="P173" s="61">
        <v>266135</v>
      </c>
      <c r="Q173" s="62">
        <f t="shared" si="16"/>
        <v>5917112.25</v>
      </c>
      <c r="R173" s="62">
        <f t="shared" si="17"/>
        <v>5917112.25</v>
      </c>
      <c r="S173" s="63">
        <v>5917112</v>
      </c>
      <c r="T173" t="str">
        <f>VLOOKUP(C173,'053-001'!D:I,6,0)</f>
        <v>053-001</v>
      </c>
      <c r="U173" t="e">
        <f>VLOOKUP(C173,'053-003'!C:G,5,0)</f>
        <v>#N/A</v>
      </c>
      <c r="V173" t="e">
        <f>VLOOKUP(C173,'053-004'!C:G,5,0)</f>
        <v>#N/A</v>
      </c>
      <c r="W173" s="43" t="e">
        <f>VLOOKUP(C173,'053-005'!D:L,9,0)</f>
        <v>#N/A</v>
      </c>
      <c r="X173" t="e">
        <f>VLOOKUP(C173,'053-006'!C:G,5,0)</f>
        <v>#N/A</v>
      </c>
    </row>
    <row r="174" spans="1:24" ht="45" customHeight="1">
      <c r="A174" s="131"/>
      <c r="B174" s="148" t="s">
        <v>162</v>
      </c>
      <c r="C174" s="20" t="s">
        <v>162</v>
      </c>
      <c r="D174" s="21" t="s">
        <v>674</v>
      </c>
      <c r="E174" s="21" t="s">
        <v>603</v>
      </c>
      <c r="F174" s="22">
        <v>2</v>
      </c>
      <c r="G174" s="137"/>
      <c r="H174" s="140"/>
      <c r="I174" s="140"/>
      <c r="J174" s="140"/>
      <c r="K174" s="140"/>
      <c r="L174" s="143"/>
      <c r="M174" s="26">
        <v>25</v>
      </c>
      <c r="N174">
        <v>42</v>
      </c>
      <c r="O174" s="60">
        <v>286978</v>
      </c>
      <c r="P174" s="61">
        <v>266135</v>
      </c>
      <c r="Q174" s="62">
        <f t="shared" si="16"/>
        <v>11834224.5</v>
      </c>
      <c r="R174" s="62">
        <f t="shared" si="17"/>
        <v>5917112.25</v>
      </c>
      <c r="S174" s="63">
        <v>5917112</v>
      </c>
      <c r="T174" t="str">
        <f>VLOOKUP(C174,'053-001'!D:I,6,0)</f>
        <v>053-001</v>
      </c>
      <c r="U174" t="e">
        <f>VLOOKUP(C174,'053-003'!C:G,5,0)</f>
        <v>#N/A</v>
      </c>
      <c r="V174" t="e">
        <f>VLOOKUP(C174,'053-004'!C:G,5,0)</f>
        <v>#N/A</v>
      </c>
      <c r="W174" s="43" t="e">
        <f>VLOOKUP(C174,'053-005'!D:L,9,0)</f>
        <v>#N/A</v>
      </c>
      <c r="X174" t="e">
        <f>VLOOKUP(C174,'053-006'!C:G,5,0)</f>
        <v>#N/A</v>
      </c>
    </row>
    <row r="175" spans="1:24" ht="45" customHeight="1">
      <c r="A175" s="131"/>
      <c r="B175" s="148" t="s">
        <v>293</v>
      </c>
      <c r="C175" s="20" t="s">
        <v>293</v>
      </c>
      <c r="D175" s="21" t="s">
        <v>661</v>
      </c>
      <c r="E175" s="21" t="s">
        <v>603</v>
      </c>
      <c r="F175" s="22">
        <v>2</v>
      </c>
      <c r="G175" s="137"/>
      <c r="H175" s="140"/>
      <c r="I175" s="140"/>
      <c r="J175" s="140"/>
      <c r="K175" s="140"/>
      <c r="L175" s="143"/>
      <c r="M175" s="26">
        <v>25</v>
      </c>
      <c r="N175">
        <v>42</v>
      </c>
      <c r="O175" s="60">
        <v>286978</v>
      </c>
      <c r="P175" s="61">
        <v>266135</v>
      </c>
      <c r="Q175" s="62">
        <f t="shared" si="16"/>
        <v>11834224.5</v>
      </c>
      <c r="R175" s="62">
        <f t="shared" si="17"/>
        <v>5917112.25</v>
      </c>
      <c r="S175" s="63">
        <v>5917112</v>
      </c>
      <c r="T175" t="str">
        <f>VLOOKUP(C175,'053-001'!D:I,6,0)</f>
        <v>053-001</v>
      </c>
      <c r="U175" t="e">
        <f>VLOOKUP(C175,'053-003'!C:G,5,0)</f>
        <v>#N/A</v>
      </c>
      <c r="V175" t="e">
        <f>VLOOKUP(C175,'053-004'!C:G,5,0)</f>
        <v>#N/A</v>
      </c>
      <c r="W175" s="43" t="e">
        <f>VLOOKUP(C175,'053-005'!D:L,9,0)</f>
        <v>#N/A</v>
      </c>
      <c r="X175" t="e">
        <f>VLOOKUP(C175,'053-006'!C:G,5,0)</f>
        <v>#N/A</v>
      </c>
    </row>
    <row r="176" spans="1:24" ht="45" customHeight="1">
      <c r="A176" s="131"/>
      <c r="B176" s="148" t="s">
        <v>403</v>
      </c>
      <c r="C176" s="20" t="s">
        <v>403</v>
      </c>
      <c r="D176" s="21" t="s">
        <v>662</v>
      </c>
      <c r="E176" s="21" t="s">
        <v>603</v>
      </c>
      <c r="F176" s="22">
        <v>12</v>
      </c>
      <c r="G176" s="137"/>
      <c r="H176" s="140"/>
      <c r="I176" s="140"/>
      <c r="J176" s="140"/>
      <c r="K176" s="140"/>
      <c r="L176" s="143"/>
      <c r="M176" s="26">
        <v>25</v>
      </c>
      <c r="N176">
        <v>252</v>
      </c>
      <c r="O176" s="60">
        <v>286978</v>
      </c>
      <c r="P176" s="61">
        <v>266135</v>
      </c>
      <c r="Q176" s="62">
        <f t="shared" si="16"/>
        <v>71005347</v>
      </c>
      <c r="R176" s="62">
        <f t="shared" si="17"/>
        <v>5917112.25</v>
      </c>
      <c r="S176" s="63">
        <v>5917112</v>
      </c>
      <c r="T176" t="str">
        <f>VLOOKUP(C176,'053-001'!D:I,6,0)</f>
        <v>053-001</v>
      </c>
      <c r="U176" t="e">
        <f>VLOOKUP(C176,'053-003'!C:G,5,0)</f>
        <v>#N/A</v>
      </c>
      <c r="V176" t="e">
        <f>VLOOKUP(C176,'053-004'!C:G,5,0)</f>
        <v>#N/A</v>
      </c>
      <c r="W176" s="43" t="e">
        <f>VLOOKUP(C176,'053-005'!D:L,9,0)</f>
        <v>#N/A</v>
      </c>
      <c r="X176" t="e">
        <f>VLOOKUP(C176,'053-006'!C:G,5,0)</f>
        <v>#N/A</v>
      </c>
    </row>
    <row r="177" spans="1:24" ht="45" customHeight="1" thickBot="1">
      <c r="A177" s="146"/>
      <c r="B177" s="149" t="s">
        <v>541</v>
      </c>
      <c r="C177" s="31" t="s">
        <v>541</v>
      </c>
      <c r="D177" s="32" t="s">
        <v>675</v>
      </c>
      <c r="E177" s="32" t="s">
        <v>603</v>
      </c>
      <c r="F177" s="33">
        <v>2</v>
      </c>
      <c r="G177" s="151"/>
      <c r="H177" s="153"/>
      <c r="I177" s="153"/>
      <c r="J177" s="153"/>
      <c r="K177" s="153"/>
      <c r="L177" s="155"/>
      <c r="M177" s="26">
        <v>25</v>
      </c>
      <c r="N177">
        <v>42</v>
      </c>
      <c r="O177" s="60">
        <v>286978</v>
      </c>
      <c r="P177" s="61">
        <v>266135</v>
      </c>
      <c r="Q177" s="62">
        <f t="shared" si="16"/>
        <v>11834224.5</v>
      </c>
      <c r="R177" s="62">
        <f t="shared" si="17"/>
        <v>5917112.25</v>
      </c>
      <c r="S177" s="63">
        <v>5917112</v>
      </c>
      <c r="T177" t="str">
        <f>VLOOKUP(C177,'053-001'!D:I,6,0)</f>
        <v>053-001</v>
      </c>
      <c r="U177" t="e">
        <f>VLOOKUP(C177,'053-003'!C:G,5,0)</f>
        <v>#N/A</v>
      </c>
      <c r="V177" t="e">
        <f>VLOOKUP(C177,'053-004'!C:G,5,0)</f>
        <v>#N/A</v>
      </c>
      <c r="W177" s="43" t="e">
        <f>VLOOKUP(C177,'053-005'!D:L,9,0)</f>
        <v>#N/A</v>
      </c>
      <c r="X177" t="e">
        <f>VLOOKUP(C177,'053-006'!C:G,5,0)</f>
        <v>#N/A</v>
      </c>
    </row>
    <row r="178" spans="1:24" ht="45" customHeight="1">
      <c r="A178" s="145" t="s">
        <v>601</v>
      </c>
      <c r="B178" s="147" t="s">
        <v>19</v>
      </c>
      <c r="C178" s="29" t="s">
        <v>19</v>
      </c>
      <c r="D178" s="7" t="s">
        <v>3</v>
      </c>
      <c r="E178" s="7" t="s">
        <v>603</v>
      </c>
      <c r="F178" s="30">
        <v>1</v>
      </c>
      <c r="G178" s="150">
        <v>1203</v>
      </c>
      <c r="H178" s="152">
        <f>F178*G178</f>
        <v>1203</v>
      </c>
      <c r="I178" s="152">
        <v>0</v>
      </c>
      <c r="J178" s="152">
        <f>H178-I178</f>
        <v>1203</v>
      </c>
      <c r="K178" s="152">
        <f>J178*0.09</f>
        <v>108.27</v>
      </c>
      <c r="L178" s="154">
        <f>J178+K178</f>
        <v>1311.27</v>
      </c>
      <c r="M178" s="26">
        <v>24</v>
      </c>
      <c r="N178">
        <v>57</v>
      </c>
      <c r="O178" s="60">
        <v>286978</v>
      </c>
      <c r="P178" s="61">
        <v>266135</v>
      </c>
      <c r="Q178" s="62">
        <f t="shared" si="16"/>
        <v>16060733.25</v>
      </c>
      <c r="R178" s="62">
        <f t="shared" si="17"/>
        <v>16060733.25</v>
      </c>
      <c r="S178" s="63">
        <v>16060733</v>
      </c>
      <c r="T178" t="str">
        <f>VLOOKUP(C178,'053-001'!D:I,6,0)</f>
        <v>053-001</v>
      </c>
      <c r="U178" t="e">
        <f>VLOOKUP(C178,'053-003'!C:G,5,0)</f>
        <v>#N/A</v>
      </c>
      <c r="V178" t="e">
        <f>VLOOKUP(C178,'053-004'!C:G,5,0)</f>
        <v>#N/A</v>
      </c>
      <c r="W178" s="43" t="e">
        <f>VLOOKUP(C178,'053-005'!D:L,9,0)</f>
        <v>#N/A</v>
      </c>
      <c r="X178" t="e">
        <f>VLOOKUP(C178,'053-006'!C:G,5,0)</f>
        <v>#N/A</v>
      </c>
    </row>
    <row r="179" spans="1:24" ht="45" customHeight="1">
      <c r="A179" s="131"/>
      <c r="B179" s="148" t="s">
        <v>154</v>
      </c>
      <c r="C179" s="20" t="s">
        <v>154</v>
      </c>
      <c r="D179" s="21" t="s">
        <v>699</v>
      </c>
      <c r="E179" s="21" t="s">
        <v>603</v>
      </c>
      <c r="F179" s="22">
        <v>2</v>
      </c>
      <c r="G179" s="137"/>
      <c r="H179" s="140"/>
      <c r="I179" s="140"/>
      <c r="J179" s="140"/>
      <c r="K179" s="140"/>
      <c r="L179" s="143"/>
      <c r="M179" s="26">
        <v>24</v>
      </c>
      <c r="N179">
        <v>114</v>
      </c>
      <c r="O179" s="60">
        <v>286978</v>
      </c>
      <c r="P179" s="61">
        <v>266135</v>
      </c>
      <c r="Q179" s="62">
        <f t="shared" si="16"/>
        <v>32121466.5</v>
      </c>
      <c r="R179" s="62">
        <f t="shared" si="17"/>
        <v>16060733.25</v>
      </c>
      <c r="S179" s="63">
        <v>16060733</v>
      </c>
      <c r="T179" t="str">
        <f>VLOOKUP(C179,'053-001'!D:I,6,0)</f>
        <v>053-001</v>
      </c>
      <c r="U179" t="e">
        <f>VLOOKUP(C179,'053-003'!C:G,5,0)</f>
        <v>#N/A</v>
      </c>
      <c r="V179" t="e">
        <f>VLOOKUP(C179,'053-004'!C:G,5,0)</f>
        <v>#N/A</v>
      </c>
      <c r="W179" s="43" t="e">
        <f>VLOOKUP(C179,'053-005'!D:L,9,0)</f>
        <v>#N/A</v>
      </c>
      <c r="X179" t="e">
        <f>VLOOKUP(C179,'053-006'!C:G,5,0)</f>
        <v>#N/A</v>
      </c>
    </row>
    <row r="180" spans="1:24" ht="45" customHeight="1">
      <c r="A180" s="131"/>
      <c r="B180" s="148" t="s">
        <v>284</v>
      </c>
      <c r="C180" s="20" t="s">
        <v>284</v>
      </c>
      <c r="D180" s="21" t="s">
        <v>285</v>
      </c>
      <c r="E180" s="21" t="s">
        <v>603</v>
      </c>
      <c r="F180" s="22">
        <v>2</v>
      </c>
      <c r="G180" s="137"/>
      <c r="H180" s="140"/>
      <c r="I180" s="140"/>
      <c r="J180" s="140"/>
      <c r="K180" s="140"/>
      <c r="L180" s="143"/>
      <c r="M180" s="26">
        <v>24</v>
      </c>
      <c r="N180">
        <v>114</v>
      </c>
      <c r="O180" s="60">
        <v>286978</v>
      </c>
      <c r="P180" s="61">
        <v>266135</v>
      </c>
      <c r="Q180" s="62">
        <f t="shared" si="16"/>
        <v>32121466.5</v>
      </c>
      <c r="R180" s="62">
        <f t="shared" si="17"/>
        <v>16060733.25</v>
      </c>
      <c r="S180" s="63">
        <v>16060733</v>
      </c>
      <c r="T180" t="str">
        <f>VLOOKUP(C180,'053-001'!D:I,6,0)</f>
        <v>053-001</v>
      </c>
      <c r="U180" t="e">
        <f>VLOOKUP(C180,'053-003'!C:G,5,0)</f>
        <v>#N/A</v>
      </c>
      <c r="V180" t="e">
        <f>VLOOKUP(C180,'053-004'!C:G,5,0)</f>
        <v>#N/A</v>
      </c>
      <c r="W180" s="43" t="e">
        <f>VLOOKUP(C180,'053-005'!D:L,9,0)</f>
        <v>#N/A</v>
      </c>
      <c r="X180" t="e">
        <f>VLOOKUP(C180,'053-006'!C:G,5,0)</f>
        <v>#N/A</v>
      </c>
    </row>
    <row r="181" spans="1:24" ht="45" customHeight="1">
      <c r="A181" s="131"/>
      <c r="B181" s="148" t="s">
        <v>394</v>
      </c>
      <c r="C181" s="20" t="s">
        <v>394</v>
      </c>
      <c r="D181" s="21" t="s">
        <v>395</v>
      </c>
      <c r="E181" s="21" t="s">
        <v>603</v>
      </c>
      <c r="F181" s="22">
        <v>16</v>
      </c>
      <c r="G181" s="137"/>
      <c r="H181" s="140"/>
      <c r="I181" s="140"/>
      <c r="J181" s="140"/>
      <c r="K181" s="140"/>
      <c r="L181" s="143"/>
      <c r="M181" s="26">
        <v>24</v>
      </c>
      <c r="N181">
        <v>912</v>
      </c>
      <c r="O181" s="60">
        <v>286978</v>
      </c>
      <c r="P181" s="61">
        <v>266135</v>
      </c>
      <c r="Q181" s="62">
        <f t="shared" si="16"/>
        <v>256971732</v>
      </c>
      <c r="R181" s="62">
        <f t="shared" si="17"/>
        <v>16060733.25</v>
      </c>
      <c r="S181" s="63">
        <v>16060733</v>
      </c>
      <c r="T181" t="str">
        <f>VLOOKUP(C181,'053-001'!D:I,6,0)</f>
        <v>053-001</v>
      </c>
      <c r="U181" t="e">
        <f>VLOOKUP(C181,'053-003'!C:G,5,0)</f>
        <v>#N/A</v>
      </c>
      <c r="V181" t="e">
        <f>VLOOKUP(C181,'053-004'!C:G,5,0)</f>
        <v>#N/A</v>
      </c>
      <c r="W181" s="43" t="e">
        <f>VLOOKUP(C181,'053-005'!D:L,9,0)</f>
        <v>#N/A</v>
      </c>
      <c r="X181" t="e">
        <f>VLOOKUP(C181,'053-006'!C:G,5,0)</f>
        <v>#N/A</v>
      </c>
    </row>
    <row r="182" spans="1:24" ht="45" customHeight="1" thickBot="1">
      <c r="A182" s="146"/>
      <c r="B182" s="149" t="s">
        <v>700</v>
      </c>
      <c r="C182" s="31" t="s">
        <v>700</v>
      </c>
      <c r="D182" s="32" t="s">
        <v>701</v>
      </c>
      <c r="E182" s="32" t="s">
        <v>669</v>
      </c>
      <c r="F182" s="33">
        <v>2</v>
      </c>
      <c r="G182" s="151"/>
      <c r="H182" s="153"/>
      <c r="I182" s="153"/>
      <c r="J182" s="153"/>
      <c r="K182" s="153"/>
      <c r="L182" s="155"/>
      <c r="M182" s="26">
        <v>24</v>
      </c>
      <c r="N182">
        <v>114</v>
      </c>
      <c r="O182" s="60">
        <v>286978</v>
      </c>
      <c r="P182" s="61">
        <v>266135</v>
      </c>
      <c r="Q182" s="62">
        <f t="shared" si="16"/>
        <v>32121466.5</v>
      </c>
      <c r="R182" s="62">
        <f t="shared" si="17"/>
        <v>16060733.25</v>
      </c>
      <c r="S182" s="63">
        <v>16060733</v>
      </c>
      <c r="T182" t="e">
        <f>VLOOKUP(C182,'053-001'!D:I,6,0)</f>
        <v>#N/A</v>
      </c>
      <c r="U182" t="e">
        <f>VLOOKUP(C182,'053-003'!C:G,5,0)</f>
        <v>#N/A</v>
      </c>
      <c r="V182" t="str">
        <f>VLOOKUP(C182,'053-004'!C:G,5,0)</f>
        <v>053-004</v>
      </c>
      <c r="W182" s="43" t="e">
        <f>VLOOKUP(C182,'053-005'!D:L,9,0)</f>
        <v>#N/A</v>
      </c>
      <c r="X182" t="e">
        <f>VLOOKUP(C182,'053-006'!C:G,5,0)</f>
        <v>#N/A</v>
      </c>
    </row>
    <row r="183" spans="1:24" ht="45" customHeight="1">
      <c r="A183" s="145" t="s">
        <v>604</v>
      </c>
      <c r="B183" s="147" t="s">
        <v>20</v>
      </c>
      <c r="C183" s="29" t="s">
        <v>20</v>
      </c>
      <c r="D183" s="7" t="s">
        <v>3</v>
      </c>
      <c r="E183" s="7" t="s">
        <v>603</v>
      </c>
      <c r="F183" s="30">
        <v>1</v>
      </c>
      <c r="G183" s="150">
        <v>858</v>
      </c>
      <c r="H183" s="152">
        <f>F183*G183</f>
        <v>858</v>
      </c>
      <c r="I183" s="152">
        <v>0</v>
      </c>
      <c r="J183" s="152">
        <f>H183-I183</f>
        <v>858</v>
      </c>
      <c r="K183" s="152">
        <f>J183*0.09</f>
        <v>77.22</v>
      </c>
      <c r="L183" s="154">
        <f>J183+K183</f>
        <v>935.22</v>
      </c>
      <c r="M183" s="26">
        <v>24</v>
      </c>
      <c r="N183">
        <v>40.652173913043477</v>
      </c>
      <c r="O183" s="60">
        <v>286978</v>
      </c>
      <c r="P183" s="61">
        <v>266135</v>
      </c>
      <c r="Q183" s="62">
        <f t="shared" si="16"/>
        <v>11454451.25</v>
      </c>
      <c r="R183" s="62">
        <f t="shared" si="17"/>
        <v>11454451.25</v>
      </c>
      <c r="S183" s="63">
        <v>11454451</v>
      </c>
      <c r="T183" t="str">
        <f>VLOOKUP(C183,'053-001'!D:I,6,0)</f>
        <v>053-001</v>
      </c>
      <c r="U183" t="e">
        <f>VLOOKUP(C183,'053-003'!C:G,5,0)</f>
        <v>#N/A</v>
      </c>
      <c r="V183" t="e">
        <f>VLOOKUP(C183,'053-004'!C:G,5,0)</f>
        <v>#N/A</v>
      </c>
      <c r="W183" s="43" t="e">
        <f>VLOOKUP(C183,'053-005'!D:L,9,0)</f>
        <v>#N/A</v>
      </c>
      <c r="X183" t="e">
        <f>VLOOKUP(C183,'053-006'!C:G,5,0)</f>
        <v>#N/A</v>
      </c>
    </row>
    <row r="184" spans="1:24" ht="45" customHeight="1">
      <c r="A184" s="131"/>
      <c r="B184" s="148" t="s">
        <v>156</v>
      </c>
      <c r="C184" s="20" t="s">
        <v>156</v>
      </c>
      <c r="D184" s="21" t="s">
        <v>687</v>
      </c>
      <c r="E184" s="21" t="s">
        <v>603</v>
      </c>
      <c r="F184" s="22">
        <v>2</v>
      </c>
      <c r="G184" s="137"/>
      <c r="H184" s="140"/>
      <c r="I184" s="140"/>
      <c r="J184" s="140"/>
      <c r="K184" s="140"/>
      <c r="L184" s="143"/>
      <c r="M184" s="26">
        <v>24</v>
      </c>
      <c r="N184">
        <v>81.304347826086953</v>
      </c>
      <c r="O184" s="60">
        <v>286978</v>
      </c>
      <c r="P184" s="61">
        <v>266135</v>
      </c>
      <c r="Q184" s="62">
        <f t="shared" si="16"/>
        <v>22908902.5</v>
      </c>
      <c r="R184" s="62">
        <f t="shared" si="17"/>
        <v>11454451.25</v>
      </c>
      <c r="S184" s="63">
        <v>11454451</v>
      </c>
      <c r="T184" t="str">
        <f>VLOOKUP(C184,'053-001'!D:I,6,0)</f>
        <v>053-001</v>
      </c>
      <c r="U184" t="e">
        <f>VLOOKUP(C184,'053-003'!C:G,5,0)</f>
        <v>#N/A</v>
      </c>
      <c r="V184" t="e">
        <f>VLOOKUP(C184,'053-004'!C:G,5,0)</f>
        <v>#N/A</v>
      </c>
      <c r="W184" s="43" t="e">
        <f>VLOOKUP(C184,'053-005'!D:L,9,0)</f>
        <v>#N/A</v>
      </c>
      <c r="X184" t="e">
        <f>VLOOKUP(C184,'053-006'!C:G,5,0)</f>
        <v>#N/A</v>
      </c>
    </row>
    <row r="185" spans="1:24" ht="45" customHeight="1">
      <c r="A185" s="131"/>
      <c r="B185" s="148" t="s">
        <v>286</v>
      </c>
      <c r="C185" s="20" t="s">
        <v>286</v>
      </c>
      <c r="D185" s="21" t="s">
        <v>688</v>
      </c>
      <c r="E185" s="21" t="s">
        <v>603</v>
      </c>
      <c r="F185" s="22">
        <v>2</v>
      </c>
      <c r="G185" s="137"/>
      <c r="H185" s="140"/>
      <c r="I185" s="140"/>
      <c r="J185" s="140"/>
      <c r="K185" s="140"/>
      <c r="L185" s="143"/>
      <c r="M185" s="26">
        <v>24</v>
      </c>
      <c r="N185">
        <v>81.304347826086953</v>
      </c>
      <c r="O185" s="60">
        <v>286978</v>
      </c>
      <c r="P185" s="61">
        <v>266135</v>
      </c>
      <c r="Q185" s="62">
        <f t="shared" si="16"/>
        <v>22908902.5</v>
      </c>
      <c r="R185" s="62">
        <f t="shared" si="17"/>
        <v>11454451.25</v>
      </c>
      <c r="S185" s="63">
        <v>11454451</v>
      </c>
      <c r="T185" t="str">
        <f>VLOOKUP(C185,'053-001'!D:I,6,0)</f>
        <v>053-001</v>
      </c>
      <c r="U185" t="e">
        <f>VLOOKUP(C185,'053-003'!C:G,5,0)</f>
        <v>#N/A</v>
      </c>
      <c r="V185" t="e">
        <f>VLOOKUP(C185,'053-004'!C:G,5,0)</f>
        <v>#N/A</v>
      </c>
      <c r="W185" s="43" t="e">
        <f>VLOOKUP(C185,'053-005'!D:L,9,0)</f>
        <v>#N/A</v>
      </c>
      <c r="X185" t="e">
        <f>VLOOKUP(C185,'053-006'!C:G,5,0)</f>
        <v>#N/A</v>
      </c>
    </row>
    <row r="186" spans="1:24" ht="45" customHeight="1">
      <c r="A186" s="131"/>
      <c r="B186" s="148" t="s">
        <v>396</v>
      </c>
      <c r="C186" s="20" t="s">
        <v>396</v>
      </c>
      <c r="D186" s="21" t="s">
        <v>689</v>
      </c>
      <c r="E186" s="21" t="s">
        <v>603</v>
      </c>
      <c r="F186" s="22">
        <v>16</v>
      </c>
      <c r="G186" s="137"/>
      <c r="H186" s="140"/>
      <c r="I186" s="140"/>
      <c r="J186" s="140"/>
      <c r="K186" s="140"/>
      <c r="L186" s="143"/>
      <c r="M186" s="26">
        <v>24</v>
      </c>
      <c r="N186">
        <v>650.43478260869563</v>
      </c>
      <c r="O186" s="60">
        <v>286978</v>
      </c>
      <c r="P186" s="61">
        <v>266135</v>
      </c>
      <c r="Q186" s="62">
        <f t="shared" si="16"/>
        <v>183271220</v>
      </c>
      <c r="R186" s="62">
        <f t="shared" si="17"/>
        <v>11454451.25</v>
      </c>
      <c r="S186" s="63">
        <v>11454451</v>
      </c>
      <c r="T186" t="str">
        <f>VLOOKUP(C186,'053-001'!D:I,6,0)</f>
        <v>053-001</v>
      </c>
      <c r="U186" t="e">
        <f>VLOOKUP(C186,'053-003'!C:G,5,0)</f>
        <v>#N/A</v>
      </c>
      <c r="V186" t="e">
        <f>VLOOKUP(C186,'053-004'!C:G,5,0)</f>
        <v>#N/A</v>
      </c>
      <c r="W186" s="43" t="e">
        <f>VLOOKUP(C186,'053-005'!D:L,9,0)</f>
        <v>#N/A</v>
      </c>
      <c r="X186" t="e">
        <f>VLOOKUP(C186,'053-006'!C:G,5,0)</f>
        <v>#N/A</v>
      </c>
    </row>
    <row r="187" spans="1:24" ht="45" customHeight="1" thickBot="1">
      <c r="A187" s="146"/>
      <c r="B187" s="149" t="s">
        <v>516</v>
      </c>
      <c r="C187" s="31" t="s">
        <v>516</v>
      </c>
      <c r="D187" s="32" t="s">
        <v>690</v>
      </c>
      <c r="E187" s="32" t="s">
        <v>603</v>
      </c>
      <c r="F187" s="33">
        <v>2</v>
      </c>
      <c r="G187" s="151"/>
      <c r="H187" s="153"/>
      <c r="I187" s="153"/>
      <c r="J187" s="153"/>
      <c r="K187" s="153"/>
      <c r="L187" s="155"/>
      <c r="M187" s="26">
        <v>24</v>
      </c>
      <c r="N187">
        <v>81.304347826086953</v>
      </c>
      <c r="O187" s="60">
        <v>286978</v>
      </c>
      <c r="P187" s="61">
        <v>266135</v>
      </c>
      <c r="Q187" s="62">
        <f t="shared" si="16"/>
        <v>22908902.5</v>
      </c>
      <c r="R187" s="62">
        <f t="shared" si="17"/>
        <v>11454451.25</v>
      </c>
      <c r="S187" s="63">
        <v>11454451</v>
      </c>
      <c r="T187" t="str">
        <f>VLOOKUP(C187,'053-001'!D:I,6,0)</f>
        <v>053-001</v>
      </c>
      <c r="U187" t="e">
        <f>VLOOKUP(C187,'053-003'!C:G,5,0)</f>
        <v>#N/A</v>
      </c>
      <c r="V187" t="e">
        <f>VLOOKUP(C187,'053-004'!C:G,5,0)</f>
        <v>#N/A</v>
      </c>
      <c r="W187" s="43" t="e">
        <f>VLOOKUP(C187,'053-005'!D:L,9,0)</f>
        <v>#N/A</v>
      </c>
      <c r="X187" t="e">
        <f>VLOOKUP(C187,'053-006'!C:G,5,0)</f>
        <v>#N/A</v>
      </c>
    </row>
    <row r="188" spans="1:24" ht="45" customHeight="1">
      <c r="A188" s="145" t="s">
        <v>606</v>
      </c>
      <c r="B188" s="147" t="s">
        <v>21</v>
      </c>
      <c r="C188" s="29" t="s">
        <v>21</v>
      </c>
      <c r="D188" s="7" t="s">
        <v>3</v>
      </c>
      <c r="E188" s="7" t="s">
        <v>603</v>
      </c>
      <c r="F188" s="30">
        <v>1</v>
      </c>
      <c r="G188" s="150">
        <v>1189</v>
      </c>
      <c r="H188" s="152">
        <f>F188*G188</f>
        <v>1189</v>
      </c>
      <c r="I188" s="152">
        <v>0</v>
      </c>
      <c r="J188" s="152">
        <f>H188-I188</f>
        <v>1189</v>
      </c>
      <c r="K188" s="152">
        <f>J188*0.09</f>
        <v>107.00999999999999</v>
      </c>
      <c r="L188" s="154">
        <f>J188+K188</f>
        <v>1296.01</v>
      </c>
      <c r="M188" s="26">
        <v>24</v>
      </c>
      <c r="N188">
        <v>56.347826086956523</v>
      </c>
      <c r="O188" s="60">
        <v>286978</v>
      </c>
      <c r="P188" s="61">
        <v>266135</v>
      </c>
      <c r="Q188" s="62">
        <f t="shared" si="16"/>
        <v>15876972</v>
      </c>
      <c r="R188" s="62">
        <f t="shared" si="17"/>
        <v>15876972</v>
      </c>
      <c r="S188" s="63">
        <v>15876972</v>
      </c>
      <c r="T188" t="str">
        <f>VLOOKUP(C188,'053-001'!D:I,6,0)</f>
        <v>053-001</v>
      </c>
      <c r="U188" t="e">
        <f>VLOOKUP(C188,'053-003'!C:G,5,0)</f>
        <v>#N/A</v>
      </c>
      <c r="V188" t="e">
        <f>VLOOKUP(C188,'053-004'!C:G,5,0)</f>
        <v>#N/A</v>
      </c>
      <c r="W188" s="43" t="e">
        <f>VLOOKUP(C188,'053-005'!D:L,9,0)</f>
        <v>#N/A</v>
      </c>
      <c r="X188" t="e">
        <f>VLOOKUP(C188,'053-006'!C:G,5,0)</f>
        <v>#N/A</v>
      </c>
    </row>
    <row r="189" spans="1:24" ht="45" customHeight="1">
      <c r="A189" s="131"/>
      <c r="B189" s="148" t="s">
        <v>157</v>
      </c>
      <c r="C189" s="20" t="s">
        <v>157</v>
      </c>
      <c r="D189" s="21" t="s">
        <v>702</v>
      </c>
      <c r="E189" s="21" t="s">
        <v>603</v>
      </c>
      <c r="F189" s="22">
        <v>2</v>
      </c>
      <c r="G189" s="137"/>
      <c r="H189" s="140"/>
      <c r="I189" s="140"/>
      <c r="J189" s="140"/>
      <c r="K189" s="140"/>
      <c r="L189" s="143"/>
      <c r="M189" s="26">
        <v>24</v>
      </c>
      <c r="N189">
        <v>112.69565217391305</v>
      </c>
      <c r="O189" s="60">
        <v>286978</v>
      </c>
      <c r="P189" s="61">
        <v>266135</v>
      </c>
      <c r="Q189" s="62">
        <f t="shared" si="16"/>
        <v>31753944</v>
      </c>
      <c r="R189" s="62">
        <f t="shared" si="17"/>
        <v>15876972</v>
      </c>
      <c r="S189" s="63">
        <v>15876972</v>
      </c>
      <c r="T189" t="str">
        <f>VLOOKUP(C189,'053-001'!D:I,6,0)</f>
        <v>053-001</v>
      </c>
      <c r="U189" t="e">
        <f>VLOOKUP(C189,'053-003'!C:G,5,0)</f>
        <v>#N/A</v>
      </c>
      <c r="V189" t="e">
        <f>VLOOKUP(C189,'053-004'!C:G,5,0)</f>
        <v>#N/A</v>
      </c>
      <c r="W189" s="43" t="e">
        <f>VLOOKUP(C189,'053-005'!D:L,9,0)</f>
        <v>#N/A</v>
      </c>
      <c r="X189" t="e">
        <f>VLOOKUP(C189,'053-006'!C:G,5,0)</f>
        <v>#N/A</v>
      </c>
    </row>
    <row r="190" spans="1:24" ht="45" customHeight="1">
      <c r="A190" s="131"/>
      <c r="B190" s="148" t="s">
        <v>287</v>
      </c>
      <c r="C190" s="20" t="s">
        <v>287</v>
      </c>
      <c r="D190" s="21" t="s">
        <v>671</v>
      </c>
      <c r="E190" s="21" t="s">
        <v>603</v>
      </c>
      <c r="F190" s="22">
        <v>2</v>
      </c>
      <c r="G190" s="137"/>
      <c r="H190" s="140"/>
      <c r="I190" s="140"/>
      <c r="J190" s="140"/>
      <c r="K190" s="140"/>
      <c r="L190" s="143"/>
      <c r="M190" s="26">
        <v>24</v>
      </c>
      <c r="N190">
        <v>112.69565217391305</v>
      </c>
      <c r="O190" s="60">
        <v>286978</v>
      </c>
      <c r="P190" s="61">
        <v>266135</v>
      </c>
      <c r="Q190" s="62">
        <f t="shared" si="16"/>
        <v>31753944</v>
      </c>
      <c r="R190" s="62">
        <f t="shared" si="17"/>
        <v>15876972</v>
      </c>
      <c r="S190" s="63">
        <v>15876972</v>
      </c>
      <c r="T190" t="str">
        <f>VLOOKUP(C190,'053-001'!D:I,6,0)</f>
        <v>053-001</v>
      </c>
      <c r="U190" t="e">
        <f>VLOOKUP(C190,'053-003'!C:G,5,0)</f>
        <v>#N/A</v>
      </c>
      <c r="V190" t="e">
        <f>VLOOKUP(C190,'053-004'!C:G,5,0)</f>
        <v>#N/A</v>
      </c>
      <c r="W190" s="43" t="e">
        <f>VLOOKUP(C190,'053-005'!D:L,9,0)</f>
        <v>#N/A</v>
      </c>
      <c r="X190" t="e">
        <f>VLOOKUP(C190,'053-006'!C:G,5,0)</f>
        <v>#N/A</v>
      </c>
    </row>
    <row r="191" spans="1:24" ht="45" customHeight="1">
      <c r="A191" s="131"/>
      <c r="B191" s="148" t="s">
        <v>397</v>
      </c>
      <c r="C191" s="20" t="s">
        <v>397</v>
      </c>
      <c r="D191" s="21" t="s">
        <v>703</v>
      </c>
      <c r="E191" s="21" t="s">
        <v>603</v>
      </c>
      <c r="F191" s="22">
        <v>16</v>
      </c>
      <c r="G191" s="137"/>
      <c r="H191" s="140"/>
      <c r="I191" s="140"/>
      <c r="J191" s="140"/>
      <c r="K191" s="140"/>
      <c r="L191" s="143"/>
      <c r="M191" s="26">
        <v>24</v>
      </c>
      <c r="N191">
        <v>901.56521739130437</v>
      </c>
      <c r="O191" s="60">
        <v>286978</v>
      </c>
      <c r="P191" s="61">
        <v>266135</v>
      </c>
      <c r="Q191" s="62">
        <f t="shared" si="16"/>
        <v>254031552</v>
      </c>
      <c r="R191" s="62">
        <f t="shared" si="17"/>
        <v>15876972</v>
      </c>
      <c r="S191" s="63">
        <v>15876972</v>
      </c>
      <c r="T191" t="str">
        <f>VLOOKUP(C191,'053-001'!D:I,6,0)</f>
        <v>053-001</v>
      </c>
      <c r="U191" t="e">
        <f>VLOOKUP(C191,'053-003'!C:G,5,0)</f>
        <v>#N/A</v>
      </c>
      <c r="V191" t="e">
        <f>VLOOKUP(C191,'053-004'!C:G,5,0)</f>
        <v>#N/A</v>
      </c>
      <c r="W191" s="43" t="e">
        <f>VLOOKUP(C191,'053-005'!D:L,9,0)</f>
        <v>#N/A</v>
      </c>
      <c r="X191" t="e">
        <f>VLOOKUP(C191,'053-006'!C:G,5,0)</f>
        <v>#N/A</v>
      </c>
    </row>
    <row r="192" spans="1:24" ht="45" customHeight="1" thickBot="1">
      <c r="A192" s="146"/>
      <c r="B192" s="149" t="s">
        <v>704</v>
      </c>
      <c r="C192" s="31" t="s">
        <v>704</v>
      </c>
      <c r="D192" s="32" t="s">
        <v>705</v>
      </c>
      <c r="E192" s="32" t="s">
        <v>669</v>
      </c>
      <c r="F192" s="33">
        <v>2</v>
      </c>
      <c r="G192" s="151"/>
      <c r="H192" s="153"/>
      <c r="I192" s="153"/>
      <c r="J192" s="153"/>
      <c r="K192" s="153"/>
      <c r="L192" s="155"/>
      <c r="M192" s="26">
        <v>24</v>
      </c>
      <c r="N192">
        <v>112.69565217391305</v>
      </c>
      <c r="O192" s="60">
        <v>286978</v>
      </c>
      <c r="P192" s="61">
        <v>266135</v>
      </c>
      <c r="Q192" s="62">
        <f t="shared" si="16"/>
        <v>31753944</v>
      </c>
      <c r="R192" s="62">
        <f t="shared" si="17"/>
        <v>15876972</v>
      </c>
      <c r="S192" s="63">
        <v>15876972</v>
      </c>
      <c r="T192" t="e">
        <f>VLOOKUP(C192,'053-001'!D:I,6,0)</f>
        <v>#N/A</v>
      </c>
      <c r="U192" t="e">
        <f>VLOOKUP(C192,'053-003'!C:G,5,0)</f>
        <v>#N/A</v>
      </c>
      <c r="V192" t="str">
        <f>VLOOKUP(C192,'053-004'!C:G,5,0)</f>
        <v>053-004</v>
      </c>
      <c r="W192" s="43" t="e">
        <f>VLOOKUP(C192,'053-005'!D:L,9,0)</f>
        <v>#N/A</v>
      </c>
      <c r="X192" t="e">
        <f>VLOOKUP(C192,'053-006'!C:G,5,0)</f>
        <v>#N/A</v>
      </c>
    </row>
    <row r="193" spans="1:24" ht="45" customHeight="1">
      <c r="A193" s="145" t="s">
        <v>608</v>
      </c>
      <c r="B193" s="147" t="s">
        <v>22</v>
      </c>
      <c r="C193" s="29" t="s">
        <v>22</v>
      </c>
      <c r="D193" s="7" t="s">
        <v>3</v>
      </c>
      <c r="E193" s="7" t="s">
        <v>603</v>
      </c>
      <c r="F193" s="30">
        <v>1</v>
      </c>
      <c r="G193" s="150">
        <v>662</v>
      </c>
      <c r="H193" s="152">
        <f>F193*G193</f>
        <v>662</v>
      </c>
      <c r="I193" s="152">
        <v>0</v>
      </c>
      <c r="J193" s="152">
        <f>H193-I193</f>
        <v>662</v>
      </c>
      <c r="K193" s="152">
        <f>J193*0.09</f>
        <v>59.58</v>
      </c>
      <c r="L193" s="154">
        <f>J193+K193</f>
        <v>721.58</v>
      </c>
      <c r="M193" s="26">
        <v>24</v>
      </c>
      <c r="N193">
        <v>38</v>
      </c>
      <c r="O193" s="60">
        <v>286978</v>
      </c>
      <c r="P193" s="61">
        <v>266135</v>
      </c>
      <c r="Q193" s="62">
        <f t="shared" si="16"/>
        <v>10707155.5</v>
      </c>
      <c r="R193" s="62">
        <f t="shared" si="17"/>
        <v>10707155.5</v>
      </c>
      <c r="S193" s="63">
        <v>10707155</v>
      </c>
      <c r="T193" t="str">
        <f>VLOOKUP(C193,'053-001'!D:I,6,0)</f>
        <v>053-001</v>
      </c>
      <c r="U193" t="e">
        <f>VLOOKUP(C193,'053-003'!C:G,5,0)</f>
        <v>#N/A</v>
      </c>
      <c r="V193" t="e">
        <f>VLOOKUP(C193,'053-004'!C:G,5,0)</f>
        <v>#N/A</v>
      </c>
      <c r="W193" s="43" t="e">
        <f>VLOOKUP(C193,'053-005'!D:L,9,0)</f>
        <v>#N/A</v>
      </c>
      <c r="X193" t="e">
        <f>VLOOKUP(C193,'053-006'!C:G,5,0)</f>
        <v>#N/A</v>
      </c>
    </row>
    <row r="194" spans="1:24" ht="45" customHeight="1">
      <c r="A194" s="131"/>
      <c r="B194" s="148" t="s">
        <v>158</v>
      </c>
      <c r="C194" s="20" t="s">
        <v>158</v>
      </c>
      <c r="D194" s="21" t="s">
        <v>674</v>
      </c>
      <c r="E194" s="21" t="s">
        <v>603</v>
      </c>
      <c r="F194" s="22">
        <v>2</v>
      </c>
      <c r="G194" s="137"/>
      <c r="H194" s="140"/>
      <c r="I194" s="140"/>
      <c r="J194" s="140"/>
      <c r="K194" s="140"/>
      <c r="L194" s="143"/>
      <c r="M194" s="26">
        <v>24</v>
      </c>
      <c r="N194">
        <v>76</v>
      </c>
      <c r="O194" s="60">
        <v>286978</v>
      </c>
      <c r="P194" s="61">
        <v>266135</v>
      </c>
      <c r="Q194" s="62">
        <f t="shared" si="16"/>
        <v>21414311</v>
      </c>
      <c r="R194" s="62">
        <f t="shared" si="17"/>
        <v>10707155.5</v>
      </c>
      <c r="S194" s="63">
        <v>10707155</v>
      </c>
      <c r="T194" t="str">
        <f>VLOOKUP(C194,'053-001'!D:I,6,0)</f>
        <v>053-001</v>
      </c>
      <c r="U194" t="e">
        <f>VLOOKUP(C194,'053-003'!C:G,5,0)</f>
        <v>#N/A</v>
      </c>
      <c r="V194" t="e">
        <f>VLOOKUP(C194,'053-004'!C:G,5,0)</f>
        <v>#N/A</v>
      </c>
      <c r="W194" s="43" t="e">
        <f>VLOOKUP(C194,'053-005'!D:L,9,0)</f>
        <v>#N/A</v>
      </c>
      <c r="X194" t="e">
        <f>VLOOKUP(C194,'053-006'!C:G,5,0)</f>
        <v>#N/A</v>
      </c>
    </row>
    <row r="195" spans="1:24" ht="45" customHeight="1">
      <c r="A195" s="131"/>
      <c r="B195" s="148" t="s">
        <v>289</v>
      </c>
      <c r="C195" s="20" t="s">
        <v>289</v>
      </c>
      <c r="D195" s="21" t="s">
        <v>706</v>
      </c>
      <c r="E195" s="21" t="s">
        <v>603</v>
      </c>
      <c r="F195" s="22">
        <v>2</v>
      </c>
      <c r="G195" s="137"/>
      <c r="H195" s="140"/>
      <c r="I195" s="140"/>
      <c r="J195" s="140"/>
      <c r="K195" s="140"/>
      <c r="L195" s="143"/>
      <c r="M195" s="26">
        <v>24</v>
      </c>
      <c r="N195">
        <v>76</v>
      </c>
      <c r="O195" s="60">
        <v>286978</v>
      </c>
      <c r="P195" s="61">
        <v>266135</v>
      </c>
      <c r="Q195" s="62">
        <f t="shared" ref="Q195:Q258" si="18">((N195*75%)*O195)+((N195*25%)*P195)</f>
        <v>21414311</v>
      </c>
      <c r="R195" s="62">
        <f t="shared" ref="R195:R258" si="19">Q195/F195</f>
        <v>10707155.5</v>
      </c>
      <c r="S195" s="63">
        <v>10707155</v>
      </c>
      <c r="T195" t="str">
        <f>VLOOKUP(C195,'053-001'!D:I,6,0)</f>
        <v>053-001</v>
      </c>
      <c r="U195" t="e">
        <f>VLOOKUP(C195,'053-003'!C:G,5,0)</f>
        <v>#N/A</v>
      </c>
      <c r="V195" t="e">
        <f>VLOOKUP(C195,'053-004'!C:G,5,0)</f>
        <v>#N/A</v>
      </c>
      <c r="W195" s="43" t="e">
        <f>VLOOKUP(C195,'053-005'!D:L,9,0)</f>
        <v>#N/A</v>
      </c>
      <c r="X195" t="e">
        <f>VLOOKUP(C195,'053-006'!C:G,5,0)</f>
        <v>#N/A</v>
      </c>
    </row>
    <row r="196" spans="1:24" ht="45" customHeight="1">
      <c r="A196" s="131"/>
      <c r="B196" s="148" t="s">
        <v>399</v>
      </c>
      <c r="C196" s="20" t="s">
        <v>399</v>
      </c>
      <c r="D196" s="21" t="s">
        <v>707</v>
      </c>
      <c r="E196" s="21" t="s">
        <v>603</v>
      </c>
      <c r="F196" s="22">
        <v>12</v>
      </c>
      <c r="G196" s="137"/>
      <c r="H196" s="140"/>
      <c r="I196" s="140"/>
      <c r="J196" s="140"/>
      <c r="K196" s="140"/>
      <c r="L196" s="143"/>
      <c r="M196" s="26">
        <v>24</v>
      </c>
      <c r="N196">
        <v>456</v>
      </c>
      <c r="O196" s="60">
        <v>286978</v>
      </c>
      <c r="P196" s="61">
        <v>266135</v>
      </c>
      <c r="Q196" s="62">
        <f t="shared" si="18"/>
        <v>128485866</v>
      </c>
      <c r="R196" s="62">
        <f t="shared" si="19"/>
        <v>10707155.5</v>
      </c>
      <c r="S196" s="63">
        <v>10707155</v>
      </c>
      <c r="T196" t="str">
        <f>VLOOKUP(C196,'053-001'!D:I,6,0)</f>
        <v>053-001</v>
      </c>
      <c r="U196" t="e">
        <f>VLOOKUP(C196,'053-003'!C:G,5,0)</f>
        <v>#N/A</v>
      </c>
      <c r="V196" t="e">
        <f>VLOOKUP(C196,'053-004'!C:G,5,0)</f>
        <v>#N/A</v>
      </c>
      <c r="W196" s="43" t="e">
        <f>VLOOKUP(C196,'053-005'!D:L,9,0)</f>
        <v>#N/A</v>
      </c>
      <c r="X196" t="e">
        <f>VLOOKUP(C196,'053-006'!C:G,5,0)</f>
        <v>#N/A</v>
      </c>
    </row>
    <row r="197" spans="1:24" ht="45" customHeight="1" thickBot="1">
      <c r="A197" s="146"/>
      <c r="B197" s="149" t="s">
        <v>708</v>
      </c>
      <c r="C197" s="31" t="s">
        <v>708</v>
      </c>
      <c r="D197" s="32" t="s">
        <v>709</v>
      </c>
      <c r="E197" s="32" t="s">
        <v>710</v>
      </c>
      <c r="F197" s="33">
        <v>2</v>
      </c>
      <c r="G197" s="151"/>
      <c r="H197" s="153"/>
      <c r="I197" s="153"/>
      <c r="J197" s="153"/>
      <c r="K197" s="153"/>
      <c r="L197" s="155"/>
      <c r="M197" s="26">
        <v>24</v>
      </c>
      <c r="N197">
        <v>76</v>
      </c>
      <c r="O197" s="60">
        <v>286978</v>
      </c>
      <c r="P197" s="61">
        <v>266135</v>
      </c>
      <c r="Q197" s="62">
        <f t="shared" si="18"/>
        <v>21414311</v>
      </c>
      <c r="R197" s="62">
        <f t="shared" si="19"/>
        <v>10707155.5</v>
      </c>
      <c r="S197" s="63">
        <v>10707155</v>
      </c>
      <c r="T197" t="e">
        <f>VLOOKUP(C197,'053-001'!D:I,6,0)</f>
        <v>#N/A</v>
      </c>
      <c r="U197" t="e">
        <f>VLOOKUP(C197,'053-003'!C:G,5,0)</f>
        <v>#N/A</v>
      </c>
      <c r="V197" t="e">
        <f>VLOOKUP(C197,'053-004'!C:G,5,0)</f>
        <v>#N/A</v>
      </c>
      <c r="W197" s="43" t="str">
        <f>VLOOKUP(C197,'053-005'!D:L,9,0)</f>
        <v>053-005</v>
      </c>
      <c r="X197" t="e">
        <f>VLOOKUP(C197,'053-006'!C:G,5,0)</f>
        <v>#N/A</v>
      </c>
    </row>
    <row r="198" spans="1:24" ht="45" customHeight="1">
      <c r="A198" s="145" t="s">
        <v>618</v>
      </c>
      <c r="B198" s="147" t="s">
        <v>46</v>
      </c>
      <c r="C198" s="29" t="s">
        <v>46</v>
      </c>
      <c r="D198" s="7" t="s">
        <v>3</v>
      </c>
      <c r="E198" s="7" t="s">
        <v>603</v>
      </c>
      <c r="F198" s="30">
        <v>1</v>
      </c>
      <c r="G198" s="150">
        <v>366</v>
      </c>
      <c r="H198" s="152">
        <f>F198*G198</f>
        <v>366</v>
      </c>
      <c r="I198" s="152">
        <v>0</v>
      </c>
      <c r="J198" s="152">
        <f>H198-I198</f>
        <v>366</v>
      </c>
      <c r="K198" s="152">
        <f>J198*0.09</f>
        <v>32.94</v>
      </c>
      <c r="L198" s="154">
        <f>J198+K198</f>
        <v>398.94</v>
      </c>
      <c r="M198" s="26">
        <v>24</v>
      </c>
      <c r="N198">
        <v>21</v>
      </c>
      <c r="O198" s="60">
        <v>286978</v>
      </c>
      <c r="P198" s="61">
        <v>266135</v>
      </c>
      <c r="Q198" s="62">
        <f t="shared" si="18"/>
        <v>5917112.25</v>
      </c>
      <c r="R198" s="62">
        <f t="shared" si="19"/>
        <v>5917112.25</v>
      </c>
      <c r="S198" s="63">
        <v>5917112</v>
      </c>
      <c r="T198" t="str">
        <f>VLOOKUP(C198,'053-001'!D:I,6,0)</f>
        <v>053-001</v>
      </c>
      <c r="U198" t="e">
        <f>VLOOKUP(C198,'053-003'!C:G,5,0)</f>
        <v>#N/A</v>
      </c>
      <c r="V198" t="e">
        <f>VLOOKUP(C198,'053-004'!C:G,5,0)</f>
        <v>#N/A</v>
      </c>
      <c r="W198" s="43" t="e">
        <f>VLOOKUP(C198,'053-005'!D:L,9,0)</f>
        <v>#N/A</v>
      </c>
      <c r="X198" t="e">
        <f>VLOOKUP(C198,'053-006'!C:G,5,0)</f>
        <v>#N/A</v>
      </c>
    </row>
    <row r="199" spans="1:24" ht="45" customHeight="1">
      <c r="A199" s="131"/>
      <c r="B199" s="148" t="s">
        <v>186</v>
      </c>
      <c r="C199" s="20" t="s">
        <v>186</v>
      </c>
      <c r="D199" s="21" t="s">
        <v>674</v>
      </c>
      <c r="E199" s="21" t="s">
        <v>603</v>
      </c>
      <c r="F199" s="22">
        <v>2</v>
      </c>
      <c r="G199" s="137"/>
      <c r="H199" s="140"/>
      <c r="I199" s="140"/>
      <c r="J199" s="140"/>
      <c r="K199" s="140"/>
      <c r="L199" s="143"/>
      <c r="M199" s="26">
        <v>24</v>
      </c>
      <c r="N199">
        <v>42</v>
      </c>
      <c r="O199" s="60">
        <v>286978</v>
      </c>
      <c r="P199" s="61">
        <v>266135</v>
      </c>
      <c r="Q199" s="62">
        <f t="shared" si="18"/>
        <v>11834224.5</v>
      </c>
      <c r="R199" s="62">
        <f t="shared" si="19"/>
        <v>5917112.25</v>
      </c>
      <c r="S199" s="63">
        <v>5917112</v>
      </c>
      <c r="T199" t="str">
        <f>VLOOKUP(C199,'053-001'!D:I,6,0)</f>
        <v>053-001</v>
      </c>
      <c r="U199" t="e">
        <f>VLOOKUP(C199,'053-003'!C:G,5,0)</f>
        <v>#N/A</v>
      </c>
      <c r="V199" t="e">
        <f>VLOOKUP(C199,'053-004'!C:G,5,0)</f>
        <v>#N/A</v>
      </c>
      <c r="W199" s="43" t="e">
        <f>VLOOKUP(C199,'053-005'!D:L,9,0)</f>
        <v>#N/A</v>
      </c>
      <c r="X199" t="e">
        <f>VLOOKUP(C199,'053-006'!C:G,5,0)</f>
        <v>#N/A</v>
      </c>
    </row>
    <row r="200" spans="1:24" ht="45" customHeight="1">
      <c r="A200" s="131"/>
      <c r="B200" s="148" t="s">
        <v>314</v>
      </c>
      <c r="C200" s="20" t="s">
        <v>314</v>
      </c>
      <c r="D200" s="21" t="s">
        <v>661</v>
      </c>
      <c r="E200" s="21" t="s">
        <v>603</v>
      </c>
      <c r="F200" s="22">
        <v>2</v>
      </c>
      <c r="G200" s="137"/>
      <c r="H200" s="140"/>
      <c r="I200" s="140"/>
      <c r="J200" s="140"/>
      <c r="K200" s="140"/>
      <c r="L200" s="143"/>
      <c r="M200" s="26">
        <v>24</v>
      </c>
      <c r="N200">
        <v>42</v>
      </c>
      <c r="O200" s="60">
        <v>286978</v>
      </c>
      <c r="P200" s="61">
        <v>266135</v>
      </c>
      <c r="Q200" s="62">
        <f t="shared" si="18"/>
        <v>11834224.5</v>
      </c>
      <c r="R200" s="62">
        <f t="shared" si="19"/>
        <v>5917112.25</v>
      </c>
      <c r="S200" s="63">
        <v>5917112</v>
      </c>
      <c r="T200" t="str">
        <f>VLOOKUP(C200,'053-001'!D:I,6,0)</f>
        <v>053-001</v>
      </c>
      <c r="U200" t="e">
        <f>VLOOKUP(C200,'053-003'!C:G,5,0)</f>
        <v>#N/A</v>
      </c>
      <c r="V200" t="e">
        <f>VLOOKUP(C200,'053-004'!C:G,5,0)</f>
        <v>#N/A</v>
      </c>
      <c r="W200" s="43" t="e">
        <f>VLOOKUP(C200,'053-005'!D:L,9,0)</f>
        <v>#N/A</v>
      </c>
      <c r="X200" t="e">
        <f>VLOOKUP(C200,'053-006'!C:G,5,0)</f>
        <v>#N/A</v>
      </c>
    </row>
    <row r="201" spans="1:24" ht="45" customHeight="1">
      <c r="A201" s="131"/>
      <c r="B201" s="148" t="s">
        <v>424</v>
      </c>
      <c r="C201" s="20" t="s">
        <v>424</v>
      </c>
      <c r="D201" s="21" t="s">
        <v>662</v>
      </c>
      <c r="E201" s="21" t="s">
        <v>603</v>
      </c>
      <c r="F201" s="22">
        <v>12</v>
      </c>
      <c r="G201" s="137"/>
      <c r="H201" s="140"/>
      <c r="I201" s="140"/>
      <c r="J201" s="140"/>
      <c r="K201" s="140"/>
      <c r="L201" s="143"/>
      <c r="M201" s="26">
        <v>24</v>
      </c>
      <c r="N201">
        <v>252</v>
      </c>
      <c r="O201" s="60">
        <v>286978</v>
      </c>
      <c r="P201" s="61">
        <v>266135</v>
      </c>
      <c r="Q201" s="62">
        <f t="shared" si="18"/>
        <v>71005347</v>
      </c>
      <c r="R201" s="62">
        <f t="shared" si="19"/>
        <v>5917112.25</v>
      </c>
      <c r="S201" s="63">
        <v>5917112</v>
      </c>
      <c r="T201" t="str">
        <f>VLOOKUP(C201,'053-001'!D:I,6,0)</f>
        <v>053-001</v>
      </c>
      <c r="U201" t="e">
        <f>VLOOKUP(C201,'053-003'!C:G,5,0)</f>
        <v>#N/A</v>
      </c>
      <c r="V201" t="e">
        <f>VLOOKUP(C201,'053-004'!C:G,5,0)</f>
        <v>#N/A</v>
      </c>
      <c r="W201" s="43" t="e">
        <f>VLOOKUP(C201,'053-005'!D:L,9,0)</f>
        <v>#N/A</v>
      </c>
      <c r="X201" t="e">
        <f>VLOOKUP(C201,'053-006'!C:G,5,0)</f>
        <v>#N/A</v>
      </c>
    </row>
    <row r="202" spans="1:24" ht="45" customHeight="1" thickBot="1">
      <c r="A202" s="146"/>
      <c r="B202" s="149" t="s">
        <v>552</v>
      </c>
      <c r="C202" s="31" t="s">
        <v>552</v>
      </c>
      <c r="D202" s="32" t="s">
        <v>675</v>
      </c>
      <c r="E202" s="32" t="s">
        <v>603</v>
      </c>
      <c r="F202" s="33">
        <v>2</v>
      </c>
      <c r="G202" s="151"/>
      <c r="H202" s="153"/>
      <c r="I202" s="153"/>
      <c r="J202" s="153"/>
      <c r="K202" s="153"/>
      <c r="L202" s="155"/>
      <c r="M202" s="26">
        <v>24</v>
      </c>
      <c r="N202">
        <v>42</v>
      </c>
      <c r="O202" s="60">
        <v>286978</v>
      </c>
      <c r="P202" s="61">
        <v>266135</v>
      </c>
      <c r="Q202" s="62">
        <f t="shared" si="18"/>
        <v>11834224.5</v>
      </c>
      <c r="R202" s="62">
        <f t="shared" si="19"/>
        <v>5917112.25</v>
      </c>
      <c r="S202" s="63">
        <v>5917112</v>
      </c>
      <c r="T202" t="str">
        <f>VLOOKUP(C202,'053-001'!D:I,6,0)</f>
        <v>053-001</v>
      </c>
      <c r="U202" t="e">
        <f>VLOOKUP(C202,'053-003'!C:G,5,0)</f>
        <v>#N/A</v>
      </c>
      <c r="V202" t="e">
        <f>VLOOKUP(C202,'053-004'!C:G,5,0)</f>
        <v>#N/A</v>
      </c>
      <c r="W202" s="43" t="e">
        <f>VLOOKUP(C202,'053-005'!D:L,9,0)</f>
        <v>#N/A</v>
      </c>
      <c r="X202" t="e">
        <f>VLOOKUP(C202,'053-006'!C:G,5,0)</f>
        <v>#N/A</v>
      </c>
    </row>
    <row r="203" spans="1:24" ht="45" customHeight="1">
      <c r="A203" s="145" t="s">
        <v>601</v>
      </c>
      <c r="B203" s="147" t="s">
        <v>14</v>
      </c>
      <c r="C203" s="29" t="s">
        <v>14</v>
      </c>
      <c r="D203" s="7" t="s">
        <v>3</v>
      </c>
      <c r="E203" s="7"/>
      <c r="F203" s="30">
        <v>1</v>
      </c>
      <c r="G203" s="150">
        <v>676</v>
      </c>
      <c r="H203" s="152">
        <f>F203*G203</f>
        <v>676</v>
      </c>
      <c r="I203" s="152">
        <v>0</v>
      </c>
      <c r="J203" s="152">
        <f>H203-I203</f>
        <v>676</v>
      </c>
      <c r="K203" s="152">
        <f>J203*0.09</f>
        <v>60.839999999999996</v>
      </c>
      <c r="L203" s="154">
        <f>J203+K203</f>
        <v>736.84</v>
      </c>
      <c r="M203" s="26">
        <v>23</v>
      </c>
      <c r="N203">
        <v>49.133333333333333</v>
      </c>
      <c r="O203" s="60">
        <v>286978</v>
      </c>
      <c r="P203" s="61">
        <v>266135</v>
      </c>
      <c r="Q203" s="62">
        <f t="shared" si="18"/>
        <v>13844164.216666667</v>
      </c>
      <c r="R203" s="62">
        <f t="shared" si="19"/>
        <v>13844164.216666667</v>
      </c>
      <c r="S203" s="63">
        <v>13844164</v>
      </c>
      <c r="T203" t="str">
        <f>VLOOKUP(C203,'053-001'!D:I,6,0)</f>
        <v>053-001</v>
      </c>
      <c r="U203" t="e">
        <f>VLOOKUP(C203,'053-003'!C:G,5,0)</f>
        <v>#N/A</v>
      </c>
      <c r="V203" t="e">
        <f>VLOOKUP(C203,'053-004'!C:G,5,0)</f>
        <v>#N/A</v>
      </c>
      <c r="W203" s="43" t="e">
        <f>VLOOKUP(C203,'053-005'!D:L,9,0)</f>
        <v>#N/A</v>
      </c>
      <c r="X203" t="e">
        <f>VLOOKUP(C203,'053-006'!C:G,5,0)</f>
        <v>#N/A</v>
      </c>
    </row>
    <row r="204" spans="1:24" ht="45" customHeight="1">
      <c r="A204" s="131"/>
      <c r="B204" s="148" t="s">
        <v>147</v>
      </c>
      <c r="C204" s="20" t="s">
        <v>147</v>
      </c>
      <c r="D204" s="21" t="s">
        <v>680</v>
      </c>
      <c r="E204" s="21"/>
      <c r="F204" s="22">
        <v>2</v>
      </c>
      <c r="G204" s="137"/>
      <c r="H204" s="140"/>
      <c r="I204" s="140"/>
      <c r="J204" s="140"/>
      <c r="K204" s="140"/>
      <c r="L204" s="143"/>
      <c r="M204" s="26">
        <v>23</v>
      </c>
      <c r="N204">
        <v>98.266666666666666</v>
      </c>
      <c r="O204" s="60">
        <v>286978</v>
      </c>
      <c r="P204" s="61">
        <v>266135</v>
      </c>
      <c r="Q204" s="62">
        <f t="shared" si="18"/>
        <v>27688328.433333334</v>
      </c>
      <c r="R204" s="62">
        <f t="shared" si="19"/>
        <v>13844164.216666667</v>
      </c>
      <c r="S204" s="63">
        <v>13844164</v>
      </c>
      <c r="T204" t="str">
        <f>VLOOKUP(C204,'053-001'!D:I,6,0)</f>
        <v>053-001</v>
      </c>
      <c r="U204" t="e">
        <f>VLOOKUP(C204,'053-003'!C:G,5,0)</f>
        <v>#N/A</v>
      </c>
      <c r="V204" t="e">
        <f>VLOOKUP(C204,'053-004'!C:G,5,0)</f>
        <v>#N/A</v>
      </c>
      <c r="W204" s="43" t="e">
        <f>VLOOKUP(C204,'053-005'!D:L,9,0)</f>
        <v>#N/A</v>
      </c>
      <c r="X204" t="e">
        <f>VLOOKUP(C204,'053-006'!C:G,5,0)</f>
        <v>#N/A</v>
      </c>
    </row>
    <row r="205" spans="1:24" ht="45" customHeight="1">
      <c r="A205" s="131"/>
      <c r="B205" s="148" t="s">
        <v>278</v>
      </c>
      <c r="C205" s="20" t="s">
        <v>278</v>
      </c>
      <c r="D205" s="21" t="s">
        <v>706</v>
      </c>
      <c r="E205" s="21"/>
      <c r="F205" s="22">
        <v>2</v>
      </c>
      <c r="G205" s="137"/>
      <c r="H205" s="140"/>
      <c r="I205" s="140"/>
      <c r="J205" s="140"/>
      <c r="K205" s="140"/>
      <c r="L205" s="143"/>
      <c r="M205" s="26">
        <v>23</v>
      </c>
      <c r="N205">
        <v>98.266666666666666</v>
      </c>
      <c r="O205" s="60">
        <v>286978</v>
      </c>
      <c r="P205" s="61">
        <v>266135</v>
      </c>
      <c r="Q205" s="62">
        <f t="shared" si="18"/>
        <v>27688328.433333334</v>
      </c>
      <c r="R205" s="62">
        <f t="shared" si="19"/>
        <v>13844164.216666667</v>
      </c>
      <c r="S205" s="63">
        <v>13844164</v>
      </c>
      <c r="T205" t="str">
        <f>VLOOKUP(C205,'053-001'!D:I,6,0)</f>
        <v>053-001</v>
      </c>
      <c r="U205" t="e">
        <f>VLOOKUP(C205,'053-003'!C:G,5,0)</f>
        <v>#N/A</v>
      </c>
      <c r="V205" t="e">
        <f>VLOOKUP(C205,'053-004'!C:G,5,0)</f>
        <v>#N/A</v>
      </c>
      <c r="W205" s="43" t="e">
        <f>VLOOKUP(C205,'053-005'!D:L,9,0)</f>
        <v>#N/A</v>
      </c>
      <c r="X205" t="e">
        <f>VLOOKUP(C205,'053-006'!C:G,5,0)</f>
        <v>#N/A</v>
      </c>
    </row>
    <row r="206" spans="1:24" ht="45" customHeight="1">
      <c r="A206" s="131"/>
      <c r="B206" s="148" t="s">
        <v>388</v>
      </c>
      <c r="C206" s="20" t="s">
        <v>388</v>
      </c>
      <c r="D206" s="21" t="s">
        <v>707</v>
      </c>
      <c r="E206" s="21"/>
      <c r="F206" s="22">
        <v>8</v>
      </c>
      <c r="G206" s="137"/>
      <c r="H206" s="140"/>
      <c r="I206" s="140"/>
      <c r="J206" s="140"/>
      <c r="K206" s="140"/>
      <c r="L206" s="143"/>
      <c r="M206" s="26">
        <v>23</v>
      </c>
      <c r="N206">
        <v>393.06666666666666</v>
      </c>
      <c r="O206" s="60">
        <v>286978</v>
      </c>
      <c r="P206" s="61">
        <v>266135</v>
      </c>
      <c r="Q206" s="62">
        <f t="shared" si="18"/>
        <v>110753313.73333333</v>
      </c>
      <c r="R206" s="62">
        <f t="shared" si="19"/>
        <v>13844164.216666667</v>
      </c>
      <c r="S206" s="63">
        <v>13844164</v>
      </c>
      <c r="T206" t="str">
        <f>VLOOKUP(C206,'053-001'!D:I,6,0)</f>
        <v>053-001</v>
      </c>
      <c r="U206" t="e">
        <f>VLOOKUP(C206,'053-003'!C:G,5,0)</f>
        <v>#N/A</v>
      </c>
      <c r="V206" t="e">
        <f>VLOOKUP(C206,'053-004'!C:G,5,0)</f>
        <v>#N/A</v>
      </c>
      <c r="W206" s="43" t="e">
        <f>VLOOKUP(C206,'053-005'!D:L,9,0)</f>
        <v>#N/A</v>
      </c>
      <c r="X206" t="e">
        <f>VLOOKUP(C206,'053-006'!C:G,5,0)</f>
        <v>#N/A</v>
      </c>
    </row>
    <row r="207" spans="1:24" ht="45" customHeight="1" thickBot="1">
      <c r="A207" s="146"/>
      <c r="B207" s="149" t="s">
        <v>711</v>
      </c>
      <c r="C207" s="31" t="s">
        <v>711</v>
      </c>
      <c r="D207" s="32" t="s">
        <v>712</v>
      </c>
      <c r="E207" s="32" t="s">
        <v>669</v>
      </c>
      <c r="F207" s="33">
        <v>2</v>
      </c>
      <c r="G207" s="151"/>
      <c r="H207" s="153"/>
      <c r="I207" s="153"/>
      <c r="J207" s="153"/>
      <c r="K207" s="153"/>
      <c r="L207" s="155"/>
      <c r="M207" s="26">
        <v>23</v>
      </c>
      <c r="N207">
        <v>98.266666666666666</v>
      </c>
      <c r="O207" s="60">
        <v>286978</v>
      </c>
      <c r="P207" s="61">
        <v>266135</v>
      </c>
      <c r="Q207" s="62">
        <f t="shared" si="18"/>
        <v>27688328.433333334</v>
      </c>
      <c r="R207" s="62">
        <f t="shared" si="19"/>
        <v>13844164.216666667</v>
      </c>
      <c r="S207" s="63">
        <v>13844164</v>
      </c>
      <c r="T207" t="e">
        <f>VLOOKUP(C207,'053-001'!D:I,6,0)</f>
        <v>#N/A</v>
      </c>
      <c r="U207" t="e">
        <f>VLOOKUP(C207,'053-003'!C:G,5,0)</f>
        <v>#N/A</v>
      </c>
      <c r="V207" t="str">
        <f>VLOOKUP(C207,'053-004'!C:G,5,0)</f>
        <v>053-004</v>
      </c>
      <c r="W207" s="43" t="e">
        <f>VLOOKUP(C207,'053-005'!D:L,9,0)</f>
        <v>#N/A</v>
      </c>
      <c r="X207" t="e">
        <f>VLOOKUP(C207,'053-006'!C:G,5,0)</f>
        <v>#N/A</v>
      </c>
    </row>
    <row r="208" spans="1:24" ht="45" customHeight="1">
      <c r="A208" s="145" t="s">
        <v>604</v>
      </c>
      <c r="B208" s="147" t="s">
        <v>15</v>
      </c>
      <c r="C208" s="29" t="s">
        <v>15</v>
      </c>
      <c r="D208" s="7" t="s">
        <v>3</v>
      </c>
      <c r="E208" s="7" t="s">
        <v>603</v>
      </c>
      <c r="F208" s="30">
        <v>1</v>
      </c>
      <c r="G208" s="150">
        <v>662</v>
      </c>
      <c r="H208" s="152">
        <f>F208*G208</f>
        <v>662</v>
      </c>
      <c r="I208" s="152">
        <v>0</v>
      </c>
      <c r="J208" s="152">
        <f>H208-I208</f>
        <v>662</v>
      </c>
      <c r="K208" s="152">
        <f>J208*0.09</f>
        <v>59.58</v>
      </c>
      <c r="L208" s="154">
        <f>J208+K208</f>
        <v>721.58</v>
      </c>
      <c r="M208" s="26">
        <v>23</v>
      </c>
      <c r="N208">
        <v>38</v>
      </c>
      <c r="O208" s="60">
        <v>286978</v>
      </c>
      <c r="P208" s="61">
        <v>266135</v>
      </c>
      <c r="Q208" s="62">
        <f t="shared" si="18"/>
        <v>10707155.5</v>
      </c>
      <c r="R208" s="62">
        <f t="shared" si="19"/>
        <v>10707155.5</v>
      </c>
      <c r="S208" s="63">
        <v>10707155</v>
      </c>
      <c r="T208" t="str">
        <f>VLOOKUP(C208,'053-001'!D:I,6,0)</f>
        <v>053-001</v>
      </c>
      <c r="U208" t="e">
        <f>VLOOKUP(C208,'053-003'!C:G,5,0)</f>
        <v>#N/A</v>
      </c>
      <c r="V208" t="e">
        <f>VLOOKUP(C208,'053-004'!C:G,5,0)</f>
        <v>#N/A</v>
      </c>
      <c r="W208" s="43" t="e">
        <f>VLOOKUP(C208,'053-005'!D:L,9,0)</f>
        <v>#N/A</v>
      </c>
      <c r="X208" t="e">
        <f>VLOOKUP(C208,'053-006'!C:G,5,0)</f>
        <v>#N/A</v>
      </c>
    </row>
    <row r="209" spans="1:24" ht="45" customHeight="1">
      <c r="A209" s="131"/>
      <c r="B209" s="148" t="s">
        <v>149</v>
      </c>
      <c r="C209" s="20" t="s">
        <v>149</v>
      </c>
      <c r="D209" s="21" t="s">
        <v>674</v>
      </c>
      <c r="E209" s="21" t="s">
        <v>603</v>
      </c>
      <c r="F209" s="22">
        <v>2</v>
      </c>
      <c r="G209" s="137"/>
      <c r="H209" s="140"/>
      <c r="I209" s="140"/>
      <c r="J209" s="140"/>
      <c r="K209" s="140"/>
      <c r="L209" s="143"/>
      <c r="M209" s="26">
        <v>23</v>
      </c>
      <c r="N209">
        <v>76</v>
      </c>
      <c r="O209" s="60">
        <v>286978</v>
      </c>
      <c r="P209" s="61">
        <v>266135</v>
      </c>
      <c r="Q209" s="62">
        <f t="shared" si="18"/>
        <v>21414311</v>
      </c>
      <c r="R209" s="62">
        <f t="shared" si="19"/>
        <v>10707155.5</v>
      </c>
      <c r="S209" s="63">
        <v>10707155</v>
      </c>
      <c r="T209" t="str">
        <f>VLOOKUP(C209,'053-001'!D:I,6,0)</f>
        <v>053-001</v>
      </c>
      <c r="U209" t="e">
        <f>VLOOKUP(C209,'053-003'!C:G,5,0)</f>
        <v>#N/A</v>
      </c>
      <c r="V209" t="e">
        <f>VLOOKUP(C209,'053-004'!C:G,5,0)</f>
        <v>#N/A</v>
      </c>
      <c r="W209" s="43" t="e">
        <f>VLOOKUP(C209,'053-005'!D:L,9,0)</f>
        <v>#N/A</v>
      </c>
      <c r="X209" t="e">
        <f>VLOOKUP(C209,'053-006'!C:G,5,0)</f>
        <v>#N/A</v>
      </c>
    </row>
    <row r="210" spans="1:24" ht="45" customHeight="1">
      <c r="A210" s="131"/>
      <c r="B210" s="148" t="s">
        <v>279</v>
      </c>
      <c r="C210" s="20" t="s">
        <v>279</v>
      </c>
      <c r="D210" s="21" t="s">
        <v>706</v>
      </c>
      <c r="E210" s="21" t="s">
        <v>603</v>
      </c>
      <c r="F210" s="22">
        <v>2</v>
      </c>
      <c r="G210" s="137"/>
      <c r="H210" s="140"/>
      <c r="I210" s="140"/>
      <c r="J210" s="140"/>
      <c r="K210" s="140"/>
      <c r="L210" s="143"/>
      <c r="M210" s="26">
        <v>23</v>
      </c>
      <c r="N210">
        <v>76</v>
      </c>
      <c r="O210" s="60">
        <v>286978</v>
      </c>
      <c r="P210" s="61">
        <v>266135</v>
      </c>
      <c r="Q210" s="62">
        <f t="shared" si="18"/>
        <v>21414311</v>
      </c>
      <c r="R210" s="62">
        <f t="shared" si="19"/>
        <v>10707155.5</v>
      </c>
      <c r="S210" s="63">
        <v>10707155</v>
      </c>
      <c r="T210" t="str">
        <f>VLOOKUP(C210,'053-001'!D:I,6,0)</f>
        <v>053-001</v>
      </c>
      <c r="U210" t="e">
        <f>VLOOKUP(C210,'053-003'!C:G,5,0)</f>
        <v>#N/A</v>
      </c>
      <c r="V210" t="e">
        <f>VLOOKUP(C210,'053-004'!C:G,5,0)</f>
        <v>#N/A</v>
      </c>
      <c r="W210" s="43" t="e">
        <f>VLOOKUP(C210,'053-005'!D:L,9,0)</f>
        <v>#N/A</v>
      </c>
      <c r="X210" t="e">
        <f>VLOOKUP(C210,'053-006'!C:G,5,0)</f>
        <v>#N/A</v>
      </c>
    </row>
    <row r="211" spans="1:24" ht="45" customHeight="1">
      <c r="A211" s="131"/>
      <c r="B211" s="148" t="s">
        <v>389</v>
      </c>
      <c r="C211" s="20" t="s">
        <v>389</v>
      </c>
      <c r="D211" s="21" t="s">
        <v>707</v>
      </c>
      <c r="E211" s="21" t="s">
        <v>603</v>
      </c>
      <c r="F211" s="22">
        <v>12</v>
      </c>
      <c r="G211" s="137"/>
      <c r="H211" s="140"/>
      <c r="I211" s="140"/>
      <c r="J211" s="140"/>
      <c r="K211" s="140"/>
      <c r="L211" s="143"/>
      <c r="M211" s="26">
        <v>23</v>
      </c>
      <c r="N211">
        <v>456</v>
      </c>
      <c r="O211" s="60">
        <v>286978</v>
      </c>
      <c r="P211" s="61">
        <v>266135</v>
      </c>
      <c r="Q211" s="62">
        <f t="shared" si="18"/>
        <v>128485866</v>
      </c>
      <c r="R211" s="62">
        <f t="shared" si="19"/>
        <v>10707155.5</v>
      </c>
      <c r="S211" s="63">
        <v>10707155</v>
      </c>
      <c r="T211" t="str">
        <f>VLOOKUP(C211,'053-001'!D:I,6,0)</f>
        <v>053-001</v>
      </c>
      <c r="U211" t="e">
        <f>VLOOKUP(C211,'053-003'!C:G,5,0)</f>
        <v>#N/A</v>
      </c>
      <c r="V211" t="e">
        <f>VLOOKUP(C211,'053-004'!C:G,5,0)</f>
        <v>#N/A</v>
      </c>
      <c r="W211" s="43" t="e">
        <f>VLOOKUP(C211,'053-005'!D:L,9,0)</f>
        <v>#N/A</v>
      </c>
      <c r="X211" t="e">
        <f>VLOOKUP(C211,'053-006'!C:G,5,0)</f>
        <v>#N/A</v>
      </c>
    </row>
    <row r="212" spans="1:24" ht="45" customHeight="1" thickBot="1">
      <c r="A212" s="146"/>
      <c r="B212" s="149" t="s">
        <v>713</v>
      </c>
      <c r="C212" s="31" t="s">
        <v>713</v>
      </c>
      <c r="D212" s="32" t="s">
        <v>714</v>
      </c>
      <c r="E212" s="32" t="s">
        <v>669</v>
      </c>
      <c r="F212" s="33">
        <v>2</v>
      </c>
      <c r="G212" s="151"/>
      <c r="H212" s="153"/>
      <c r="I212" s="153"/>
      <c r="J212" s="153"/>
      <c r="K212" s="153"/>
      <c r="L212" s="155"/>
      <c r="M212" s="26">
        <v>23</v>
      </c>
      <c r="N212">
        <v>76</v>
      </c>
      <c r="O212" s="60">
        <v>286978</v>
      </c>
      <c r="P212" s="61">
        <v>266135</v>
      </c>
      <c r="Q212" s="62">
        <f t="shared" si="18"/>
        <v>21414311</v>
      </c>
      <c r="R212" s="62">
        <f t="shared" si="19"/>
        <v>10707155.5</v>
      </c>
      <c r="S212" s="63">
        <v>10707155</v>
      </c>
      <c r="T212" t="e">
        <f>VLOOKUP(C212,'053-001'!D:I,6,0)</f>
        <v>#N/A</v>
      </c>
      <c r="U212" t="e">
        <f>VLOOKUP(C212,'053-003'!C:G,5,0)</f>
        <v>#N/A</v>
      </c>
      <c r="V212" t="str">
        <f>VLOOKUP(C212,'053-004'!C:G,5,0)</f>
        <v>053-004</v>
      </c>
      <c r="W212" s="43" t="e">
        <f>VLOOKUP(C212,'053-005'!D:L,9,0)</f>
        <v>#N/A</v>
      </c>
      <c r="X212" t="e">
        <f>VLOOKUP(C212,'053-006'!C:G,5,0)</f>
        <v>#N/A</v>
      </c>
    </row>
    <row r="213" spans="1:24" ht="45" customHeight="1">
      <c r="A213" s="145" t="s">
        <v>606</v>
      </c>
      <c r="B213" s="147" t="s">
        <v>16</v>
      </c>
      <c r="C213" s="29" t="s">
        <v>16</v>
      </c>
      <c r="D213" s="7" t="s">
        <v>3</v>
      </c>
      <c r="E213" s="7" t="s">
        <v>603</v>
      </c>
      <c r="F213" s="30">
        <v>1</v>
      </c>
      <c r="G213" s="150">
        <v>827</v>
      </c>
      <c r="H213" s="152">
        <f>F213*G213</f>
        <v>827</v>
      </c>
      <c r="I213" s="152">
        <v>0</v>
      </c>
      <c r="J213" s="152">
        <f>H213-I213</f>
        <v>827</v>
      </c>
      <c r="K213" s="152">
        <f>J213*0.09</f>
        <v>74.429999999999993</v>
      </c>
      <c r="L213" s="154">
        <f>J213+K213</f>
        <v>901.43</v>
      </c>
      <c r="M213" s="26">
        <v>23</v>
      </c>
      <c r="N213">
        <v>39.173913043478258</v>
      </c>
      <c r="O213" s="60">
        <v>286978</v>
      </c>
      <c r="P213" s="61">
        <v>266135</v>
      </c>
      <c r="Q213" s="62">
        <f t="shared" si="18"/>
        <v>11037925.75</v>
      </c>
      <c r="R213" s="62">
        <f t="shared" si="19"/>
        <v>11037925.75</v>
      </c>
      <c r="S213" s="63">
        <v>11037925</v>
      </c>
      <c r="T213" t="str">
        <f>VLOOKUP(C213,'053-001'!D:I,6,0)</f>
        <v>053-001</v>
      </c>
      <c r="U213" t="e">
        <f>VLOOKUP(C213,'053-003'!C:G,5,0)</f>
        <v>#N/A</v>
      </c>
      <c r="V213" t="e">
        <f>VLOOKUP(C213,'053-004'!C:G,5,0)</f>
        <v>#N/A</v>
      </c>
      <c r="W213" s="43" t="e">
        <f>VLOOKUP(C213,'053-005'!D:L,9,0)</f>
        <v>#N/A</v>
      </c>
      <c r="X213" t="e">
        <f>VLOOKUP(C213,'053-006'!C:G,5,0)</f>
        <v>#N/A</v>
      </c>
    </row>
    <row r="214" spans="1:24" ht="45" customHeight="1">
      <c r="A214" s="131"/>
      <c r="B214" s="148" t="s">
        <v>150</v>
      </c>
      <c r="C214" s="20" t="s">
        <v>150</v>
      </c>
      <c r="D214" s="21" t="s">
        <v>715</v>
      </c>
      <c r="E214" s="21" t="s">
        <v>603</v>
      </c>
      <c r="F214" s="22">
        <v>2</v>
      </c>
      <c r="G214" s="137"/>
      <c r="H214" s="140"/>
      <c r="I214" s="140"/>
      <c r="J214" s="140"/>
      <c r="K214" s="140"/>
      <c r="L214" s="143"/>
      <c r="M214" s="26">
        <v>23</v>
      </c>
      <c r="N214">
        <v>78.347826086956516</v>
      </c>
      <c r="O214" s="60">
        <v>286978</v>
      </c>
      <c r="P214" s="61">
        <v>266135</v>
      </c>
      <c r="Q214" s="62">
        <f t="shared" si="18"/>
        <v>22075851.5</v>
      </c>
      <c r="R214" s="62">
        <f t="shared" si="19"/>
        <v>11037925.75</v>
      </c>
      <c r="S214" s="63">
        <v>11037925</v>
      </c>
      <c r="T214" t="str">
        <f>VLOOKUP(C214,'053-001'!D:I,6,0)</f>
        <v>053-001</v>
      </c>
      <c r="U214" t="e">
        <f>VLOOKUP(C214,'053-003'!C:G,5,0)</f>
        <v>#N/A</v>
      </c>
      <c r="V214" t="e">
        <f>VLOOKUP(C214,'053-004'!C:G,5,0)</f>
        <v>#N/A</v>
      </c>
      <c r="W214" s="43" t="e">
        <f>VLOOKUP(C214,'053-005'!D:L,9,0)</f>
        <v>#N/A</v>
      </c>
      <c r="X214" t="e">
        <f>VLOOKUP(C214,'053-006'!C:G,5,0)</f>
        <v>#N/A</v>
      </c>
    </row>
    <row r="215" spans="1:24" ht="45" customHeight="1">
      <c r="A215" s="131"/>
      <c r="B215" s="148" t="s">
        <v>280</v>
      </c>
      <c r="C215" s="20" t="s">
        <v>280</v>
      </c>
      <c r="D215" s="21" t="s">
        <v>281</v>
      </c>
      <c r="E215" s="21" t="s">
        <v>603</v>
      </c>
      <c r="F215" s="22">
        <v>2</v>
      </c>
      <c r="G215" s="137"/>
      <c r="H215" s="140"/>
      <c r="I215" s="140"/>
      <c r="J215" s="140"/>
      <c r="K215" s="140"/>
      <c r="L215" s="143"/>
      <c r="M215" s="26">
        <v>23</v>
      </c>
      <c r="N215">
        <v>78.347826086956516</v>
      </c>
      <c r="O215" s="60">
        <v>286978</v>
      </c>
      <c r="P215" s="61">
        <v>266135</v>
      </c>
      <c r="Q215" s="62">
        <f t="shared" si="18"/>
        <v>22075851.5</v>
      </c>
      <c r="R215" s="62">
        <f t="shared" si="19"/>
        <v>11037925.75</v>
      </c>
      <c r="S215" s="63">
        <v>11037925</v>
      </c>
      <c r="T215" t="str">
        <f>VLOOKUP(C215,'053-001'!D:I,6,0)</f>
        <v>053-001</v>
      </c>
      <c r="U215" t="e">
        <f>VLOOKUP(C215,'053-003'!C:G,5,0)</f>
        <v>#N/A</v>
      </c>
      <c r="V215" t="e">
        <f>VLOOKUP(C215,'053-004'!C:G,5,0)</f>
        <v>#N/A</v>
      </c>
      <c r="W215" s="43" t="e">
        <f>VLOOKUP(C215,'053-005'!D:L,9,0)</f>
        <v>#N/A</v>
      </c>
      <c r="X215" t="e">
        <f>VLOOKUP(C215,'053-006'!C:G,5,0)</f>
        <v>#N/A</v>
      </c>
    </row>
    <row r="216" spans="1:24" ht="45" customHeight="1">
      <c r="A216" s="131"/>
      <c r="B216" s="148" t="s">
        <v>390</v>
      </c>
      <c r="C216" s="20" t="s">
        <v>390</v>
      </c>
      <c r="D216" s="21" t="s">
        <v>391</v>
      </c>
      <c r="E216" s="21" t="s">
        <v>603</v>
      </c>
      <c r="F216" s="22">
        <v>16</v>
      </c>
      <c r="G216" s="137"/>
      <c r="H216" s="140"/>
      <c r="I216" s="140"/>
      <c r="J216" s="140"/>
      <c r="K216" s="140"/>
      <c r="L216" s="143"/>
      <c r="M216" s="26">
        <v>23</v>
      </c>
      <c r="N216">
        <v>626.78260869565213</v>
      </c>
      <c r="O216" s="60">
        <v>286978</v>
      </c>
      <c r="P216" s="61">
        <v>266135</v>
      </c>
      <c r="Q216" s="62">
        <f t="shared" si="18"/>
        <v>176606812</v>
      </c>
      <c r="R216" s="62">
        <f t="shared" si="19"/>
        <v>11037925.75</v>
      </c>
      <c r="S216" s="63">
        <v>11037925</v>
      </c>
      <c r="T216" t="str">
        <f>VLOOKUP(C216,'053-001'!D:I,6,0)</f>
        <v>053-001</v>
      </c>
      <c r="U216" t="e">
        <f>VLOOKUP(C216,'053-003'!C:G,5,0)</f>
        <v>#N/A</v>
      </c>
      <c r="V216" t="e">
        <f>VLOOKUP(C216,'053-004'!C:G,5,0)</f>
        <v>#N/A</v>
      </c>
      <c r="W216" s="43" t="e">
        <f>VLOOKUP(C216,'053-005'!D:L,9,0)</f>
        <v>#N/A</v>
      </c>
      <c r="X216" t="e">
        <f>VLOOKUP(C216,'053-006'!C:G,5,0)</f>
        <v>#N/A</v>
      </c>
    </row>
    <row r="217" spans="1:24" ht="45" customHeight="1" thickBot="1">
      <c r="A217" s="146"/>
      <c r="B217" s="149" t="s">
        <v>716</v>
      </c>
      <c r="C217" s="31" t="s">
        <v>716</v>
      </c>
      <c r="D217" s="32" t="s">
        <v>717</v>
      </c>
      <c r="E217" s="32" t="s">
        <v>669</v>
      </c>
      <c r="F217" s="33">
        <v>2</v>
      </c>
      <c r="G217" s="151"/>
      <c r="H217" s="153"/>
      <c r="I217" s="153"/>
      <c r="J217" s="153"/>
      <c r="K217" s="153"/>
      <c r="L217" s="155"/>
      <c r="M217" s="26">
        <v>23</v>
      </c>
      <c r="N217">
        <v>78.347826086956516</v>
      </c>
      <c r="O217" s="60">
        <v>286978</v>
      </c>
      <c r="P217" s="61">
        <v>266135</v>
      </c>
      <c r="Q217" s="62">
        <f t="shared" si="18"/>
        <v>22075851.5</v>
      </c>
      <c r="R217" s="62">
        <f t="shared" si="19"/>
        <v>11037925.75</v>
      </c>
      <c r="S217" s="63">
        <v>11037925</v>
      </c>
      <c r="T217" t="e">
        <f>VLOOKUP(C217,'053-001'!D:I,6,0)</f>
        <v>#N/A</v>
      </c>
      <c r="U217" t="e">
        <f>VLOOKUP(C217,'053-003'!C:G,5,0)</f>
        <v>#N/A</v>
      </c>
      <c r="V217" t="str">
        <f>VLOOKUP(C217,'053-004'!C:G,5,0)</f>
        <v>053-004</v>
      </c>
      <c r="W217" s="43" t="e">
        <f>VLOOKUP(C217,'053-005'!D:L,9,0)</f>
        <v>#N/A</v>
      </c>
      <c r="X217" t="e">
        <f>VLOOKUP(C217,'053-006'!C:G,5,0)</f>
        <v>#N/A</v>
      </c>
    </row>
    <row r="218" spans="1:24" ht="45" customHeight="1">
      <c r="A218" s="145" t="s">
        <v>608</v>
      </c>
      <c r="B218" s="147" t="s">
        <v>17</v>
      </c>
      <c r="C218" s="29" t="s">
        <v>17</v>
      </c>
      <c r="D218" s="7" t="s">
        <v>3</v>
      </c>
      <c r="E218" s="7" t="s">
        <v>603</v>
      </c>
      <c r="F218" s="30">
        <v>1</v>
      </c>
      <c r="G218" s="150">
        <v>827</v>
      </c>
      <c r="H218" s="152">
        <f>F218*G218</f>
        <v>827</v>
      </c>
      <c r="I218" s="152">
        <v>0</v>
      </c>
      <c r="J218" s="152">
        <f>H218-I218</f>
        <v>827</v>
      </c>
      <c r="K218" s="152">
        <f>J218*0.09</f>
        <v>74.429999999999993</v>
      </c>
      <c r="L218" s="154">
        <f>J218+K218</f>
        <v>901.43</v>
      </c>
      <c r="M218" s="26">
        <v>23</v>
      </c>
      <c r="N218">
        <v>39.173913043478258</v>
      </c>
      <c r="O218" s="60">
        <v>286978</v>
      </c>
      <c r="P218" s="61">
        <v>266135</v>
      </c>
      <c r="Q218" s="62">
        <f t="shared" si="18"/>
        <v>11037925.75</v>
      </c>
      <c r="R218" s="62">
        <f t="shared" si="19"/>
        <v>11037925.75</v>
      </c>
      <c r="S218" s="63">
        <v>11037925</v>
      </c>
      <c r="T218" t="str">
        <f>VLOOKUP(C218,'053-001'!D:I,6,0)</f>
        <v>053-001</v>
      </c>
      <c r="U218" t="e">
        <f>VLOOKUP(C218,'053-003'!C:G,5,0)</f>
        <v>#N/A</v>
      </c>
      <c r="V218" t="e">
        <f>VLOOKUP(C218,'053-004'!C:G,5,0)</f>
        <v>#N/A</v>
      </c>
      <c r="W218" s="43" t="e">
        <f>VLOOKUP(C218,'053-005'!D:L,9,0)</f>
        <v>#N/A</v>
      </c>
      <c r="X218" t="e">
        <f>VLOOKUP(C218,'053-006'!C:G,5,0)</f>
        <v>#N/A</v>
      </c>
    </row>
    <row r="219" spans="1:24" ht="45" customHeight="1">
      <c r="A219" s="131"/>
      <c r="B219" s="148" t="s">
        <v>152</v>
      </c>
      <c r="C219" s="20" t="s">
        <v>152</v>
      </c>
      <c r="D219" s="21" t="s">
        <v>715</v>
      </c>
      <c r="E219" s="21" t="s">
        <v>603</v>
      </c>
      <c r="F219" s="22">
        <v>2</v>
      </c>
      <c r="G219" s="137"/>
      <c r="H219" s="140"/>
      <c r="I219" s="140"/>
      <c r="J219" s="140"/>
      <c r="K219" s="140"/>
      <c r="L219" s="143"/>
      <c r="M219" s="26">
        <v>23</v>
      </c>
      <c r="N219">
        <v>78.347826086956516</v>
      </c>
      <c r="O219" s="60">
        <v>286978</v>
      </c>
      <c r="P219" s="61">
        <v>266135</v>
      </c>
      <c r="Q219" s="62">
        <f t="shared" si="18"/>
        <v>22075851.5</v>
      </c>
      <c r="R219" s="62">
        <f t="shared" si="19"/>
        <v>11037925.75</v>
      </c>
      <c r="S219" s="63">
        <v>11037925</v>
      </c>
      <c r="T219" t="str">
        <f>VLOOKUP(C219,'053-001'!D:I,6,0)</f>
        <v>053-001</v>
      </c>
      <c r="U219" t="e">
        <f>VLOOKUP(C219,'053-003'!C:G,5,0)</f>
        <v>#N/A</v>
      </c>
      <c r="V219" t="e">
        <f>VLOOKUP(C219,'053-004'!C:G,5,0)</f>
        <v>#N/A</v>
      </c>
      <c r="W219" s="43" t="e">
        <f>VLOOKUP(C219,'053-005'!D:L,9,0)</f>
        <v>#N/A</v>
      </c>
      <c r="X219" t="e">
        <f>VLOOKUP(C219,'053-006'!C:G,5,0)</f>
        <v>#N/A</v>
      </c>
    </row>
    <row r="220" spans="1:24" ht="45" customHeight="1">
      <c r="A220" s="131"/>
      <c r="B220" s="148" t="s">
        <v>282</v>
      </c>
      <c r="C220" s="20" t="s">
        <v>282</v>
      </c>
      <c r="D220" s="21" t="s">
        <v>281</v>
      </c>
      <c r="E220" s="21" t="s">
        <v>603</v>
      </c>
      <c r="F220" s="22">
        <v>2</v>
      </c>
      <c r="G220" s="137"/>
      <c r="H220" s="140"/>
      <c r="I220" s="140"/>
      <c r="J220" s="140"/>
      <c r="K220" s="140"/>
      <c r="L220" s="143"/>
      <c r="M220" s="26">
        <v>23</v>
      </c>
      <c r="N220">
        <v>78.347826086956516</v>
      </c>
      <c r="O220" s="60">
        <v>286978</v>
      </c>
      <c r="P220" s="61">
        <v>266135</v>
      </c>
      <c r="Q220" s="62">
        <f t="shared" si="18"/>
        <v>22075851.5</v>
      </c>
      <c r="R220" s="62">
        <f t="shared" si="19"/>
        <v>11037925.75</v>
      </c>
      <c r="S220" s="63">
        <v>11037925</v>
      </c>
      <c r="T220" t="str">
        <f>VLOOKUP(C220,'053-001'!D:I,6,0)</f>
        <v>053-001</v>
      </c>
      <c r="U220" t="e">
        <f>VLOOKUP(C220,'053-003'!C:G,5,0)</f>
        <v>#N/A</v>
      </c>
      <c r="V220" t="e">
        <f>VLOOKUP(C220,'053-004'!C:G,5,0)</f>
        <v>#N/A</v>
      </c>
      <c r="W220" s="43" t="e">
        <f>VLOOKUP(C220,'053-005'!D:L,9,0)</f>
        <v>#N/A</v>
      </c>
      <c r="X220" t="e">
        <f>VLOOKUP(C220,'053-006'!C:G,5,0)</f>
        <v>#N/A</v>
      </c>
    </row>
    <row r="221" spans="1:24" ht="45" customHeight="1">
      <c r="A221" s="131"/>
      <c r="B221" s="148" t="s">
        <v>392</v>
      </c>
      <c r="C221" s="20" t="s">
        <v>392</v>
      </c>
      <c r="D221" s="21" t="s">
        <v>391</v>
      </c>
      <c r="E221" s="21" t="s">
        <v>603</v>
      </c>
      <c r="F221" s="22">
        <v>16</v>
      </c>
      <c r="G221" s="137"/>
      <c r="H221" s="140"/>
      <c r="I221" s="140"/>
      <c r="J221" s="140"/>
      <c r="K221" s="140"/>
      <c r="L221" s="143"/>
      <c r="M221" s="26">
        <v>23</v>
      </c>
      <c r="N221">
        <v>626.78260869565213</v>
      </c>
      <c r="O221" s="60">
        <v>286978</v>
      </c>
      <c r="P221" s="61">
        <v>266135</v>
      </c>
      <c r="Q221" s="62">
        <f t="shared" si="18"/>
        <v>176606812</v>
      </c>
      <c r="R221" s="62">
        <f t="shared" si="19"/>
        <v>11037925.75</v>
      </c>
      <c r="S221" s="63">
        <v>11037925</v>
      </c>
      <c r="T221" t="str">
        <f>VLOOKUP(C221,'053-001'!D:I,6,0)</f>
        <v>053-001</v>
      </c>
      <c r="U221" t="e">
        <f>VLOOKUP(C221,'053-003'!C:G,5,0)</f>
        <v>#N/A</v>
      </c>
      <c r="V221" t="e">
        <f>VLOOKUP(C221,'053-004'!C:G,5,0)</f>
        <v>#N/A</v>
      </c>
      <c r="W221" s="43" t="e">
        <f>VLOOKUP(C221,'053-005'!D:L,9,0)</f>
        <v>#N/A</v>
      </c>
      <c r="X221" t="e">
        <f>VLOOKUP(C221,'053-006'!C:G,5,0)</f>
        <v>#N/A</v>
      </c>
    </row>
    <row r="222" spans="1:24" ht="45" customHeight="1" thickBot="1">
      <c r="A222" s="146"/>
      <c r="B222" s="149" t="s">
        <v>718</v>
      </c>
      <c r="C222" s="31" t="s">
        <v>718</v>
      </c>
      <c r="D222" s="32" t="s">
        <v>717</v>
      </c>
      <c r="E222" s="32" t="s">
        <v>669</v>
      </c>
      <c r="F222" s="33">
        <v>2</v>
      </c>
      <c r="G222" s="151"/>
      <c r="H222" s="153"/>
      <c r="I222" s="153"/>
      <c r="J222" s="153"/>
      <c r="K222" s="153"/>
      <c r="L222" s="155"/>
      <c r="M222" s="26">
        <v>23</v>
      </c>
      <c r="N222">
        <v>78.347826086956516</v>
      </c>
      <c r="O222" s="60">
        <v>286978</v>
      </c>
      <c r="P222" s="61">
        <v>266135</v>
      </c>
      <c r="Q222" s="62">
        <f t="shared" si="18"/>
        <v>22075851.5</v>
      </c>
      <c r="R222" s="62">
        <f t="shared" si="19"/>
        <v>11037925.75</v>
      </c>
      <c r="S222" s="63">
        <v>11037925</v>
      </c>
      <c r="T222" t="e">
        <f>VLOOKUP(C222,'053-001'!D:I,6,0)</f>
        <v>#N/A</v>
      </c>
      <c r="U222" t="e">
        <f>VLOOKUP(C222,'053-003'!C:G,5,0)</f>
        <v>#N/A</v>
      </c>
      <c r="V222" t="str">
        <f>VLOOKUP(C222,'053-004'!C:G,5,0)</f>
        <v>053-004</v>
      </c>
      <c r="W222" s="43" t="e">
        <f>VLOOKUP(C222,'053-005'!D:L,9,0)</f>
        <v>#N/A</v>
      </c>
      <c r="X222" t="e">
        <f>VLOOKUP(C222,'053-006'!C:G,5,0)</f>
        <v>#N/A</v>
      </c>
    </row>
    <row r="223" spans="1:24" ht="45" customHeight="1">
      <c r="A223" s="145" t="s">
        <v>618</v>
      </c>
      <c r="B223" s="147" t="s">
        <v>18</v>
      </c>
      <c r="C223" s="29" t="s">
        <v>18</v>
      </c>
      <c r="D223" s="7" t="s">
        <v>3</v>
      </c>
      <c r="E223" s="7" t="s">
        <v>603</v>
      </c>
      <c r="F223" s="30">
        <v>1</v>
      </c>
      <c r="G223" s="150">
        <v>249</v>
      </c>
      <c r="H223" s="152">
        <f>F223*G223</f>
        <v>249</v>
      </c>
      <c r="I223" s="152">
        <v>0</v>
      </c>
      <c r="J223" s="152">
        <f>H223-I223</f>
        <v>249</v>
      </c>
      <c r="K223" s="152">
        <f>J223*0.09</f>
        <v>22.41</v>
      </c>
      <c r="L223" s="154">
        <f>J223+K223</f>
        <v>271.41000000000003</v>
      </c>
      <c r="M223" s="26">
        <v>23</v>
      </c>
      <c r="N223">
        <v>18.066666666666666</v>
      </c>
      <c r="O223" s="60">
        <v>286978</v>
      </c>
      <c r="P223" s="61">
        <v>266135</v>
      </c>
      <c r="Q223" s="62">
        <f t="shared" si="18"/>
        <v>5090594.9833333334</v>
      </c>
      <c r="R223" s="62">
        <f t="shared" si="19"/>
        <v>5090594.9833333334</v>
      </c>
      <c r="S223" s="63">
        <v>5090594</v>
      </c>
      <c r="T223" t="str">
        <f>VLOOKUP(C223,'053-001'!D:I,6,0)</f>
        <v>053-001</v>
      </c>
      <c r="U223" t="e">
        <f>VLOOKUP(C223,'053-003'!C:G,5,0)</f>
        <v>#N/A</v>
      </c>
      <c r="V223" t="e">
        <f>VLOOKUP(C223,'053-004'!C:G,5,0)</f>
        <v>#N/A</v>
      </c>
      <c r="W223" s="43" t="e">
        <f>VLOOKUP(C223,'053-005'!D:L,9,0)</f>
        <v>#N/A</v>
      </c>
      <c r="X223" t="e">
        <f>VLOOKUP(C223,'053-006'!C:G,5,0)</f>
        <v>#N/A</v>
      </c>
    </row>
    <row r="224" spans="1:24" ht="45" customHeight="1">
      <c r="A224" s="131"/>
      <c r="B224" s="148" t="s">
        <v>153</v>
      </c>
      <c r="C224" s="20" t="s">
        <v>153</v>
      </c>
      <c r="D224" s="21" t="s">
        <v>719</v>
      </c>
      <c r="E224" s="21" t="s">
        <v>603</v>
      </c>
      <c r="F224" s="22">
        <v>2</v>
      </c>
      <c r="G224" s="137"/>
      <c r="H224" s="140"/>
      <c r="I224" s="140"/>
      <c r="J224" s="140"/>
      <c r="K224" s="140"/>
      <c r="L224" s="143"/>
      <c r="M224" s="26">
        <v>23</v>
      </c>
      <c r="N224">
        <v>36.133333333333333</v>
      </c>
      <c r="O224" s="60">
        <v>286978</v>
      </c>
      <c r="P224" s="61">
        <v>266135</v>
      </c>
      <c r="Q224" s="62">
        <f t="shared" si="18"/>
        <v>10181189.966666667</v>
      </c>
      <c r="R224" s="62">
        <f t="shared" si="19"/>
        <v>5090594.9833333334</v>
      </c>
      <c r="S224" s="63">
        <v>5090594</v>
      </c>
      <c r="T224" t="str">
        <f>VLOOKUP(C224,'053-001'!D:I,6,0)</f>
        <v>053-001</v>
      </c>
      <c r="U224" t="e">
        <f>VLOOKUP(C224,'053-003'!C:G,5,0)</f>
        <v>#N/A</v>
      </c>
      <c r="V224" t="e">
        <f>VLOOKUP(C224,'053-004'!C:G,5,0)</f>
        <v>#N/A</v>
      </c>
      <c r="W224" s="43" t="e">
        <f>VLOOKUP(C224,'053-005'!D:L,9,0)</f>
        <v>#N/A</v>
      </c>
      <c r="X224" t="e">
        <f>VLOOKUP(C224,'053-006'!C:G,5,0)</f>
        <v>#N/A</v>
      </c>
    </row>
    <row r="225" spans="1:24" ht="45" customHeight="1">
      <c r="A225" s="131"/>
      <c r="B225" s="148" t="s">
        <v>283</v>
      </c>
      <c r="C225" s="20" t="s">
        <v>283</v>
      </c>
      <c r="D225" s="21" t="s">
        <v>275</v>
      </c>
      <c r="E225" s="21" t="s">
        <v>603</v>
      </c>
      <c r="F225" s="22">
        <v>2</v>
      </c>
      <c r="G225" s="137"/>
      <c r="H225" s="140"/>
      <c r="I225" s="140"/>
      <c r="J225" s="140"/>
      <c r="K225" s="140"/>
      <c r="L225" s="143"/>
      <c r="M225" s="26">
        <v>23</v>
      </c>
      <c r="N225">
        <v>36.133333333333333</v>
      </c>
      <c r="O225" s="60">
        <v>286978</v>
      </c>
      <c r="P225" s="61">
        <v>266135</v>
      </c>
      <c r="Q225" s="62">
        <f t="shared" si="18"/>
        <v>10181189.966666667</v>
      </c>
      <c r="R225" s="62">
        <f t="shared" si="19"/>
        <v>5090594.9833333334</v>
      </c>
      <c r="S225" s="63">
        <v>5090594</v>
      </c>
      <c r="T225" t="str">
        <f>VLOOKUP(C225,'053-001'!D:I,6,0)</f>
        <v>053-001</v>
      </c>
      <c r="U225" t="e">
        <f>VLOOKUP(C225,'053-003'!C:G,5,0)</f>
        <v>#N/A</v>
      </c>
      <c r="V225" t="e">
        <f>VLOOKUP(C225,'053-004'!C:G,5,0)</f>
        <v>#N/A</v>
      </c>
      <c r="W225" s="43" t="e">
        <f>VLOOKUP(C225,'053-005'!D:L,9,0)</f>
        <v>#N/A</v>
      </c>
      <c r="X225" t="e">
        <f>VLOOKUP(C225,'053-006'!C:G,5,0)</f>
        <v>#N/A</v>
      </c>
    </row>
    <row r="226" spans="1:24" ht="45" customHeight="1">
      <c r="A226" s="131"/>
      <c r="B226" s="148" t="s">
        <v>393</v>
      </c>
      <c r="C226" s="20" t="s">
        <v>393</v>
      </c>
      <c r="D226" s="21" t="s">
        <v>385</v>
      </c>
      <c r="E226" s="21" t="s">
        <v>603</v>
      </c>
      <c r="F226" s="22">
        <v>8</v>
      </c>
      <c r="G226" s="137"/>
      <c r="H226" s="140"/>
      <c r="I226" s="140"/>
      <c r="J226" s="140"/>
      <c r="K226" s="140"/>
      <c r="L226" s="143"/>
      <c r="M226" s="26">
        <v>23</v>
      </c>
      <c r="N226">
        <v>144.53333333333333</v>
      </c>
      <c r="O226" s="60">
        <v>286978</v>
      </c>
      <c r="P226" s="61">
        <v>266135</v>
      </c>
      <c r="Q226" s="62">
        <f t="shared" si="18"/>
        <v>40724759.866666667</v>
      </c>
      <c r="R226" s="62">
        <f t="shared" si="19"/>
        <v>5090594.9833333334</v>
      </c>
      <c r="S226" s="63">
        <v>5090594</v>
      </c>
      <c r="T226" t="str">
        <f>VLOOKUP(C226,'053-001'!D:I,6,0)</f>
        <v>053-001</v>
      </c>
      <c r="U226" t="e">
        <f>VLOOKUP(C226,'053-003'!C:G,5,0)</f>
        <v>#N/A</v>
      </c>
      <c r="V226" t="e">
        <f>VLOOKUP(C226,'053-004'!C:G,5,0)</f>
        <v>#N/A</v>
      </c>
      <c r="W226" s="43" t="e">
        <f>VLOOKUP(C226,'053-005'!D:L,9,0)</f>
        <v>#N/A</v>
      </c>
      <c r="X226" t="e">
        <f>VLOOKUP(C226,'053-006'!C:G,5,0)</f>
        <v>#N/A</v>
      </c>
    </row>
    <row r="227" spans="1:24" ht="45" customHeight="1" thickBot="1">
      <c r="A227" s="146"/>
      <c r="B227" s="149" t="s">
        <v>720</v>
      </c>
      <c r="C227" s="31" t="s">
        <v>720</v>
      </c>
      <c r="D227" s="32" t="s">
        <v>721</v>
      </c>
      <c r="E227" s="32" t="s">
        <v>669</v>
      </c>
      <c r="F227" s="33">
        <v>2</v>
      </c>
      <c r="G227" s="151"/>
      <c r="H227" s="153"/>
      <c r="I227" s="153"/>
      <c r="J227" s="153"/>
      <c r="K227" s="153"/>
      <c r="L227" s="155"/>
      <c r="M227" s="26">
        <v>23</v>
      </c>
      <c r="N227">
        <v>36.133333333333333</v>
      </c>
      <c r="O227" s="60">
        <v>286978</v>
      </c>
      <c r="P227" s="61">
        <v>266135</v>
      </c>
      <c r="Q227" s="62">
        <f t="shared" si="18"/>
        <v>10181189.966666667</v>
      </c>
      <c r="R227" s="62">
        <f t="shared" si="19"/>
        <v>5090594.9833333334</v>
      </c>
      <c r="S227" s="63">
        <v>5090594</v>
      </c>
      <c r="T227" t="e">
        <f>VLOOKUP(C227,'053-001'!D:I,6,0)</f>
        <v>#N/A</v>
      </c>
      <c r="U227" t="e">
        <f>VLOOKUP(C227,'053-003'!C:G,5,0)</f>
        <v>#N/A</v>
      </c>
      <c r="V227" t="str">
        <f>VLOOKUP(C227,'053-004'!C:G,5,0)</f>
        <v>053-004</v>
      </c>
      <c r="W227" s="43" t="e">
        <f>VLOOKUP(C227,'053-005'!D:L,9,0)</f>
        <v>#N/A</v>
      </c>
      <c r="X227" t="e">
        <f>VLOOKUP(C227,'053-006'!C:G,5,0)</f>
        <v>#N/A</v>
      </c>
    </row>
    <row r="228" spans="1:24" ht="45" customHeight="1">
      <c r="A228" s="145" t="s">
        <v>601</v>
      </c>
      <c r="B228" s="147" t="s">
        <v>37</v>
      </c>
      <c r="C228" s="29" t="s">
        <v>37</v>
      </c>
      <c r="D228" s="7" t="s">
        <v>3</v>
      </c>
      <c r="E228" s="7" t="s">
        <v>603</v>
      </c>
      <c r="F228" s="30">
        <v>1</v>
      </c>
      <c r="G228" s="150">
        <v>662</v>
      </c>
      <c r="H228" s="152">
        <f>F228*G228</f>
        <v>662</v>
      </c>
      <c r="I228" s="152">
        <v>0</v>
      </c>
      <c r="J228" s="152">
        <f>H228-I228</f>
        <v>662</v>
      </c>
      <c r="K228" s="152">
        <f>J228*0.09</f>
        <v>59.58</v>
      </c>
      <c r="L228" s="154">
        <f>J228+K228</f>
        <v>721.58</v>
      </c>
      <c r="M228" s="26">
        <v>22</v>
      </c>
      <c r="N228">
        <v>38</v>
      </c>
      <c r="O228" s="60">
        <v>286978</v>
      </c>
      <c r="P228" s="61">
        <v>266135</v>
      </c>
      <c r="Q228" s="62">
        <f t="shared" si="18"/>
        <v>10707155.5</v>
      </c>
      <c r="R228" s="62">
        <f t="shared" si="19"/>
        <v>10707155.5</v>
      </c>
      <c r="S228" s="63">
        <v>10707155</v>
      </c>
      <c r="T228" t="str">
        <f>VLOOKUP(C228,'053-001'!D:I,6,0)</f>
        <v>053-001</v>
      </c>
      <c r="U228" t="e">
        <f>VLOOKUP(C228,'053-003'!C:G,5,0)</f>
        <v>#N/A</v>
      </c>
      <c r="V228" t="e">
        <f>VLOOKUP(C228,'053-004'!C:G,5,0)</f>
        <v>#N/A</v>
      </c>
      <c r="W228" s="43" t="e">
        <f>VLOOKUP(C228,'053-005'!D:L,9,0)</f>
        <v>#N/A</v>
      </c>
      <c r="X228" t="e">
        <f>VLOOKUP(C228,'053-006'!C:G,5,0)</f>
        <v>#N/A</v>
      </c>
    </row>
    <row r="229" spans="1:24" ht="45" customHeight="1">
      <c r="A229" s="131"/>
      <c r="B229" s="148" t="s">
        <v>176</v>
      </c>
      <c r="C229" s="20" t="s">
        <v>176</v>
      </c>
      <c r="D229" s="21" t="s">
        <v>674</v>
      </c>
      <c r="E229" s="21" t="s">
        <v>603</v>
      </c>
      <c r="F229" s="22">
        <v>2</v>
      </c>
      <c r="G229" s="137"/>
      <c r="H229" s="140"/>
      <c r="I229" s="140"/>
      <c r="J229" s="140"/>
      <c r="K229" s="140"/>
      <c r="L229" s="143"/>
      <c r="M229" s="26">
        <v>22</v>
      </c>
      <c r="N229">
        <v>76</v>
      </c>
      <c r="O229" s="60">
        <v>286978</v>
      </c>
      <c r="P229" s="61">
        <v>266135</v>
      </c>
      <c r="Q229" s="62">
        <f t="shared" si="18"/>
        <v>21414311</v>
      </c>
      <c r="R229" s="62">
        <f t="shared" si="19"/>
        <v>10707155.5</v>
      </c>
      <c r="S229" s="63">
        <v>10707155</v>
      </c>
      <c r="T229" t="str">
        <f>VLOOKUP(C229,'053-001'!D:I,6,0)</f>
        <v>053-001</v>
      </c>
      <c r="U229" t="e">
        <f>VLOOKUP(C229,'053-003'!C:G,5,0)</f>
        <v>#N/A</v>
      </c>
      <c r="V229" t="e">
        <f>VLOOKUP(C229,'053-004'!C:G,5,0)</f>
        <v>#N/A</v>
      </c>
      <c r="W229" s="43" t="e">
        <f>VLOOKUP(C229,'053-005'!D:L,9,0)</f>
        <v>#N/A</v>
      </c>
      <c r="X229" t="e">
        <f>VLOOKUP(C229,'053-006'!C:G,5,0)</f>
        <v>#N/A</v>
      </c>
    </row>
    <row r="230" spans="1:24" ht="45" customHeight="1">
      <c r="A230" s="131"/>
      <c r="B230" s="148" t="s">
        <v>305</v>
      </c>
      <c r="C230" s="20" t="s">
        <v>305</v>
      </c>
      <c r="D230" s="21" t="s">
        <v>706</v>
      </c>
      <c r="E230" s="21" t="s">
        <v>603</v>
      </c>
      <c r="F230" s="22">
        <v>2</v>
      </c>
      <c r="G230" s="137"/>
      <c r="H230" s="140"/>
      <c r="I230" s="140"/>
      <c r="J230" s="140"/>
      <c r="K230" s="140"/>
      <c r="L230" s="143"/>
      <c r="M230" s="26">
        <v>22</v>
      </c>
      <c r="N230">
        <v>76</v>
      </c>
      <c r="O230" s="60">
        <v>286978</v>
      </c>
      <c r="P230" s="61">
        <v>266135</v>
      </c>
      <c r="Q230" s="62">
        <f t="shared" si="18"/>
        <v>21414311</v>
      </c>
      <c r="R230" s="62">
        <f t="shared" si="19"/>
        <v>10707155.5</v>
      </c>
      <c r="S230" s="63">
        <v>10707155</v>
      </c>
      <c r="T230" t="str">
        <f>VLOOKUP(C230,'053-001'!D:I,6,0)</f>
        <v>053-001</v>
      </c>
      <c r="U230" t="e">
        <f>VLOOKUP(C230,'053-003'!C:G,5,0)</f>
        <v>#N/A</v>
      </c>
      <c r="V230" t="e">
        <f>VLOOKUP(C230,'053-004'!C:G,5,0)</f>
        <v>#N/A</v>
      </c>
      <c r="W230" s="43" t="e">
        <f>VLOOKUP(C230,'053-005'!D:L,9,0)</f>
        <v>#N/A</v>
      </c>
      <c r="X230" t="e">
        <f>VLOOKUP(C230,'053-006'!C:G,5,0)</f>
        <v>#N/A</v>
      </c>
    </row>
    <row r="231" spans="1:24" ht="45" customHeight="1">
      <c r="A231" s="131"/>
      <c r="B231" s="148" t="s">
        <v>415</v>
      </c>
      <c r="C231" s="20" t="s">
        <v>415</v>
      </c>
      <c r="D231" s="21" t="s">
        <v>707</v>
      </c>
      <c r="E231" s="21" t="s">
        <v>603</v>
      </c>
      <c r="F231" s="22">
        <v>12</v>
      </c>
      <c r="G231" s="137"/>
      <c r="H231" s="140"/>
      <c r="I231" s="140"/>
      <c r="J231" s="140"/>
      <c r="K231" s="140"/>
      <c r="L231" s="143"/>
      <c r="M231" s="26">
        <v>22</v>
      </c>
      <c r="N231">
        <v>456</v>
      </c>
      <c r="O231" s="60">
        <v>286978</v>
      </c>
      <c r="P231" s="61">
        <v>266135</v>
      </c>
      <c r="Q231" s="62">
        <f t="shared" si="18"/>
        <v>128485866</v>
      </c>
      <c r="R231" s="62">
        <f t="shared" si="19"/>
        <v>10707155.5</v>
      </c>
      <c r="S231" s="63">
        <v>10707155</v>
      </c>
      <c r="T231" t="str">
        <f>VLOOKUP(C231,'053-001'!D:I,6,0)</f>
        <v>053-001</v>
      </c>
      <c r="U231" t="e">
        <f>VLOOKUP(C231,'053-003'!C:G,5,0)</f>
        <v>#N/A</v>
      </c>
      <c r="V231" t="e">
        <f>VLOOKUP(C231,'053-004'!C:G,5,0)</f>
        <v>#N/A</v>
      </c>
      <c r="W231" s="43" t="e">
        <f>VLOOKUP(C231,'053-005'!D:L,9,0)</f>
        <v>#N/A</v>
      </c>
      <c r="X231" t="e">
        <f>VLOOKUP(C231,'053-006'!C:G,5,0)</f>
        <v>#N/A</v>
      </c>
    </row>
    <row r="232" spans="1:24" ht="45" customHeight="1" thickBot="1">
      <c r="A232" s="146"/>
      <c r="B232" s="149" t="s">
        <v>722</v>
      </c>
      <c r="C232" s="31" t="s">
        <v>722</v>
      </c>
      <c r="D232" s="32" t="s">
        <v>714</v>
      </c>
      <c r="E232" s="32" t="s">
        <v>669</v>
      </c>
      <c r="F232" s="33">
        <v>2</v>
      </c>
      <c r="G232" s="151"/>
      <c r="H232" s="153"/>
      <c r="I232" s="153"/>
      <c r="J232" s="153"/>
      <c r="K232" s="153"/>
      <c r="L232" s="155"/>
      <c r="M232" s="26">
        <v>22</v>
      </c>
      <c r="N232">
        <v>76</v>
      </c>
      <c r="O232" s="60">
        <v>286978</v>
      </c>
      <c r="P232" s="61">
        <v>266135</v>
      </c>
      <c r="Q232" s="62">
        <f t="shared" si="18"/>
        <v>21414311</v>
      </c>
      <c r="R232" s="62">
        <f t="shared" si="19"/>
        <v>10707155.5</v>
      </c>
      <c r="S232" s="63">
        <v>10707155</v>
      </c>
      <c r="T232" t="e">
        <f>VLOOKUP(C232,'053-001'!D:I,6,0)</f>
        <v>#N/A</v>
      </c>
      <c r="U232" t="e">
        <f>VLOOKUP(C232,'053-003'!C:G,5,0)</f>
        <v>#N/A</v>
      </c>
      <c r="V232" t="str">
        <f>VLOOKUP(C232,'053-004'!C:G,5,0)</f>
        <v>053-004</v>
      </c>
      <c r="W232" s="43" t="e">
        <f>VLOOKUP(C232,'053-005'!D:L,9,0)</f>
        <v>#N/A</v>
      </c>
      <c r="X232" t="e">
        <f>VLOOKUP(C232,'053-006'!C:G,5,0)</f>
        <v>#N/A</v>
      </c>
    </row>
    <row r="233" spans="1:24" ht="45" customHeight="1">
      <c r="A233" s="145" t="s">
        <v>604</v>
      </c>
      <c r="B233" s="147" t="s">
        <v>38</v>
      </c>
      <c r="C233" s="29" t="s">
        <v>38</v>
      </c>
      <c r="D233" s="7" t="s">
        <v>3</v>
      </c>
      <c r="E233" s="7" t="s">
        <v>603</v>
      </c>
      <c r="F233" s="30">
        <v>1</v>
      </c>
      <c r="G233" s="150">
        <v>662</v>
      </c>
      <c r="H233" s="152">
        <f>F233*G233</f>
        <v>662</v>
      </c>
      <c r="I233" s="152">
        <v>0</v>
      </c>
      <c r="J233" s="152">
        <f>H233-I233</f>
        <v>662</v>
      </c>
      <c r="K233" s="152">
        <f>J233*0.09</f>
        <v>59.58</v>
      </c>
      <c r="L233" s="154">
        <f>J233+K233</f>
        <v>721.58</v>
      </c>
      <c r="M233" s="26">
        <v>22</v>
      </c>
      <c r="N233">
        <v>38</v>
      </c>
      <c r="O233" s="60">
        <v>286978</v>
      </c>
      <c r="P233" s="61">
        <v>266135</v>
      </c>
      <c r="Q233" s="62">
        <f t="shared" si="18"/>
        <v>10707155.5</v>
      </c>
      <c r="R233" s="62">
        <f t="shared" si="19"/>
        <v>10707155.5</v>
      </c>
      <c r="S233" s="63">
        <v>10707155</v>
      </c>
      <c r="T233" t="str">
        <f>VLOOKUP(C233,'053-001'!D:I,6,0)</f>
        <v>053-001</v>
      </c>
      <c r="U233" t="e">
        <f>VLOOKUP(C233,'053-003'!C:G,5,0)</f>
        <v>#N/A</v>
      </c>
      <c r="V233" t="e">
        <f>VLOOKUP(C233,'053-004'!C:G,5,0)</f>
        <v>#N/A</v>
      </c>
      <c r="W233" s="43" t="e">
        <f>VLOOKUP(C233,'053-005'!D:L,9,0)</f>
        <v>#N/A</v>
      </c>
      <c r="X233" t="e">
        <f>VLOOKUP(C233,'053-006'!C:G,5,0)</f>
        <v>#N/A</v>
      </c>
    </row>
    <row r="234" spans="1:24" ht="45" customHeight="1">
      <c r="A234" s="131"/>
      <c r="B234" s="148" t="s">
        <v>177</v>
      </c>
      <c r="C234" s="20" t="s">
        <v>177</v>
      </c>
      <c r="D234" s="21" t="s">
        <v>674</v>
      </c>
      <c r="E234" s="21" t="s">
        <v>603</v>
      </c>
      <c r="F234" s="22">
        <v>2</v>
      </c>
      <c r="G234" s="137"/>
      <c r="H234" s="140"/>
      <c r="I234" s="140"/>
      <c r="J234" s="140"/>
      <c r="K234" s="140"/>
      <c r="L234" s="143"/>
      <c r="M234" s="26">
        <v>22</v>
      </c>
      <c r="N234">
        <v>76</v>
      </c>
      <c r="O234" s="60">
        <v>286978</v>
      </c>
      <c r="P234" s="61">
        <v>266135</v>
      </c>
      <c r="Q234" s="62">
        <f t="shared" si="18"/>
        <v>21414311</v>
      </c>
      <c r="R234" s="62">
        <f t="shared" si="19"/>
        <v>10707155.5</v>
      </c>
      <c r="S234" s="63">
        <v>10707155</v>
      </c>
      <c r="T234" t="str">
        <f>VLOOKUP(C234,'053-001'!D:I,6,0)</f>
        <v>053-001</v>
      </c>
      <c r="U234" t="e">
        <f>VLOOKUP(C234,'053-003'!C:G,5,0)</f>
        <v>#N/A</v>
      </c>
      <c r="V234" t="e">
        <f>VLOOKUP(C234,'053-004'!C:G,5,0)</f>
        <v>#N/A</v>
      </c>
      <c r="W234" s="43" t="e">
        <f>VLOOKUP(C234,'053-005'!D:L,9,0)</f>
        <v>#N/A</v>
      </c>
      <c r="X234" t="e">
        <f>VLOOKUP(C234,'053-006'!C:G,5,0)</f>
        <v>#N/A</v>
      </c>
    </row>
    <row r="235" spans="1:24" ht="45" customHeight="1">
      <c r="A235" s="131"/>
      <c r="B235" s="148" t="s">
        <v>306</v>
      </c>
      <c r="C235" s="20" t="s">
        <v>306</v>
      </c>
      <c r="D235" s="21" t="s">
        <v>706</v>
      </c>
      <c r="E235" s="21" t="s">
        <v>603</v>
      </c>
      <c r="F235" s="22">
        <v>2</v>
      </c>
      <c r="G235" s="137"/>
      <c r="H235" s="140"/>
      <c r="I235" s="140"/>
      <c r="J235" s="140"/>
      <c r="K235" s="140"/>
      <c r="L235" s="143"/>
      <c r="M235" s="26">
        <v>22</v>
      </c>
      <c r="N235">
        <v>76</v>
      </c>
      <c r="O235" s="60">
        <v>286978</v>
      </c>
      <c r="P235" s="61">
        <v>266135</v>
      </c>
      <c r="Q235" s="62">
        <f t="shared" si="18"/>
        <v>21414311</v>
      </c>
      <c r="R235" s="62">
        <f t="shared" si="19"/>
        <v>10707155.5</v>
      </c>
      <c r="S235" s="63">
        <v>10707155</v>
      </c>
      <c r="T235" t="str">
        <f>VLOOKUP(C235,'053-001'!D:I,6,0)</f>
        <v>053-001</v>
      </c>
      <c r="U235" t="e">
        <f>VLOOKUP(C235,'053-003'!C:G,5,0)</f>
        <v>#N/A</v>
      </c>
      <c r="V235" t="e">
        <f>VLOOKUP(C235,'053-004'!C:G,5,0)</f>
        <v>#N/A</v>
      </c>
      <c r="W235" s="43" t="e">
        <f>VLOOKUP(C235,'053-005'!D:L,9,0)</f>
        <v>#N/A</v>
      </c>
      <c r="X235" t="e">
        <f>VLOOKUP(C235,'053-006'!C:G,5,0)</f>
        <v>#N/A</v>
      </c>
    </row>
    <row r="236" spans="1:24" ht="45" customHeight="1">
      <c r="A236" s="131"/>
      <c r="B236" s="148" t="s">
        <v>416</v>
      </c>
      <c r="C236" s="20" t="s">
        <v>416</v>
      </c>
      <c r="D236" s="21" t="s">
        <v>707</v>
      </c>
      <c r="E236" s="21" t="s">
        <v>603</v>
      </c>
      <c r="F236" s="22">
        <v>12</v>
      </c>
      <c r="G236" s="137"/>
      <c r="H236" s="140"/>
      <c r="I236" s="140"/>
      <c r="J236" s="140"/>
      <c r="K236" s="140"/>
      <c r="L236" s="143"/>
      <c r="M236" s="26">
        <v>22</v>
      </c>
      <c r="N236">
        <v>456</v>
      </c>
      <c r="O236" s="60">
        <v>286978</v>
      </c>
      <c r="P236" s="61">
        <v>266135</v>
      </c>
      <c r="Q236" s="62">
        <f t="shared" si="18"/>
        <v>128485866</v>
      </c>
      <c r="R236" s="62">
        <f t="shared" si="19"/>
        <v>10707155.5</v>
      </c>
      <c r="S236" s="63">
        <v>10707155</v>
      </c>
      <c r="T236" t="str">
        <f>VLOOKUP(C236,'053-001'!D:I,6,0)</f>
        <v>053-001</v>
      </c>
      <c r="U236" t="e">
        <f>VLOOKUP(C236,'053-003'!C:G,5,0)</f>
        <v>#N/A</v>
      </c>
      <c r="V236" t="e">
        <f>VLOOKUP(C236,'053-004'!C:G,5,0)</f>
        <v>#N/A</v>
      </c>
      <c r="W236" s="43" t="e">
        <f>VLOOKUP(C236,'053-005'!D:L,9,0)</f>
        <v>#N/A</v>
      </c>
      <c r="X236" t="e">
        <f>VLOOKUP(C236,'053-006'!C:G,5,0)</f>
        <v>#N/A</v>
      </c>
    </row>
    <row r="237" spans="1:24" ht="45" customHeight="1" thickBot="1">
      <c r="A237" s="146"/>
      <c r="B237" s="149" t="s">
        <v>723</v>
      </c>
      <c r="C237" s="31" t="s">
        <v>723</v>
      </c>
      <c r="D237" s="32" t="s">
        <v>714</v>
      </c>
      <c r="E237" s="32" t="s">
        <v>669</v>
      </c>
      <c r="F237" s="33">
        <v>2</v>
      </c>
      <c r="G237" s="151"/>
      <c r="H237" s="153"/>
      <c r="I237" s="153"/>
      <c r="J237" s="153"/>
      <c r="K237" s="153"/>
      <c r="L237" s="155"/>
      <c r="M237" s="26">
        <v>22</v>
      </c>
      <c r="N237">
        <v>76</v>
      </c>
      <c r="O237" s="60">
        <v>286978</v>
      </c>
      <c r="P237" s="61">
        <v>266135</v>
      </c>
      <c r="Q237" s="62">
        <f t="shared" si="18"/>
        <v>21414311</v>
      </c>
      <c r="R237" s="62">
        <f t="shared" si="19"/>
        <v>10707155.5</v>
      </c>
      <c r="S237" s="63">
        <v>10707155</v>
      </c>
      <c r="T237" t="e">
        <f>VLOOKUP(C237,'053-001'!D:I,6,0)</f>
        <v>#N/A</v>
      </c>
      <c r="U237" t="e">
        <f>VLOOKUP(C237,'053-003'!C:G,5,0)</f>
        <v>#N/A</v>
      </c>
      <c r="V237" t="str">
        <f>VLOOKUP(C237,'053-004'!C:G,5,0)</f>
        <v>053-004</v>
      </c>
      <c r="W237" s="43" t="e">
        <f>VLOOKUP(C237,'053-005'!D:L,9,0)</f>
        <v>#N/A</v>
      </c>
      <c r="X237" t="e">
        <f>VLOOKUP(C237,'053-006'!C:G,5,0)</f>
        <v>#N/A</v>
      </c>
    </row>
    <row r="238" spans="1:24" ht="45" customHeight="1">
      <c r="A238" s="145" t="s">
        <v>606</v>
      </c>
      <c r="B238" s="147" t="s">
        <v>39</v>
      </c>
      <c r="C238" s="29" t="s">
        <v>39</v>
      </c>
      <c r="D238" s="7" t="s">
        <v>3</v>
      </c>
      <c r="E238" s="7" t="s">
        <v>603</v>
      </c>
      <c r="F238" s="30">
        <v>1</v>
      </c>
      <c r="G238" s="150">
        <v>662</v>
      </c>
      <c r="H238" s="152">
        <f>F238*G238</f>
        <v>662</v>
      </c>
      <c r="I238" s="152">
        <v>0</v>
      </c>
      <c r="J238" s="152">
        <f>H238-I238</f>
        <v>662</v>
      </c>
      <c r="K238" s="152">
        <f>J238*0.09</f>
        <v>59.58</v>
      </c>
      <c r="L238" s="154">
        <f>J238+K238</f>
        <v>721.58</v>
      </c>
      <c r="M238" s="26">
        <v>22</v>
      </c>
      <c r="N238">
        <v>38</v>
      </c>
      <c r="O238" s="60">
        <v>286978</v>
      </c>
      <c r="P238" s="61">
        <v>266135</v>
      </c>
      <c r="Q238" s="62">
        <f t="shared" si="18"/>
        <v>10707155.5</v>
      </c>
      <c r="R238" s="62">
        <f t="shared" si="19"/>
        <v>10707155.5</v>
      </c>
      <c r="S238" s="63">
        <v>10707155</v>
      </c>
      <c r="T238" t="str">
        <f>VLOOKUP(C238,'053-001'!D:I,6,0)</f>
        <v>053-001</v>
      </c>
      <c r="U238" t="e">
        <f>VLOOKUP(C238,'053-003'!C:G,5,0)</f>
        <v>#N/A</v>
      </c>
      <c r="V238" t="e">
        <f>VLOOKUP(C238,'053-004'!C:G,5,0)</f>
        <v>#N/A</v>
      </c>
      <c r="W238" s="43" t="e">
        <f>VLOOKUP(C238,'053-005'!D:L,9,0)</f>
        <v>#N/A</v>
      </c>
      <c r="X238" t="e">
        <f>VLOOKUP(C238,'053-006'!C:G,5,0)</f>
        <v>#N/A</v>
      </c>
    </row>
    <row r="239" spans="1:24" ht="45" customHeight="1">
      <c r="A239" s="131"/>
      <c r="B239" s="148" t="s">
        <v>178</v>
      </c>
      <c r="C239" s="20" t="s">
        <v>178</v>
      </c>
      <c r="D239" s="21" t="s">
        <v>674</v>
      </c>
      <c r="E239" s="21" t="s">
        <v>603</v>
      </c>
      <c r="F239" s="22">
        <v>2</v>
      </c>
      <c r="G239" s="137"/>
      <c r="H239" s="140"/>
      <c r="I239" s="140"/>
      <c r="J239" s="140"/>
      <c r="K239" s="140"/>
      <c r="L239" s="143"/>
      <c r="M239" s="26">
        <v>22</v>
      </c>
      <c r="N239">
        <v>76</v>
      </c>
      <c r="O239" s="60">
        <v>286978</v>
      </c>
      <c r="P239" s="61">
        <v>266135</v>
      </c>
      <c r="Q239" s="62">
        <f t="shared" si="18"/>
        <v>21414311</v>
      </c>
      <c r="R239" s="62">
        <f t="shared" si="19"/>
        <v>10707155.5</v>
      </c>
      <c r="S239" s="63">
        <v>10707155</v>
      </c>
      <c r="T239" t="str">
        <f>VLOOKUP(C239,'053-001'!D:I,6,0)</f>
        <v>053-001</v>
      </c>
      <c r="U239" t="e">
        <f>VLOOKUP(C239,'053-003'!C:G,5,0)</f>
        <v>#N/A</v>
      </c>
      <c r="V239" t="e">
        <f>VLOOKUP(C239,'053-004'!C:G,5,0)</f>
        <v>#N/A</v>
      </c>
      <c r="W239" s="43" t="e">
        <f>VLOOKUP(C239,'053-005'!D:L,9,0)</f>
        <v>#N/A</v>
      </c>
      <c r="X239" t="e">
        <f>VLOOKUP(C239,'053-006'!C:G,5,0)</f>
        <v>#N/A</v>
      </c>
    </row>
    <row r="240" spans="1:24" ht="45" customHeight="1">
      <c r="A240" s="131"/>
      <c r="B240" s="148" t="s">
        <v>307</v>
      </c>
      <c r="C240" s="20" t="s">
        <v>307</v>
      </c>
      <c r="D240" s="21" t="s">
        <v>706</v>
      </c>
      <c r="E240" s="21" t="s">
        <v>603</v>
      </c>
      <c r="F240" s="22">
        <v>2</v>
      </c>
      <c r="G240" s="137"/>
      <c r="H240" s="140"/>
      <c r="I240" s="140"/>
      <c r="J240" s="140"/>
      <c r="K240" s="140"/>
      <c r="L240" s="143"/>
      <c r="M240" s="26">
        <v>22</v>
      </c>
      <c r="N240">
        <v>76</v>
      </c>
      <c r="O240" s="60">
        <v>286978</v>
      </c>
      <c r="P240" s="61">
        <v>266135</v>
      </c>
      <c r="Q240" s="62">
        <f t="shared" si="18"/>
        <v>21414311</v>
      </c>
      <c r="R240" s="62">
        <f t="shared" si="19"/>
        <v>10707155.5</v>
      </c>
      <c r="S240" s="63">
        <v>10707155</v>
      </c>
      <c r="T240" t="str">
        <f>VLOOKUP(C240,'053-001'!D:I,6,0)</f>
        <v>053-001</v>
      </c>
      <c r="U240" t="e">
        <f>VLOOKUP(C240,'053-003'!C:G,5,0)</f>
        <v>#N/A</v>
      </c>
      <c r="V240" t="e">
        <f>VLOOKUP(C240,'053-004'!C:G,5,0)</f>
        <v>#N/A</v>
      </c>
      <c r="W240" s="43" t="e">
        <f>VLOOKUP(C240,'053-005'!D:L,9,0)</f>
        <v>#N/A</v>
      </c>
      <c r="X240" t="e">
        <f>VLOOKUP(C240,'053-006'!C:G,5,0)</f>
        <v>#N/A</v>
      </c>
    </row>
    <row r="241" spans="1:24" ht="45" customHeight="1">
      <c r="A241" s="131"/>
      <c r="B241" s="148" t="s">
        <v>417</v>
      </c>
      <c r="C241" s="20" t="s">
        <v>417</v>
      </c>
      <c r="D241" s="21" t="s">
        <v>707</v>
      </c>
      <c r="E241" s="21" t="s">
        <v>603</v>
      </c>
      <c r="F241" s="22">
        <v>12</v>
      </c>
      <c r="G241" s="137"/>
      <c r="H241" s="140"/>
      <c r="I241" s="140"/>
      <c r="J241" s="140"/>
      <c r="K241" s="140"/>
      <c r="L241" s="143"/>
      <c r="M241" s="26">
        <v>22</v>
      </c>
      <c r="N241">
        <v>456</v>
      </c>
      <c r="O241" s="60">
        <v>286978</v>
      </c>
      <c r="P241" s="61">
        <v>266135</v>
      </c>
      <c r="Q241" s="62">
        <f t="shared" si="18"/>
        <v>128485866</v>
      </c>
      <c r="R241" s="62">
        <f t="shared" si="19"/>
        <v>10707155.5</v>
      </c>
      <c r="S241" s="63">
        <v>10707155</v>
      </c>
      <c r="T241" t="str">
        <f>VLOOKUP(C241,'053-001'!D:I,6,0)</f>
        <v>053-001</v>
      </c>
      <c r="U241" t="e">
        <f>VLOOKUP(C241,'053-003'!C:G,5,0)</f>
        <v>#N/A</v>
      </c>
      <c r="V241" t="e">
        <f>VLOOKUP(C241,'053-004'!C:G,5,0)</f>
        <v>#N/A</v>
      </c>
      <c r="W241" s="43" t="e">
        <f>VLOOKUP(C241,'053-005'!D:L,9,0)</f>
        <v>#N/A</v>
      </c>
      <c r="X241" t="e">
        <f>VLOOKUP(C241,'053-006'!C:G,5,0)</f>
        <v>#N/A</v>
      </c>
    </row>
    <row r="242" spans="1:24" ht="45" customHeight="1" thickBot="1">
      <c r="A242" s="146"/>
      <c r="B242" s="149" t="s">
        <v>724</v>
      </c>
      <c r="C242" s="31" t="s">
        <v>724</v>
      </c>
      <c r="D242" s="32" t="s">
        <v>714</v>
      </c>
      <c r="E242" s="32" t="s">
        <v>669</v>
      </c>
      <c r="F242" s="33">
        <v>2</v>
      </c>
      <c r="G242" s="151"/>
      <c r="H242" s="153"/>
      <c r="I242" s="153"/>
      <c r="J242" s="153"/>
      <c r="K242" s="153"/>
      <c r="L242" s="155"/>
      <c r="M242" s="26">
        <v>22</v>
      </c>
      <c r="N242">
        <v>76</v>
      </c>
      <c r="O242" s="60">
        <v>286978</v>
      </c>
      <c r="P242" s="61">
        <v>266135</v>
      </c>
      <c r="Q242" s="62">
        <f t="shared" si="18"/>
        <v>21414311</v>
      </c>
      <c r="R242" s="62">
        <f t="shared" si="19"/>
        <v>10707155.5</v>
      </c>
      <c r="S242" s="63">
        <v>10707155</v>
      </c>
      <c r="T242" t="e">
        <f>VLOOKUP(C242,'053-001'!D:I,6,0)</f>
        <v>#N/A</v>
      </c>
      <c r="U242" t="e">
        <f>VLOOKUP(C242,'053-003'!C:G,5,0)</f>
        <v>#N/A</v>
      </c>
      <c r="V242" t="str">
        <f>VLOOKUP(C242,'053-004'!C:G,5,0)</f>
        <v>053-004</v>
      </c>
      <c r="W242" s="43" t="e">
        <f>VLOOKUP(C242,'053-005'!D:L,9,0)</f>
        <v>#N/A</v>
      </c>
      <c r="X242" t="e">
        <f>VLOOKUP(C242,'053-006'!C:G,5,0)</f>
        <v>#N/A</v>
      </c>
    </row>
    <row r="243" spans="1:24" ht="45" customHeight="1">
      <c r="A243" s="145" t="s">
        <v>608</v>
      </c>
      <c r="B243" s="147" t="s">
        <v>12</v>
      </c>
      <c r="C243" s="29" t="s">
        <v>12</v>
      </c>
      <c r="D243" s="7" t="s">
        <v>3</v>
      </c>
      <c r="E243" s="7" t="s">
        <v>603</v>
      </c>
      <c r="F243" s="30">
        <v>1</v>
      </c>
      <c r="G243" s="150">
        <v>249</v>
      </c>
      <c r="H243" s="152">
        <f>F243*G243</f>
        <v>249</v>
      </c>
      <c r="I243" s="152">
        <v>0</v>
      </c>
      <c r="J243" s="152">
        <f>H243-I243</f>
        <v>249</v>
      </c>
      <c r="K243" s="152">
        <f>J243*0.09</f>
        <v>22.41</v>
      </c>
      <c r="L243" s="154">
        <f>J243+K243</f>
        <v>271.41000000000003</v>
      </c>
      <c r="M243" s="26">
        <v>22</v>
      </c>
      <c r="N243">
        <v>18.066666666666666</v>
      </c>
      <c r="O243" s="60">
        <v>286978</v>
      </c>
      <c r="P243" s="61">
        <v>266135</v>
      </c>
      <c r="Q243" s="62">
        <f t="shared" si="18"/>
        <v>5090594.9833333334</v>
      </c>
      <c r="R243" s="62">
        <f t="shared" si="19"/>
        <v>5090594.9833333334</v>
      </c>
      <c r="S243" s="63">
        <v>5090594</v>
      </c>
      <c r="T243" t="str">
        <f>VLOOKUP(C243,'053-001'!D:I,6,0)</f>
        <v>053-001</v>
      </c>
      <c r="U243" t="e">
        <f>VLOOKUP(C243,'053-003'!C:G,5,0)</f>
        <v>#N/A</v>
      </c>
      <c r="V243" t="e">
        <f>VLOOKUP(C243,'053-004'!C:G,5,0)</f>
        <v>#N/A</v>
      </c>
      <c r="W243" s="43" t="e">
        <f>VLOOKUP(C243,'053-005'!D:L,9,0)</f>
        <v>#N/A</v>
      </c>
      <c r="X243" t="e">
        <f>VLOOKUP(C243,'053-006'!C:G,5,0)</f>
        <v>#N/A</v>
      </c>
    </row>
    <row r="244" spans="1:24" ht="45" customHeight="1">
      <c r="A244" s="131"/>
      <c r="B244" s="148" t="s">
        <v>143</v>
      </c>
      <c r="C244" s="20" t="s">
        <v>143</v>
      </c>
      <c r="D244" s="21" t="s">
        <v>719</v>
      </c>
      <c r="E244" s="21" t="s">
        <v>603</v>
      </c>
      <c r="F244" s="22">
        <v>2</v>
      </c>
      <c r="G244" s="137"/>
      <c r="H244" s="140"/>
      <c r="I244" s="140"/>
      <c r="J244" s="140"/>
      <c r="K244" s="140"/>
      <c r="L244" s="143"/>
      <c r="M244" s="26">
        <v>22</v>
      </c>
      <c r="N244">
        <v>36.133333333333333</v>
      </c>
      <c r="O244" s="60">
        <v>286978</v>
      </c>
      <c r="P244" s="61">
        <v>266135</v>
      </c>
      <c r="Q244" s="62">
        <f t="shared" si="18"/>
        <v>10181189.966666667</v>
      </c>
      <c r="R244" s="62">
        <f t="shared" si="19"/>
        <v>5090594.9833333334</v>
      </c>
      <c r="S244" s="63">
        <v>5090594</v>
      </c>
      <c r="T244" t="str">
        <f>VLOOKUP(C244,'053-001'!D:I,6,0)</f>
        <v>053-001</v>
      </c>
      <c r="U244" t="e">
        <f>VLOOKUP(C244,'053-003'!C:G,5,0)</f>
        <v>#N/A</v>
      </c>
      <c r="V244" t="e">
        <f>VLOOKUP(C244,'053-004'!C:G,5,0)</f>
        <v>#N/A</v>
      </c>
      <c r="W244" s="43" t="e">
        <f>VLOOKUP(C244,'053-005'!D:L,9,0)</f>
        <v>#N/A</v>
      </c>
      <c r="X244" t="e">
        <f>VLOOKUP(C244,'053-006'!C:G,5,0)</f>
        <v>#N/A</v>
      </c>
    </row>
    <row r="245" spans="1:24" ht="45" customHeight="1">
      <c r="A245" s="131"/>
      <c r="B245" s="148" t="s">
        <v>274</v>
      </c>
      <c r="C245" s="20" t="s">
        <v>274</v>
      </c>
      <c r="D245" s="21" t="s">
        <v>275</v>
      </c>
      <c r="E245" s="21" t="s">
        <v>603</v>
      </c>
      <c r="F245" s="22">
        <v>2</v>
      </c>
      <c r="G245" s="137"/>
      <c r="H245" s="140"/>
      <c r="I245" s="140"/>
      <c r="J245" s="140"/>
      <c r="K245" s="140"/>
      <c r="L245" s="143"/>
      <c r="M245" s="26">
        <v>22</v>
      </c>
      <c r="N245">
        <v>36.133333333333333</v>
      </c>
      <c r="O245" s="60">
        <v>286978</v>
      </c>
      <c r="P245" s="61">
        <v>266135</v>
      </c>
      <c r="Q245" s="62">
        <f t="shared" si="18"/>
        <v>10181189.966666667</v>
      </c>
      <c r="R245" s="62">
        <f t="shared" si="19"/>
        <v>5090594.9833333334</v>
      </c>
      <c r="S245" s="63">
        <v>5090594</v>
      </c>
      <c r="T245" t="str">
        <f>VLOOKUP(C245,'053-001'!D:I,6,0)</f>
        <v>053-001</v>
      </c>
      <c r="U245" t="e">
        <f>VLOOKUP(C245,'053-003'!C:G,5,0)</f>
        <v>#N/A</v>
      </c>
      <c r="V245" t="e">
        <f>VLOOKUP(C245,'053-004'!C:G,5,0)</f>
        <v>#N/A</v>
      </c>
      <c r="W245" s="43" t="e">
        <f>VLOOKUP(C245,'053-005'!D:L,9,0)</f>
        <v>#N/A</v>
      </c>
      <c r="X245" t="e">
        <f>VLOOKUP(C245,'053-006'!C:G,5,0)</f>
        <v>#N/A</v>
      </c>
    </row>
    <row r="246" spans="1:24" ht="45" customHeight="1">
      <c r="A246" s="131"/>
      <c r="B246" s="148" t="s">
        <v>384</v>
      </c>
      <c r="C246" s="20" t="s">
        <v>384</v>
      </c>
      <c r="D246" s="21" t="s">
        <v>385</v>
      </c>
      <c r="E246" s="21" t="s">
        <v>603</v>
      </c>
      <c r="F246" s="22">
        <v>8</v>
      </c>
      <c r="G246" s="137"/>
      <c r="H246" s="140"/>
      <c r="I246" s="140"/>
      <c r="J246" s="140"/>
      <c r="K246" s="140"/>
      <c r="L246" s="143"/>
      <c r="M246" s="26">
        <v>22</v>
      </c>
      <c r="N246">
        <v>144.53333333333333</v>
      </c>
      <c r="O246" s="60">
        <v>286978</v>
      </c>
      <c r="P246" s="61">
        <v>266135</v>
      </c>
      <c r="Q246" s="62">
        <f t="shared" si="18"/>
        <v>40724759.866666667</v>
      </c>
      <c r="R246" s="62">
        <f t="shared" si="19"/>
        <v>5090594.9833333334</v>
      </c>
      <c r="S246" s="63">
        <v>5090594</v>
      </c>
      <c r="T246" t="str">
        <f>VLOOKUP(C246,'053-001'!D:I,6,0)</f>
        <v>053-001</v>
      </c>
      <c r="U246" t="e">
        <f>VLOOKUP(C246,'053-003'!C:G,5,0)</f>
        <v>#N/A</v>
      </c>
      <c r="V246" t="e">
        <f>VLOOKUP(C246,'053-004'!C:G,5,0)</f>
        <v>#N/A</v>
      </c>
      <c r="W246" s="43" t="e">
        <f>VLOOKUP(C246,'053-005'!D:L,9,0)</f>
        <v>#N/A</v>
      </c>
      <c r="X246" t="e">
        <f>VLOOKUP(C246,'053-006'!C:G,5,0)</f>
        <v>#N/A</v>
      </c>
    </row>
    <row r="247" spans="1:24" ht="45" customHeight="1" thickBot="1">
      <c r="A247" s="146"/>
      <c r="B247" s="149" t="s">
        <v>725</v>
      </c>
      <c r="C247" s="31" t="s">
        <v>725</v>
      </c>
      <c r="D247" s="32" t="s">
        <v>721</v>
      </c>
      <c r="E247" s="32" t="s">
        <v>669</v>
      </c>
      <c r="F247" s="33">
        <v>2</v>
      </c>
      <c r="G247" s="151"/>
      <c r="H247" s="153"/>
      <c r="I247" s="153"/>
      <c r="J247" s="153"/>
      <c r="K247" s="153"/>
      <c r="L247" s="155"/>
      <c r="M247" s="26">
        <v>22</v>
      </c>
      <c r="N247">
        <v>36.133333333333333</v>
      </c>
      <c r="O247" s="60">
        <v>286978</v>
      </c>
      <c r="P247" s="61">
        <v>266135</v>
      </c>
      <c r="Q247" s="62">
        <f t="shared" si="18"/>
        <v>10181189.966666667</v>
      </c>
      <c r="R247" s="62">
        <f t="shared" si="19"/>
        <v>5090594.9833333334</v>
      </c>
      <c r="S247" s="63">
        <v>5090594</v>
      </c>
      <c r="T247" t="e">
        <f>VLOOKUP(C247,'053-001'!D:I,6,0)</f>
        <v>#N/A</v>
      </c>
      <c r="U247" t="e">
        <f>VLOOKUP(C247,'053-003'!C:G,5,0)</f>
        <v>#N/A</v>
      </c>
      <c r="V247" t="str">
        <f>VLOOKUP(C247,'053-004'!C:G,5,0)</f>
        <v>053-004</v>
      </c>
      <c r="W247" s="43" t="e">
        <f>VLOOKUP(C247,'053-005'!D:L,9,0)</f>
        <v>#N/A</v>
      </c>
      <c r="X247" t="e">
        <f>VLOOKUP(C247,'053-006'!C:G,5,0)</f>
        <v>#N/A</v>
      </c>
    </row>
    <row r="248" spans="1:24" ht="45" customHeight="1">
      <c r="A248" s="145" t="s">
        <v>618</v>
      </c>
      <c r="B248" s="147" t="s">
        <v>13</v>
      </c>
      <c r="C248" s="29" t="s">
        <v>13</v>
      </c>
      <c r="D248" s="7" t="s">
        <v>3</v>
      </c>
      <c r="E248" s="7" t="s">
        <v>603</v>
      </c>
      <c r="F248" s="30">
        <v>1</v>
      </c>
      <c r="G248" s="150">
        <v>345</v>
      </c>
      <c r="H248" s="152">
        <f>F248*G248</f>
        <v>345</v>
      </c>
      <c r="I248" s="152">
        <v>0</v>
      </c>
      <c r="J248" s="152">
        <f>H248-I248</f>
        <v>345</v>
      </c>
      <c r="K248" s="152">
        <f>J248*0.09</f>
        <v>31.049999999999997</v>
      </c>
      <c r="L248" s="154">
        <f>J248+K248</f>
        <v>376.05</v>
      </c>
      <c r="M248" s="26">
        <v>22</v>
      </c>
      <c r="N248">
        <v>19.789473684210527</v>
      </c>
      <c r="O248" s="60">
        <v>286978</v>
      </c>
      <c r="P248" s="61">
        <v>266135</v>
      </c>
      <c r="Q248" s="62">
        <f t="shared" si="18"/>
        <v>5576025.578947369</v>
      </c>
      <c r="R248" s="62">
        <f t="shared" si="19"/>
        <v>5576025.578947369</v>
      </c>
      <c r="S248" s="63">
        <v>5576025</v>
      </c>
      <c r="T248" t="str">
        <f>VLOOKUP(C248,'053-001'!D:I,6,0)</f>
        <v>053-001</v>
      </c>
      <c r="U248" t="e">
        <f>VLOOKUP(C248,'053-003'!C:G,5,0)</f>
        <v>#N/A</v>
      </c>
      <c r="V248" t="e">
        <f>VLOOKUP(C248,'053-004'!C:G,5,0)</f>
        <v>#N/A</v>
      </c>
      <c r="W248" s="43" t="e">
        <f>VLOOKUP(C248,'053-005'!D:L,9,0)</f>
        <v>#N/A</v>
      </c>
      <c r="X248" t="e">
        <f>VLOOKUP(C248,'053-006'!C:G,5,0)</f>
        <v>#N/A</v>
      </c>
    </row>
    <row r="249" spans="1:24" ht="45" customHeight="1">
      <c r="A249" s="131"/>
      <c r="B249" s="148" t="s">
        <v>145</v>
      </c>
      <c r="C249" s="20" t="s">
        <v>145</v>
      </c>
      <c r="D249" s="21" t="s">
        <v>683</v>
      </c>
      <c r="E249" s="21" t="s">
        <v>603</v>
      </c>
      <c r="F249" s="22">
        <v>2</v>
      </c>
      <c r="G249" s="137"/>
      <c r="H249" s="140"/>
      <c r="I249" s="140"/>
      <c r="J249" s="140"/>
      <c r="K249" s="140"/>
      <c r="L249" s="143"/>
      <c r="M249" s="26">
        <v>22</v>
      </c>
      <c r="N249">
        <v>39.578947368421055</v>
      </c>
      <c r="O249" s="60">
        <v>286978</v>
      </c>
      <c r="P249" s="61">
        <v>266135</v>
      </c>
      <c r="Q249" s="62">
        <f t="shared" si="18"/>
        <v>11152051.157894738</v>
      </c>
      <c r="R249" s="62">
        <f t="shared" si="19"/>
        <v>5576025.578947369</v>
      </c>
      <c r="S249" s="63">
        <v>5576025</v>
      </c>
      <c r="T249" t="str">
        <f>VLOOKUP(C249,'053-001'!D:I,6,0)</f>
        <v>053-001</v>
      </c>
      <c r="U249" t="e">
        <f>VLOOKUP(C249,'053-003'!C:G,5,0)</f>
        <v>#N/A</v>
      </c>
      <c r="V249" t="e">
        <f>VLOOKUP(C249,'053-004'!C:G,5,0)</f>
        <v>#N/A</v>
      </c>
      <c r="W249" s="43" t="e">
        <f>VLOOKUP(C249,'053-005'!D:L,9,0)</f>
        <v>#N/A</v>
      </c>
      <c r="X249" t="e">
        <f>VLOOKUP(C249,'053-006'!C:G,5,0)</f>
        <v>#N/A</v>
      </c>
    </row>
    <row r="250" spans="1:24" ht="45" customHeight="1">
      <c r="A250" s="131"/>
      <c r="B250" s="148" t="s">
        <v>276</v>
      </c>
      <c r="C250" s="20" t="s">
        <v>276</v>
      </c>
      <c r="D250" s="21" t="s">
        <v>684</v>
      </c>
      <c r="E250" s="21" t="s">
        <v>603</v>
      </c>
      <c r="F250" s="22">
        <v>2</v>
      </c>
      <c r="G250" s="137"/>
      <c r="H250" s="140"/>
      <c r="I250" s="140"/>
      <c r="J250" s="140"/>
      <c r="K250" s="140"/>
      <c r="L250" s="143"/>
      <c r="M250" s="26">
        <v>22</v>
      </c>
      <c r="N250">
        <v>39.578947368421055</v>
      </c>
      <c r="O250" s="60">
        <v>286978</v>
      </c>
      <c r="P250" s="61">
        <v>266135</v>
      </c>
      <c r="Q250" s="62">
        <f t="shared" si="18"/>
        <v>11152051.157894738</v>
      </c>
      <c r="R250" s="62">
        <f t="shared" si="19"/>
        <v>5576025.578947369</v>
      </c>
      <c r="S250" s="63">
        <v>5576025</v>
      </c>
      <c r="T250" t="str">
        <f>VLOOKUP(C250,'053-001'!D:I,6,0)</f>
        <v>053-001</v>
      </c>
      <c r="U250" t="e">
        <f>VLOOKUP(C250,'053-003'!C:G,5,0)</f>
        <v>#N/A</v>
      </c>
      <c r="V250" t="e">
        <f>VLOOKUP(C250,'053-004'!C:G,5,0)</f>
        <v>#N/A</v>
      </c>
      <c r="W250" s="43" t="e">
        <f>VLOOKUP(C250,'053-005'!D:L,9,0)</f>
        <v>#N/A</v>
      </c>
      <c r="X250" t="e">
        <f>VLOOKUP(C250,'053-006'!C:G,5,0)</f>
        <v>#N/A</v>
      </c>
    </row>
    <row r="251" spans="1:24" ht="45" customHeight="1">
      <c r="A251" s="131"/>
      <c r="B251" s="148" t="s">
        <v>386</v>
      </c>
      <c r="C251" s="20" t="s">
        <v>386</v>
      </c>
      <c r="D251" s="21" t="s">
        <v>685</v>
      </c>
      <c r="E251" s="21" t="s">
        <v>603</v>
      </c>
      <c r="F251" s="22">
        <v>12</v>
      </c>
      <c r="G251" s="137"/>
      <c r="H251" s="140"/>
      <c r="I251" s="140"/>
      <c r="J251" s="140"/>
      <c r="K251" s="140"/>
      <c r="L251" s="143"/>
      <c r="M251" s="26">
        <v>22</v>
      </c>
      <c r="N251">
        <v>237.47368421052633</v>
      </c>
      <c r="O251" s="60">
        <v>286978</v>
      </c>
      <c r="P251" s="61">
        <v>266135</v>
      </c>
      <c r="Q251" s="62">
        <f t="shared" si="18"/>
        <v>66912306.947368428</v>
      </c>
      <c r="R251" s="62">
        <f t="shared" si="19"/>
        <v>5576025.578947369</v>
      </c>
      <c r="S251" s="63">
        <v>5576025</v>
      </c>
      <c r="T251" t="str">
        <f>VLOOKUP(C251,'053-001'!D:I,6,0)</f>
        <v>053-001</v>
      </c>
      <c r="U251" t="e">
        <f>VLOOKUP(C251,'053-003'!C:G,5,0)</f>
        <v>#N/A</v>
      </c>
      <c r="V251" t="e">
        <f>VLOOKUP(C251,'053-004'!C:G,5,0)</f>
        <v>#N/A</v>
      </c>
      <c r="W251" s="43" t="e">
        <f>VLOOKUP(C251,'053-005'!D:L,9,0)</f>
        <v>#N/A</v>
      </c>
      <c r="X251" t="e">
        <f>VLOOKUP(C251,'053-006'!C:G,5,0)</f>
        <v>#N/A</v>
      </c>
    </row>
    <row r="252" spans="1:24" ht="45" customHeight="1" thickBot="1">
      <c r="A252" s="146"/>
      <c r="B252" s="149" t="s">
        <v>539</v>
      </c>
      <c r="C252" s="31" t="s">
        <v>539</v>
      </c>
      <c r="D252" s="32" t="s">
        <v>686</v>
      </c>
      <c r="E252" s="32" t="s">
        <v>603</v>
      </c>
      <c r="F252" s="33">
        <v>2</v>
      </c>
      <c r="G252" s="151"/>
      <c r="H252" s="153"/>
      <c r="I252" s="153"/>
      <c r="J252" s="153"/>
      <c r="K252" s="153"/>
      <c r="L252" s="155"/>
      <c r="M252" s="26">
        <v>22</v>
      </c>
      <c r="N252">
        <v>39.578947368421055</v>
      </c>
      <c r="O252" s="60">
        <v>286978</v>
      </c>
      <c r="P252" s="61">
        <v>266135</v>
      </c>
      <c r="Q252" s="62">
        <f t="shared" si="18"/>
        <v>11152051.157894738</v>
      </c>
      <c r="R252" s="62">
        <f t="shared" si="19"/>
        <v>5576025.578947369</v>
      </c>
      <c r="S252" s="63">
        <v>5576025</v>
      </c>
      <c r="T252" t="str">
        <f>VLOOKUP(C252,'053-001'!D:I,6,0)</f>
        <v>053-001</v>
      </c>
      <c r="U252" t="e">
        <f>VLOOKUP(C252,'053-003'!C:G,5,0)</f>
        <v>#N/A</v>
      </c>
      <c r="V252" t="e">
        <f>VLOOKUP(C252,'053-004'!C:G,5,0)</f>
        <v>#N/A</v>
      </c>
      <c r="W252" s="43" t="e">
        <f>VLOOKUP(C252,'053-005'!D:L,9,0)</f>
        <v>#N/A</v>
      </c>
      <c r="X252" t="e">
        <f>VLOOKUP(C252,'053-006'!C:G,5,0)</f>
        <v>#N/A</v>
      </c>
    </row>
    <row r="253" spans="1:24" ht="45" customHeight="1">
      <c r="A253" s="145" t="s">
        <v>601</v>
      </c>
      <c r="B253" s="147" t="s">
        <v>32</v>
      </c>
      <c r="C253" s="29" t="s">
        <v>32</v>
      </c>
      <c r="D253" s="7" t="s">
        <v>3</v>
      </c>
      <c r="E253" s="7" t="s">
        <v>603</v>
      </c>
      <c r="F253" s="30">
        <v>1</v>
      </c>
      <c r="G253" s="150">
        <v>662</v>
      </c>
      <c r="H253" s="152">
        <f>F253*G253</f>
        <v>662</v>
      </c>
      <c r="I253" s="152">
        <v>0</v>
      </c>
      <c r="J253" s="152">
        <f>H253-I253</f>
        <v>662</v>
      </c>
      <c r="K253" s="152">
        <f>J253*0.09</f>
        <v>59.58</v>
      </c>
      <c r="L253" s="154">
        <f>J253+K253</f>
        <v>721.58</v>
      </c>
      <c r="M253" s="26">
        <v>21</v>
      </c>
      <c r="N253">
        <v>38</v>
      </c>
      <c r="O253" s="60">
        <v>286978</v>
      </c>
      <c r="P253" s="61">
        <v>266135</v>
      </c>
      <c r="Q253" s="62">
        <f t="shared" si="18"/>
        <v>10707155.5</v>
      </c>
      <c r="R253" s="62">
        <f t="shared" si="19"/>
        <v>10707155.5</v>
      </c>
      <c r="S253" s="63">
        <v>10707155</v>
      </c>
      <c r="T253" t="str">
        <f>VLOOKUP(C253,'053-001'!D:I,6,0)</f>
        <v>053-001</v>
      </c>
      <c r="U253" t="e">
        <f>VLOOKUP(C253,'053-003'!C:G,5,0)</f>
        <v>#N/A</v>
      </c>
      <c r="V253" t="e">
        <f>VLOOKUP(C253,'053-004'!C:G,5,0)</f>
        <v>#N/A</v>
      </c>
      <c r="W253" s="43" t="e">
        <f>VLOOKUP(C253,'053-005'!D:L,9,0)</f>
        <v>#N/A</v>
      </c>
      <c r="X253" t="e">
        <f>VLOOKUP(C253,'053-006'!C:G,5,0)</f>
        <v>#N/A</v>
      </c>
    </row>
    <row r="254" spans="1:24" ht="45" customHeight="1">
      <c r="A254" s="131"/>
      <c r="B254" s="148" t="s">
        <v>171</v>
      </c>
      <c r="C254" s="20" t="s">
        <v>171</v>
      </c>
      <c r="D254" s="21" t="s">
        <v>674</v>
      </c>
      <c r="E254" s="21" t="s">
        <v>603</v>
      </c>
      <c r="F254" s="22">
        <v>2</v>
      </c>
      <c r="G254" s="137"/>
      <c r="H254" s="140"/>
      <c r="I254" s="140"/>
      <c r="J254" s="140"/>
      <c r="K254" s="140"/>
      <c r="L254" s="143"/>
      <c r="M254" s="26">
        <v>21</v>
      </c>
      <c r="N254">
        <v>76</v>
      </c>
      <c r="O254" s="60">
        <v>286978</v>
      </c>
      <c r="P254" s="61">
        <v>266135</v>
      </c>
      <c r="Q254" s="62">
        <f t="shared" si="18"/>
        <v>21414311</v>
      </c>
      <c r="R254" s="62">
        <f t="shared" si="19"/>
        <v>10707155.5</v>
      </c>
      <c r="S254" s="63">
        <v>10707155</v>
      </c>
      <c r="T254" t="str">
        <f>VLOOKUP(C254,'053-001'!D:I,6,0)</f>
        <v>053-001</v>
      </c>
      <c r="U254" t="e">
        <f>VLOOKUP(C254,'053-003'!C:G,5,0)</f>
        <v>#N/A</v>
      </c>
      <c r="V254" t="e">
        <f>VLOOKUP(C254,'053-004'!C:G,5,0)</f>
        <v>#N/A</v>
      </c>
      <c r="W254" s="43" t="e">
        <f>VLOOKUP(C254,'053-005'!D:L,9,0)</f>
        <v>#N/A</v>
      </c>
      <c r="X254" t="e">
        <f>VLOOKUP(C254,'053-006'!C:G,5,0)</f>
        <v>#N/A</v>
      </c>
    </row>
    <row r="255" spans="1:24" ht="45" customHeight="1">
      <c r="A255" s="131"/>
      <c r="B255" s="148" t="s">
        <v>300</v>
      </c>
      <c r="C255" s="20" t="s">
        <v>300</v>
      </c>
      <c r="D255" s="21" t="s">
        <v>706</v>
      </c>
      <c r="E255" s="21" t="s">
        <v>603</v>
      </c>
      <c r="F255" s="22">
        <v>2</v>
      </c>
      <c r="G255" s="137"/>
      <c r="H255" s="140"/>
      <c r="I255" s="140"/>
      <c r="J255" s="140"/>
      <c r="K255" s="140"/>
      <c r="L255" s="143"/>
      <c r="M255" s="26">
        <v>21</v>
      </c>
      <c r="N255">
        <v>76</v>
      </c>
      <c r="O255" s="60">
        <v>286978</v>
      </c>
      <c r="P255" s="61">
        <v>266135</v>
      </c>
      <c r="Q255" s="62">
        <f t="shared" si="18"/>
        <v>21414311</v>
      </c>
      <c r="R255" s="62">
        <f t="shared" si="19"/>
        <v>10707155.5</v>
      </c>
      <c r="S255" s="63">
        <v>10707155</v>
      </c>
      <c r="T255" t="str">
        <f>VLOOKUP(C255,'053-001'!D:I,6,0)</f>
        <v>053-001</v>
      </c>
      <c r="U255" t="e">
        <f>VLOOKUP(C255,'053-003'!C:G,5,0)</f>
        <v>#N/A</v>
      </c>
      <c r="V255" t="e">
        <f>VLOOKUP(C255,'053-004'!C:G,5,0)</f>
        <v>#N/A</v>
      </c>
      <c r="W255" s="43" t="e">
        <f>VLOOKUP(C255,'053-005'!D:L,9,0)</f>
        <v>#N/A</v>
      </c>
      <c r="X255" t="e">
        <f>VLOOKUP(C255,'053-006'!C:G,5,0)</f>
        <v>#N/A</v>
      </c>
    </row>
    <row r="256" spans="1:24" ht="45" customHeight="1">
      <c r="A256" s="131"/>
      <c r="B256" s="148" t="s">
        <v>410</v>
      </c>
      <c r="C256" s="20" t="s">
        <v>410</v>
      </c>
      <c r="D256" s="21" t="s">
        <v>707</v>
      </c>
      <c r="E256" s="21" t="s">
        <v>603</v>
      </c>
      <c r="F256" s="22">
        <v>12</v>
      </c>
      <c r="G256" s="137"/>
      <c r="H256" s="140"/>
      <c r="I256" s="140"/>
      <c r="J256" s="140"/>
      <c r="K256" s="140"/>
      <c r="L256" s="143"/>
      <c r="M256" s="26">
        <v>21</v>
      </c>
      <c r="N256">
        <v>456</v>
      </c>
      <c r="O256" s="60">
        <v>286978</v>
      </c>
      <c r="P256" s="61">
        <v>266135</v>
      </c>
      <c r="Q256" s="62">
        <f t="shared" si="18"/>
        <v>128485866</v>
      </c>
      <c r="R256" s="62">
        <f t="shared" si="19"/>
        <v>10707155.5</v>
      </c>
      <c r="S256" s="63">
        <v>10707155</v>
      </c>
      <c r="T256" t="str">
        <f>VLOOKUP(C256,'053-001'!D:I,6,0)</f>
        <v>053-001</v>
      </c>
      <c r="U256" t="e">
        <f>VLOOKUP(C256,'053-003'!C:G,5,0)</f>
        <v>#N/A</v>
      </c>
      <c r="V256" t="e">
        <f>VLOOKUP(C256,'053-004'!C:G,5,0)</f>
        <v>#N/A</v>
      </c>
      <c r="W256" s="43" t="e">
        <f>VLOOKUP(C256,'053-005'!D:L,9,0)</f>
        <v>#N/A</v>
      </c>
      <c r="X256" t="e">
        <f>VLOOKUP(C256,'053-006'!C:G,5,0)</f>
        <v>#N/A</v>
      </c>
    </row>
    <row r="257" spans="1:24" ht="45" customHeight="1" thickBot="1">
      <c r="A257" s="146"/>
      <c r="B257" s="149" t="s">
        <v>726</v>
      </c>
      <c r="C257" s="31" t="s">
        <v>726</v>
      </c>
      <c r="D257" s="32" t="s">
        <v>714</v>
      </c>
      <c r="E257" s="32" t="s">
        <v>669</v>
      </c>
      <c r="F257" s="33">
        <v>2</v>
      </c>
      <c r="G257" s="151"/>
      <c r="H257" s="153"/>
      <c r="I257" s="153"/>
      <c r="J257" s="153"/>
      <c r="K257" s="153"/>
      <c r="L257" s="155"/>
      <c r="M257" s="26">
        <v>21</v>
      </c>
      <c r="N257">
        <v>76</v>
      </c>
      <c r="O257" s="60">
        <v>286978</v>
      </c>
      <c r="P257" s="61">
        <v>266135</v>
      </c>
      <c r="Q257" s="62">
        <f t="shared" si="18"/>
        <v>21414311</v>
      </c>
      <c r="R257" s="62">
        <f t="shared" si="19"/>
        <v>10707155.5</v>
      </c>
      <c r="S257" s="63">
        <v>10707155</v>
      </c>
      <c r="T257" t="e">
        <f>VLOOKUP(C257,'053-001'!D:I,6,0)</f>
        <v>#N/A</v>
      </c>
      <c r="U257" t="e">
        <f>VLOOKUP(C257,'053-003'!C:G,5,0)</f>
        <v>#N/A</v>
      </c>
      <c r="V257" t="str">
        <f>VLOOKUP(C257,'053-004'!C:G,5,0)</f>
        <v>053-004</v>
      </c>
      <c r="W257" s="43" t="e">
        <f>VLOOKUP(C257,'053-005'!D:L,9,0)</f>
        <v>#N/A</v>
      </c>
      <c r="X257" t="e">
        <f>VLOOKUP(C257,'053-006'!C:G,5,0)</f>
        <v>#N/A</v>
      </c>
    </row>
    <row r="258" spans="1:24" ht="45" customHeight="1">
      <c r="A258" s="145" t="s">
        <v>604</v>
      </c>
      <c r="B258" s="147" t="s">
        <v>33</v>
      </c>
      <c r="C258" s="29" t="s">
        <v>33</v>
      </c>
      <c r="D258" s="7" t="s">
        <v>3</v>
      </c>
      <c r="E258" s="7" t="s">
        <v>603</v>
      </c>
      <c r="F258" s="30">
        <v>1</v>
      </c>
      <c r="G258" s="150">
        <v>662</v>
      </c>
      <c r="H258" s="152">
        <f>F258*G258</f>
        <v>662</v>
      </c>
      <c r="I258" s="152">
        <v>0</v>
      </c>
      <c r="J258" s="152">
        <f>H258-I258</f>
        <v>662</v>
      </c>
      <c r="K258" s="152">
        <f>J258*0.09</f>
        <v>59.58</v>
      </c>
      <c r="L258" s="154">
        <f>J258+K258</f>
        <v>721.58</v>
      </c>
      <c r="M258" s="26">
        <v>21</v>
      </c>
      <c r="N258">
        <v>38</v>
      </c>
      <c r="O258" s="60">
        <v>286978</v>
      </c>
      <c r="P258" s="61">
        <v>266135</v>
      </c>
      <c r="Q258" s="62">
        <f t="shared" si="18"/>
        <v>10707155.5</v>
      </c>
      <c r="R258" s="62">
        <f t="shared" si="19"/>
        <v>10707155.5</v>
      </c>
      <c r="S258" s="63">
        <v>10707155</v>
      </c>
      <c r="T258" t="str">
        <f>VLOOKUP(C258,'053-001'!D:I,6,0)</f>
        <v>053-001</v>
      </c>
      <c r="U258" t="e">
        <f>VLOOKUP(C258,'053-003'!C:G,5,0)</f>
        <v>#N/A</v>
      </c>
      <c r="V258" t="e">
        <f>VLOOKUP(C258,'053-004'!C:G,5,0)</f>
        <v>#N/A</v>
      </c>
      <c r="W258" s="43" t="e">
        <f>VLOOKUP(C258,'053-005'!D:L,9,0)</f>
        <v>#N/A</v>
      </c>
      <c r="X258" t="e">
        <f>VLOOKUP(C258,'053-006'!C:G,5,0)</f>
        <v>#N/A</v>
      </c>
    </row>
    <row r="259" spans="1:24" ht="45" customHeight="1">
      <c r="A259" s="131"/>
      <c r="B259" s="148" t="s">
        <v>172</v>
      </c>
      <c r="C259" s="20" t="s">
        <v>172</v>
      </c>
      <c r="D259" s="21" t="s">
        <v>674</v>
      </c>
      <c r="E259" s="21" t="s">
        <v>603</v>
      </c>
      <c r="F259" s="22">
        <v>2</v>
      </c>
      <c r="G259" s="137"/>
      <c r="H259" s="140"/>
      <c r="I259" s="140"/>
      <c r="J259" s="140"/>
      <c r="K259" s="140"/>
      <c r="L259" s="143"/>
      <c r="M259" s="26">
        <v>21</v>
      </c>
      <c r="N259">
        <v>76</v>
      </c>
      <c r="O259" s="60">
        <v>286978</v>
      </c>
      <c r="P259" s="61">
        <v>266135</v>
      </c>
      <c r="Q259" s="62">
        <f t="shared" ref="Q259:Q322" si="20">((N259*75%)*O259)+((N259*25%)*P259)</f>
        <v>21414311</v>
      </c>
      <c r="R259" s="62">
        <f t="shared" ref="R259:R322" si="21">Q259/F259</f>
        <v>10707155.5</v>
      </c>
      <c r="S259" s="63">
        <v>10707155</v>
      </c>
      <c r="T259" t="str">
        <f>VLOOKUP(C259,'053-001'!D:I,6,0)</f>
        <v>053-001</v>
      </c>
      <c r="U259" t="e">
        <f>VLOOKUP(C259,'053-003'!C:G,5,0)</f>
        <v>#N/A</v>
      </c>
      <c r="V259" t="e">
        <f>VLOOKUP(C259,'053-004'!C:G,5,0)</f>
        <v>#N/A</v>
      </c>
      <c r="W259" s="43" t="e">
        <f>VLOOKUP(C259,'053-005'!D:L,9,0)</f>
        <v>#N/A</v>
      </c>
      <c r="X259" t="e">
        <f>VLOOKUP(C259,'053-006'!C:G,5,0)</f>
        <v>#N/A</v>
      </c>
    </row>
    <row r="260" spans="1:24" ht="45" customHeight="1">
      <c r="A260" s="131"/>
      <c r="B260" s="148" t="s">
        <v>301</v>
      </c>
      <c r="C260" s="20" t="s">
        <v>301</v>
      </c>
      <c r="D260" s="21" t="s">
        <v>706</v>
      </c>
      <c r="E260" s="21" t="s">
        <v>603</v>
      </c>
      <c r="F260" s="22">
        <v>2</v>
      </c>
      <c r="G260" s="137"/>
      <c r="H260" s="140"/>
      <c r="I260" s="140"/>
      <c r="J260" s="140"/>
      <c r="K260" s="140"/>
      <c r="L260" s="143"/>
      <c r="M260" s="26">
        <v>21</v>
      </c>
      <c r="N260">
        <v>76</v>
      </c>
      <c r="O260" s="60">
        <v>286978</v>
      </c>
      <c r="P260" s="61">
        <v>266135</v>
      </c>
      <c r="Q260" s="62">
        <f t="shared" si="20"/>
        <v>21414311</v>
      </c>
      <c r="R260" s="62">
        <f t="shared" si="21"/>
        <v>10707155.5</v>
      </c>
      <c r="S260" s="63">
        <v>10707155</v>
      </c>
      <c r="T260" t="str">
        <f>VLOOKUP(C260,'053-001'!D:I,6,0)</f>
        <v>053-001</v>
      </c>
      <c r="U260" t="e">
        <f>VLOOKUP(C260,'053-003'!C:G,5,0)</f>
        <v>#N/A</v>
      </c>
      <c r="V260" t="e">
        <f>VLOOKUP(C260,'053-004'!C:G,5,0)</f>
        <v>#N/A</v>
      </c>
      <c r="W260" s="43" t="e">
        <f>VLOOKUP(C260,'053-005'!D:L,9,0)</f>
        <v>#N/A</v>
      </c>
      <c r="X260" t="e">
        <f>VLOOKUP(C260,'053-006'!C:G,5,0)</f>
        <v>#N/A</v>
      </c>
    </row>
    <row r="261" spans="1:24" ht="45" customHeight="1">
      <c r="A261" s="131"/>
      <c r="B261" s="148" t="s">
        <v>411</v>
      </c>
      <c r="C261" s="20" t="s">
        <v>411</v>
      </c>
      <c r="D261" s="21" t="s">
        <v>707</v>
      </c>
      <c r="E261" s="21" t="s">
        <v>603</v>
      </c>
      <c r="F261" s="22">
        <v>12</v>
      </c>
      <c r="G261" s="137"/>
      <c r="H261" s="140"/>
      <c r="I261" s="140"/>
      <c r="J261" s="140"/>
      <c r="K261" s="140"/>
      <c r="L261" s="143"/>
      <c r="M261" s="26">
        <v>21</v>
      </c>
      <c r="N261">
        <v>456</v>
      </c>
      <c r="O261" s="60">
        <v>286978</v>
      </c>
      <c r="P261" s="61">
        <v>266135</v>
      </c>
      <c r="Q261" s="62">
        <f t="shared" si="20"/>
        <v>128485866</v>
      </c>
      <c r="R261" s="62">
        <f t="shared" si="21"/>
        <v>10707155.5</v>
      </c>
      <c r="S261" s="63">
        <v>10707155</v>
      </c>
      <c r="T261" t="str">
        <f>VLOOKUP(C261,'053-001'!D:I,6,0)</f>
        <v>053-001</v>
      </c>
      <c r="U261" t="e">
        <f>VLOOKUP(C261,'053-003'!C:G,5,0)</f>
        <v>#N/A</v>
      </c>
      <c r="V261" t="e">
        <f>VLOOKUP(C261,'053-004'!C:G,5,0)</f>
        <v>#N/A</v>
      </c>
      <c r="W261" s="43" t="e">
        <f>VLOOKUP(C261,'053-005'!D:L,9,0)</f>
        <v>#N/A</v>
      </c>
      <c r="X261" t="e">
        <f>VLOOKUP(C261,'053-006'!C:G,5,0)</f>
        <v>#N/A</v>
      </c>
    </row>
    <row r="262" spans="1:24" ht="45" customHeight="1" thickBot="1">
      <c r="A262" s="146"/>
      <c r="B262" s="149" t="s">
        <v>727</v>
      </c>
      <c r="C262" s="31" t="s">
        <v>727</v>
      </c>
      <c r="D262" s="32" t="s">
        <v>714</v>
      </c>
      <c r="E262" s="32" t="s">
        <v>669</v>
      </c>
      <c r="F262" s="33">
        <v>2</v>
      </c>
      <c r="G262" s="151"/>
      <c r="H262" s="153"/>
      <c r="I262" s="153"/>
      <c r="J262" s="153"/>
      <c r="K262" s="153"/>
      <c r="L262" s="155"/>
      <c r="M262" s="26">
        <v>21</v>
      </c>
      <c r="N262">
        <v>76</v>
      </c>
      <c r="O262" s="60">
        <v>286978</v>
      </c>
      <c r="P262" s="61">
        <v>266135</v>
      </c>
      <c r="Q262" s="62">
        <f t="shared" si="20"/>
        <v>21414311</v>
      </c>
      <c r="R262" s="62">
        <f t="shared" si="21"/>
        <v>10707155.5</v>
      </c>
      <c r="S262" s="63">
        <v>10707155</v>
      </c>
      <c r="T262" t="e">
        <f>VLOOKUP(C262,'053-001'!D:I,6,0)</f>
        <v>#N/A</v>
      </c>
      <c r="U262" t="e">
        <f>VLOOKUP(C262,'053-003'!C:G,5,0)</f>
        <v>#N/A</v>
      </c>
      <c r="V262" t="str">
        <f>VLOOKUP(C262,'053-004'!C:G,5,0)</f>
        <v>053-004</v>
      </c>
      <c r="W262" s="43" t="e">
        <f>VLOOKUP(C262,'053-005'!D:L,9,0)</f>
        <v>#N/A</v>
      </c>
      <c r="X262" t="e">
        <f>VLOOKUP(C262,'053-006'!C:G,5,0)</f>
        <v>#N/A</v>
      </c>
    </row>
    <row r="263" spans="1:24" ht="45" customHeight="1">
      <c r="A263" s="145" t="s">
        <v>606</v>
      </c>
      <c r="B263" s="147" t="s">
        <v>34</v>
      </c>
      <c r="C263" s="29" t="s">
        <v>34</v>
      </c>
      <c r="D263" s="7" t="s">
        <v>3</v>
      </c>
      <c r="E263" s="7" t="s">
        <v>603</v>
      </c>
      <c r="F263" s="30">
        <v>1</v>
      </c>
      <c r="G263" s="150">
        <v>662</v>
      </c>
      <c r="H263" s="152">
        <f>F263*G263</f>
        <v>662</v>
      </c>
      <c r="I263" s="152">
        <v>0</v>
      </c>
      <c r="J263" s="152">
        <f>H263-I263</f>
        <v>662</v>
      </c>
      <c r="K263" s="152">
        <f>J263*0.09</f>
        <v>59.58</v>
      </c>
      <c r="L263" s="154">
        <f>J263+K263</f>
        <v>721.58</v>
      </c>
      <c r="M263" s="26">
        <v>21</v>
      </c>
      <c r="N263">
        <v>38</v>
      </c>
      <c r="O263" s="60">
        <v>286978</v>
      </c>
      <c r="P263" s="61">
        <v>266135</v>
      </c>
      <c r="Q263" s="62">
        <f t="shared" si="20"/>
        <v>10707155.5</v>
      </c>
      <c r="R263" s="62">
        <f t="shared" si="21"/>
        <v>10707155.5</v>
      </c>
      <c r="S263" s="63">
        <v>10707155</v>
      </c>
      <c r="T263" t="str">
        <f>VLOOKUP(C263,'053-001'!D:I,6,0)</f>
        <v>053-001</v>
      </c>
      <c r="U263" t="e">
        <f>VLOOKUP(C263,'053-003'!C:G,5,0)</f>
        <v>#N/A</v>
      </c>
      <c r="V263" t="e">
        <f>VLOOKUP(C263,'053-004'!C:G,5,0)</f>
        <v>#N/A</v>
      </c>
      <c r="W263" s="43" t="e">
        <f>VLOOKUP(C263,'053-005'!D:L,9,0)</f>
        <v>#N/A</v>
      </c>
      <c r="X263" t="e">
        <f>VLOOKUP(C263,'053-006'!C:G,5,0)</f>
        <v>#N/A</v>
      </c>
    </row>
    <row r="264" spans="1:24" ht="45" customHeight="1">
      <c r="A264" s="131"/>
      <c r="B264" s="148" t="s">
        <v>173</v>
      </c>
      <c r="C264" s="20" t="s">
        <v>173</v>
      </c>
      <c r="D264" s="21" t="s">
        <v>674</v>
      </c>
      <c r="E264" s="21" t="s">
        <v>603</v>
      </c>
      <c r="F264" s="22">
        <v>2</v>
      </c>
      <c r="G264" s="137"/>
      <c r="H264" s="140"/>
      <c r="I264" s="140"/>
      <c r="J264" s="140"/>
      <c r="K264" s="140"/>
      <c r="L264" s="143"/>
      <c r="M264" s="26">
        <v>21</v>
      </c>
      <c r="N264">
        <v>76</v>
      </c>
      <c r="O264" s="60">
        <v>286978</v>
      </c>
      <c r="P264" s="61">
        <v>266135</v>
      </c>
      <c r="Q264" s="62">
        <f t="shared" si="20"/>
        <v>21414311</v>
      </c>
      <c r="R264" s="62">
        <f t="shared" si="21"/>
        <v>10707155.5</v>
      </c>
      <c r="S264" s="63">
        <v>10707155</v>
      </c>
      <c r="T264" t="str">
        <f>VLOOKUP(C264,'053-001'!D:I,6,0)</f>
        <v>053-001</v>
      </c>
      <c r="U264" t="e">
        <f>VLOOKUP(C264,'053-003'!C:G,5,0)</f>
        <v>#N/A</v>
      </c>
      <c r="V264" t="e">
        <f>VLOOKUP(C264,'053-004'!C:G,5,0)</f>
        <v>#N/A</v>
      </c>
      <c r="W264" s="43" t="e">
        <f>VLOOKUP(C264,'053-005'!D:L,9,0)</f>
        <v>#N/A</v>
      </c>
      <c r="X264" t="e">
        <f>VLOOKUP(C264,'053-006'!C:G,5,0)</f>
        <v>#N/A</v>
      </c>
    </row>
    <row r="265" spans="1:24" ht="45" customHeight="1">
      <c r="A265" s="131"/>
      <c r="B265" s="148" t="s">
        <v>302</v>
      </c>
      <c r="C265" s="20" t="s">
        <v>302</v>
      </c>
      <c r="D265" s="21" t="s">
        <v>706</v>
      </c>
      <c r="E265" s="21" t="s">
        <v>603</v>
      </c>
      <c r="F265" s="22">
        <v>2</v>
      </c>
      <c r="G265" s="137"/>
      <c r="H265" s="140"/>
      <c r="I265" s="140"/>
      <c r="J265" s="140"/>
      <c r="K265" s="140"/>
      <c r="L265" s="143"/>
      <c r="M265" s="26">
        <v>21</v>
      </c>
      <c r="N265">
        <v>76</v>
      </c>
      <c r="O265" s="60">
        <v>286978</v>
      </c>
      <c r="P265" s="61">
        <v>266135</v>
      </c>
      <c r="Q265" s="62">
        <f t="shared" si="20"/>
        <v>21414311</v>
      </c>
      <c r="R265" s="62">
        <f t="shared" si="21"/>
        <v>10707155.5</v>
      </c>
      <c r="S265" s="63">
        <v>10707155</v>
      </c>
      <c r="T265" t="str">
        <f>VLOOKUP(C265,'053-001'!D:I,6,0)</f>
        <v>053-001</v>
      </c>
      <c r="U265" t="e">
        <f>VLOOKUP(C265,'053-003'!C:G,5,0)</f>
        <v>#N/A</v>
      </c>
      <c r="V265" t="e">
        <f>VLOOKUP(C265,'053-004'!C:G,5,0)</f>
        <v>#N/A</v>
      </c>
      <c r="W265" s="43" t="e">
        <f>VLOOKUP(C265,'053-005'!D:L,9,0)</f>
        <v>#N/A</v>
      </c>
      <c r="X265" t="e">
        <f>VLOOKUP(C265,'053-006'!C:G,5,0)</f>
        <v>#N/A</v>
      </c>
    </row>
    <row r="266" spans="1:24" ht="45" customHeight="1">
      <c r="A266" s="131"/>
      <c r="B266" s="148" t="s">
        <v>412</v>
      </c>
      <c r="C266" s="20" t="s">
        <v>412</v>
      </c>
      <c r="D266" s="21" t="s">
        <v>707</v>
      </c>
      <c r="E266" s="21" t="s">
        <v>603</v>
      </c>
      <c r="F266" s="22">
        <v>12</v>
      </c>
      <c r="G266" s="137"/>
      <c r="H266" s="140"/>
      <c r="I266" s="140"/>
      <c r="J266" s="140"/>
      <c r="K266" s="140"/>
      <c r="L266" s="143"/>
      <c r="M266" s="26">
        <v>21</v>
      </c>
      <c r="N266">
        <v>456</v>
      </c>
      <c r="O266" s="60">
        <v>286978</v>
      </c>
      <c r="P266" s="61">
        <v>266135</v>
      </c>
      <c r="Q266" s="62">
        <f t="shared" si="20"/>
        <v>128485866</v>
      </c>
      <c r="R266" s="62">
        <f t="shared" si="21"/>
        <v>10707155.5</v>
      </c>
      <c r="S266" s="63">
        <v>10707155</v>
      </c>
      <c r="T266" t="str">
        <f>VLOOKUP(C266,'053-001'!D:I,6,0)</f>
        <v>053-001</v>
      </c>
      <c r="U266" t="e">
        <f>VLOOKUP(C266,'053-003'!C:G,5,0)</f>
        <v>#N/A</v>
      </c>
      <c r="V266" t="e">
        <f>VLOOKUP(C266,'053-004'!C:G,5,0)</f>
        <v>#N/A</v>
      </c>
      <c r="W266" s="43" t="e">
        <f>VLOOKUP(C266,'053-005'!D:L,9,0)</f>
        <v>#N/A</v>
      </c>
      <c r="X266" t="e">
        <f>VLOOKUP(C266,'053-006'!C:G,5,0)</f>
        <v>#N/A</v>
      </c>
    </row>
    <row r="267" spans="1:24" ht="45" customHeight="1" thickBot="1">
      <c r="A267" s="146"/>
      <c r="B267" s="149" t="s">
        <v>728</v>
      </c>
      <c r="C267" s="31" t="s">
        <v>728</v>
      </c>
      <c r="D267" s="32" t="s">
        <v>714</v>
      </c>
      <c r="E267" s="32" t="s">
        <v>669</v>
      </c>
      <c r="F267" s="33">
        <v>2</v>
      </c>
      <c r="G267" s="151"/>
      <c r="H267" s="153"/>
      <c r="I267" s="153"/>
      <c r="J267" s="153"/>
      <c r="K267" s="153"/>
      <c r="L267" s="155"/>
      <c r="M267" s="26">
        <v>21</v>
      </c>
      <c r="N267">
        <v>76</v>
      </c>
      <c r="O267" s="60">
        <v>286978</v>
      </c>
      <c r="P267" s="61">
        <v>266135</v>
      </c>
      <c r="Q267" s="62">
        <f t="shared" si="20"/>
        <v>21414311</v>
      </c>
      <c r="R267" s="62">
        <f t="shared" si="21"/>
        <v>10707155.5</v>
      </c>
      <c r="S267" s="63">
        <v>10707155</v>
      </c>
      <c r="T267" t="e">
        <f>VLOOKUP(C267,'053-001'!D:I,6,0)</f>
        <v>#N/A</v>
      </c>
      <c r="U267" t="e">
        <f>VLOOKUP(C267,'053-003'!C:G,5,0)</f>
        <v>#N/A</v>
      </c>
      <c r="V267" t="str">
        <f>VLOOKUP(C267,'053-004'!C:G,5,0)</f>
        <v>053-004</v>
      </c>
      <c r="W267" s="43" t="e">
        <f>VLOOKUP(C267,'053-005'!D:L,9,0)</f>
        <v>#N/A</v>
      </c>
      <c r="X267" t="e">
        <f>VLOOKUP(C267,'053-006'!C:G,5,0)</f>
        <v>#N/A</v>
      </c>
    </row>
    <row r="268" spans="1:24" ht="45" customHeight="1">
      <c r="A268" s="145" t="s">
        <v>608</v>
      </c>
      <c r="B268" s="147" t="s">
        <v>35</v>
      </c>
      <c r="C268" s="29" t="s">
        <v>35</v>
      </c>
      <c r="D268" s="7" t="s">
        <v>3</v>
      </c>
      <c r="E268" s="7" t="s">
        <v>603</v>
      </c>
      <c r="F268" s="30">
        <v>1</v>
      </c>
      <c r="G268" s="150">
        <v>662</v>
      </c>
      <c r="H268" s="152">
        <f>F268*G268</f>
        <v>662</v>
      </c>
      <c r="I268" s="152">
        <v>0</v>
      </c>
      <c r="J268" s="152">
        <f>H268-I268</f>
        <v>662</v>
      </c>
      <c r="K268" s="152">
        <f>J268*0.09</f>
        <v>59.58</v>
      </c>
      <c r="L268" s="154">
        <f>J268+K268</f>
        <v>721.58</v>
      </c>
      <c r="M268" s="26">
        <v>21</v>
      </c>
      <c r="N268">
        <v>38</v>
      </c>
      <c r="O268" s="60">
        <v>286978</v>
      </c>
      <c r="P268" s="61">
        <v>266135</v>
      </c>
      <c r="Q268" s="62">
        <f t="shared" si="20"/>
        <v>10707155.5</v>
      </c>
      <c r="R268" s="62">
        <f t="shared" si="21"/>
        <v>10707155.5</v>
      </c>
      <c r="S268" s="63">
        <v>10707155</v>
      </c>
      <c r="T268" t="str">
        <f>VLOOKUP(C268,'053-001'!D:I,6,0)</f>
        <v>053-001</v>
      </c>
      <c r="U268" t="e">
        <f>VLOOKUP(C268,'053-003'!C:G,5,0)</f>
        <v>#N/A</v>
      </c>
      <c r="V268" t="e">
        <f>VLOOKUP(C268,'053-004'!C:G,5,0)</f>
        <v>#N/A</v>
      </c>
      <c r="W268" s="43" t="e">
        <f>VLOOKUP(C268,'053-005'!D:L,9,0)</f>
        <v>#N/A</v>
      </c>
      <c r="X268" t="e">
        <f>VLOOKUP(C268,'053-006'!C:G,5,0)</f>
        <v>#N/A</v>
      </c>
    </row>
    <row r="269" spans="1:24" ht="45" customHeight="1">
      <c r="A269" s="131"/>
      <c r="B269" s="148" t="s">
        <v>174</v>
      </c>
      <c r="C269" s="20" t="s">
        <v>174</v>
      </c>
      <c r="D269" s="21" t="s">
        <v>674</v>
      </c>
      <c r="E269" s="21" t="s">
        <v>603</v>
      </c>
      <c r="F269" s="22">
        <v>2</v>
      </c>
      <c r="G269" s="137"/>
      <c r="H269" s="140"/>
      <c r="I269" s="140"/>
      <c r="J269" s="140"/>
      <c r="K269" s="140"/>
      <c r="L269" s="143"/>
      <c r="M269" s="26">
        <v>21</v>
      </c>
      <c r="N269">
        <v>76</v>
      </c>
      <c r="O269" s="60">
        <v>286978</v>
      </c>
      <c r="P269" s="61">
        <v>266135</v>
      </c>
      <c r="Q269" s="62">
        <f t="shared" si="20"/>
        <v>21414311</v>
      </c>
      <c r="R269" s="62">
        <f t="shared" si="21"/>
        <v>10707155.5</v>
      </c>
      <c r="S269" s="63">
        <v>10707155</v>
      </c>
      <c r="T269" t="str">
        <f>VLOOKUP(C269,'053-001'!D:I,6,0)</f>
        <v>053-001</v>
      </c>
      <c r="U269" t="e">
        <f>VLOOKUP(C269,'053-003'!C:G,5,0)</f>
        <v>#N/A</v>
      </c>
      <c r="V269" t="e">
        <f>VLOOKUP(C269,'053-004'!C:G,5,0)</f>
        <v>#N/A</v>
      </c>
      <c r="W269" s="43" t="e">
        <f>VLOOKUP(C269,'053-005'!D:L,9,0)</f>
        <v>#N/A</v>
      </c>
      <c r="X269" t="e">
        <f>VLOOKUP(C269,'053-006'!C:G,5,0)</f>
        <v>#N/A</v>
      </c>
    </row>
    <row r="270" spans="1:24" ht="45" customHeight="1">
      <c r="A270" s="131"/>
      <c r="B270" s="148" t="s">
        <v>303</v>
      </c>
      <c r="C270" s="20" t="s">
        <v>303</v>
      </c>
      <c r="D270" s="21" t="s">
        <v>706</v>
      </c>
      <c r="E270" s="21" t="s">
        <v>603</v>
      </c>
      <c r="F270" s="22">
        <v>2</v>
      </c>
      <c r="G270" s="137"/>
      <c r="H270" s="140"/>
      <c r="I270" s="140"/>
      <c r="J270" s="140"/>
      <c r="K270" s="140"/>
      <c r="L270" s="143"/>
      <c r="M270" s="26">
        <v>21</v>
      </c>
      <c r="N270">
        <v>76</v>
      </c>
      <c r="O270" s="60">
        <v>286978</v>
      </c>
      <c r="P270" s="61">
        <v>266135</v>
      </c>
      <c r="Q270" s="62">
        <f t="shared" si="20"/>
        <v>21414311</v>
      </c>
      <c r="R270" s="62">
        <f t="shared" si="21"/>
        <v>10707155.5</v>
      </c>
      <c r="S270" s="63">
        <v>10707155</v>
      </c>
      <c r="T270" t="str">
        <f>VLOOKUP(C270,'053-001'!D:I,6,0)</f>
        <v>053-001</v>
      </c>
      <c r="U270" t="e">
        <f>VLOOKUP(C270,'053-003'!C:G,5,0)</f>
        <v>#N/A</v>
      </c>
      <c r="V270" t="e">
        <f>VLOOKUP(C270,'053-004'!C:G,5,0)</f>
        <v>#N/A</v>
      </c>
      <c r="W270" s="43" t="e">
        <f>VLOOKUP(C270,'053-005'!D:L,9,0)</f>
        <v>#N/A</v>
      </c>
      <c r="X270" t="e">
        <f>VLOOKUP(C270,'053-006'!C:G,5,0)</f>
        <v>#N/A</v>
      </c>
    </row>
    <row r="271" spans="1:24" ht="45" customHeight="1">
      <c r="A271" s="131"/>
      <c r="B271" s="148" t="s">
        <v>413</v>
      </c>
      <c r="C271" s="20" t="s">
        <v>413</v>
      </c>
      <c r="D271" s="21" t="s">
        <v>707</v>
      </c>
      <c r="E271" s="21" t="s">
        <v>603</v>
      </c>
      <c r="F271" s="22">
        <v>12</v>
      </c>
      <c r="G271" s="137"/>
      <c r="H271" s="140"/>
      <c r="I271" s="140"/>
      <c r="J271" s="140"/>
      <c r="K271" s="140"/>
      <c r="L271" s="143"/>
      <c r="M271" s="26">
        <v>21</v>
      </c>
      <c r="N271">
        <v>456</v>
      </c>
      <c r="O271" s="60">
        <v>286978</v>
      </c>
      <c r="P271" s="61">
        <v>266135</v>
      </c>
      <c r="Q271" s="62">
        <f t="shared" si="20"/>
        <v>128485866</v>
      </c>
      <c r="R271" s="62">
        <f t="shared" si="21"/>
        <v>10707155.5</v>
      </c>
      <c r="S271" s="63">
        <v>10707155</v>
      </c>
      <c r="T271" t="str">
        <f>VLOOKUP(C271,'053-001'!D:I,6,0)</f>
        <v>053-001</v>
      </c>
      <c r="U271" t="e">
        <f>VLOOKUP(C271,'053-003'!C:G,5,0)</f>
        <v>#N/A</v>
      </c>
      <c r="V271" t="e">
        <f>VLOOKUP(C271,'053-004'!C:G,5,0)</f>
        <v>#N/A</v>
      </c>
      <c r="W271" s="43" t="e">
        <f>VLOOKUP(C271,'053-005'!D:L,9,0)</f>
        <v>#N/A</v>
      </c>
      <c r="X271" t="e">
        <f>VLOOKUP(C271,'053-006'!C:G,5,0)</f>
        <v>#N/A</v>
      </c>
    </row>
    <row r="272" spans="1:24" ht="45" customHeight="1" thickBot="1">
      <c r="A272" s="146"/>
      <c r="B272" s="149" t="s">
        <v>729</v>
      </c>
      <c r="C272" s="31" t="s">
        <v>729</v>
      </c>
      <c r="D272" s="32" t="s">
        <v>714</v>
      </c>
      <c r="E272" s="32" t="s">
        <v>669</v>
      </c>
      <c r="F272" s="33">
        <v>2</v>
      </c>
      <c r="G272" s="151"/>
      <c r="H272" s="153"/>
      <c r="I272" s="153"/>
      <c r="J272" s="153"/>
      <c r="K272" s="153"/>
      <c r="L272" s="155"/>
      <c r="M272" s="26">
        <v>21</v>
      </c>
      <c r="N272">
        <v>76</v>
      </c>
      <c r="O272" s="60">
        <v>286978</v>
      </c>
      <c r="P272" s="61">
        <v>266135</v>
      </c>
      <c r="Q272" s="62">
        <f t="shared" si="20"/>
        <v>21414311</v>
      </c>
      <c r="R272" s="62">
        <f t="shared" si="21"/>
        <v>10707155.5</v>
      </c>
      <c r="S272" s="63">
        <v>10707155</v>
      </c>
      <c r="T272" t="e">
        <f>VLOOKUP(C272,'053-001'!D:I,6,0)</f>
        <v>#N/A</v>
      </c>
      <c r="U272" t="e">
        <f>VLOOKUP(C272,'053-003'!C:G,5,0)</f>
        <v>#N/A</v>
      </c>
      <c r="V272" t="str">
        <f>VLOOKUP(C272,'053-004'!C:G,5,0)</f>
        <v>053-004</v>
      </c>
      <c r="W272" s="43" t="e">
        <f>VLOOKUP(C272,'053-005'!D:L,9,0)</f>
        <v>#N/A</v>
      </c>
      <c r="X272" t="e">
        <f>VLOOKUP(C272,'053-006'!C:G,5,0)</f>
        <v>#N/A</v>
      </c>
    </row>
    <row r="273" spans="1:24" ht="45" customHeight="1">
      <c r="A273" s="145" t="s">
        <v>618</v>
      </c>
      <c r="B273" s="147" t="s">
        <v>36</v>
      </c>
      <c r="C273" s="29" t="s">
        <v>36</v>
      </c>
      <c r="D273" s="7" t="s">
        <v>3</v>
      </c>
      <c r="E273" s="7" t="s">
        <v>603</v>
      </c>
      <c r="F273" s="30">
        <v>1</v>
      </c>
      <c r="G273" s="150">
        <v>662</v>
      </c>
      <c r="H273" s="152">
        <f>F273*G273</f>
        <v>662</v>
      </c>
      <c r="I273" s="152">
        <v>0</v>
      </c>
      <c r="J273" s="152">
        <f>H273-I273</f>
        <v>662</v>
      </c>
      <c r="K273" s="152">
        <f>J273*0.09</f>
        <v>59.58</v>
      </c>
      <c r="L273" s="154">
        <f>J273+K273</f>
        <v>721.58</v>
      </c>
      <c r="M273" s="26">
        <v>21</v>
      </c>
      <c r="N273">
        <v>38</v>
      </c>
      <c r="O273" s="60">
        <v>286978</v>
      </c>
      <c r="P273" s="61">
        <v>266135</v>
      </c>
      <c r="Q273" s="62">
        <f t="shared" si="20"/>
        <v>10707155.5</v>
      </c>
      <c r="R273" s="62">
        <f t="shared" si="21"/>
        <v>10707155.5</v>
      </c>
      <c r="S273" s="63">
        <v>10707155</v>
      </c>
      <c r="T273" t="str">
        <f>VLOOKUP(C273,'053-001'!D:I,6,0)</f>
        <v>053-001</v>
      </c>
      <c r="U273" t="e">
        <f>VLOOKUP(C273,'053-003'!C:G,5,0)</f>
        <v>#N/A</v>
      </c>
      <c r="V273" t="e">
        <f>VLOOKUP(C273,'053-004'!C:G,5,0)</f>
        <v>#N/A</v>
      </c>
      <c r="W273" s="43" t="e">
        <f>VLOOKUP(C273,'053-005'!D:L,9,0)</f>
        <v>#N/A</v>
      </c>
      <c r="X273" t="e">
        <f>VLOOKUP(C273,'053-006'!C:G,5,0)</f>
        <v>#N/A</v>
      </c>
    </row>
    <row r="274" spans="1:24" ht="45" customHeight="1">
      <c r="A274" s="131"/>
      <c r="B274" s="148" t="s">
        <v>175</v>
      </c>
      <c r="C274" s="20" t="s">
        <v>175</v>
      </c>
      <c r="D274" s="21" t="s">
        <v>674</v>
      </c>
      <c r="E274" s="21" t="s">
        <v>603</v>
      </c>
      <c r="F274" s="22">
        <v>2</v>
      </c>
      <c r="G274" s="137"/>
      <c r="H274" s="140"/>
      <c r="I274" s="140"/>
      <c r="J274" s="140"/>
      <c r="K274" s="140"/>
      <c r="L274" s="143"/>
      <c r="M274" s="26">
        <v>21</v>
      </c>
      <c r="N274">
        <v>76</v>
      </c>
      <c r="O274" s="60">
        <v>286978</v>
      </c>
      <c r="P274" s="61">
        <v>266135</v>
      </c>
      <c r="Q274" s="62">
        <f t="shared" si="20"/>
        <v>21414311</v>
      </c>
      <c r="R274" s="62">
        <f t="shared" si="21"/>
        <v>10707155.5</v>
      </c>
      <c r="S274" s="63">
        <v>10707155</v>
      </c>
      <c r="T274" t="str">
        <f>VLOOKUP(C274,'053-001'!D:I,6,0)</f>
        <v>053-001</v>
      </c>
      <c r="U274" t="e">
        <f>VLOOKUP(C274,'053-003'!C:G,5,0)</f>
        <v>#N/A</v>
      </c>
      <c r="V274" t="e">
        <f>VLOOKUP(C274,'053-004'!C:G,5,0)</f>
        <v>#N/A</v>
      </c>
      <c r="W274" s="43" t="e">
        <f>VLOOKUP(C274,'053-005'!D:L,9,0)</f>
        <v>#N/A</v>
      </c>
      <c r="X274" t="e">
        <f>VLOOKUP(C274,'053-006'!C:G,5,0)</f>
        <v>#N/A</v>
      </c>
    </row>
    <row r="275" spans="1:24" ht="45" customHeight="1">
      <c r="A275" s="131"/>
      <c r="B275" s="148" t="s">
        <v>304</v>
      </c>
      <c r="C275" s="20" t="s">
        <v>304</v>
      </c>
      <c r="D275" s="21" t="s">
        <v>706</v>
      </c>
      <c r="E275" s="21" t="s">
        <v>603</v>
      </c>
      <c r="F275" s="22">
        <v>2</v>
      </c>
      <c r="G275" s="137"/>
      <c r="H275" s="140"/>
      <c r="I275" s="140"/>
      <c r="J275" s="140"/>
      <c r="K275" s="140"/>
      <c r="L275" s="143"/>
      <c r="M275" s="26">
        <v>21</v>
      </c>
      <c r="N275">
        <v>76</v>
      </c>
      <c r="O275" s="60">
        <v>286978</v>
      </c>
      <c r="P275" s="61">
        <v>266135</v>
      </c>
      <c r="Q275" s="62">
        <f t="shared" si="20"/>
        <v>21414311</v>
      </c>
      <c r="R275" s="62">
        <f t="shared" si="21"/>
        <v>10707155.5</v>
      </c>
      <c r="S275" s="63">
        <v>10707155</v>
      </c>
      <c r="T275" t="str">
        <f>VLOOKUP(C275,'053-001'!D:I,6,0)</f>
        <v>053-001</v>
      </c>
      <c r="U275" t="e">
        <f>VLOOKUP(C275,'053-003'!C:G,5,0)</f>
        <v>#N/A</v>
      </c>
      <c r="V275" t="e">
        <f>VLOOKUP(C275,'053-004'!C:G,5,0)</f>
        <v>#N/A</v>
      </c>
      <c r="W275" s="43" t="e">
        <f>VLOOKUP(C275,'053-005'!D:L,9,0)</f>
        <v>#N/A</v>
      </c>
      <c r="X275" t="e">
        <f>VLOOKUP(C275,'053-006'!C:G,5,0)</f>
        <v>#N/A</v>
      </c>
    </row>
    <row r="276" spans="1:24" ht="45" customHeight="1">
      <c r="A276" s="131"/>
      <c r="B276" s="148" t="s">
        <v>414</v>
      </c>
      <c r="C276" s="20" t="s">
        <v>414</v>
      </c>
      <c r="D276" s="21" t="s">
        <v>707</v>
      </c>
      <c r="E276" s="21" t="s">
        <v>603</v>
      </c>
      <c r="F276" s="22">
        <v>12</v>
      </c>
      <c r="G276" s="137"/>
      <c r="H276" s="140"/>
      <c r="I276" s="140"/>
      <c r="J276" s="140"/>
      <c r="K276" s="140"/>
      <c r="L276" s="143"/>
      <c r="M276" s="26">
        <v>21</v>
      </c>
      <c r="N276">
        <v>456</v>
      </c>
      <c r="O276" s="60">
        <v>286978</v>
      </c>
      <c r="P276" s="61">
        <v>266135</v>
      </c>
      <c r="Q276" s="62">
        <f t="shared" si="20"/>
        <v>128485866</v>
      </c>
      <c r="R276" s="62">
        <f t="shared" si="21"/>
        <v>10707155.5</v>
      </c>
      <c r="S276" s="63">
        <v>10707155</v>
      </c>
      <c r="T276" t="str">
        <f>VLOOKUP(C276,'053-001'!D:I,6,0)</f>
        <v>053-001</v>
      </c>
      <c r="U276" t="e">
        <f>VLOOKUP(C276,'053-003'!C:G,5,0)</f>
        <v>#N/A</v>
      </c>
      <c r="V276" t="e">
        <f>VLOOKUP(C276,'053-004'!C:G,5,0)</f>
        <v>#N/A</v>
      </c>
      <c r="W276" s="43" t="e">
        <f>VLOOKUP(C276,'053-005'!D:L,9,0)</f>
        <v>#N/A</v>
      </c>
      <c r="X276" t="e">
        <f>VLOOKUP(C276,'053-006'!C:G,5,0)</f>
        <v>#N/A</v>
      </c>
    </row>
    <row r="277" spans="1:24" ht="45" customHeight="1" thickBot="1">
      <c r="A277" s="146"/>
      <c r="B277" s="149" t="s">
        <v>730</v>
      </c>
      <c r="C277" s="31" t="s">
        <v>730</v>
      </c>
      <c r="D277" s="32" t="s">
        <v>714</v>
      </c>
      <c r="E277" s="32" t="s">
        <v>669</v>
      </c>
      <c r="F277" s="33">
        <v>2</v>
      </c>
      <c r="G277" s="151"/>
      <c r="H277" s="153"/>
      <c r="I277" s="153"/>
      <c r="J277" s="153"/>
      <c r="K277" s="153"/>
      <c r="L277" s="155"/>
      <c r="M277" s="26">
        <v>21</v>
      </c>
      <c r="N277">
        <v>76</v>
      </c>
      <c r="O277" s="60">
        <v>286978</v>
      </c>
      <c r="P277" s="61">
        <v>266135</v>
      </c>
      <c r="Q277" s="62">
        <f t="shared" si="20"/>
        <v>21414311</v>
      </c>
      <c r="R277" s="62">
        <f t="shared" si="21"/>
        <v>10707155.5</v>
      </c>
      <c r="S277" s="63">
        <v>10707155</v>
      </c>
      <c r="T277" t="e">
        <f>VLOOKUP(C277,'053-001'!D:I,6,0)</f>
        <v>#N/A</v>
      </c>
      <c r="U277" t="e">
        <f>VLOOKUP(C277,'053-003'!C:G,5,0)</f>
        <v>#N/A</v>
      </c>
      <c r="V277" t="str">
        <f>VLOOKUP(C277,'053-004'!C:G,5,0)</f>
        <v>053-004</v>
      </c>
      <c r="W277" s="43" t="e">
        <f>VLOOKUP(C277,'053-005'!D:L,9,0)</f>
        <v>#N/A</v>
      </c>
      <c r="X277" t="e">
        <f>VLOOKUP(C277,'053-006'!C:G,5,0)</f>
        <v>#N/A</v>
      </c>
    </row>
    <row r="278" spans="1:24" ht="45" customHeight="1">
      <c r="A278" s="145" t="s">
        <v>601</v>
      </c>
      <c r="B278" s="147" t="s">
        <v>8</v>
      </c>
      <c r="C278" s="29" t="s">
        <v>8</v>
      </c>
      <c r="D278" s="7" t="s">
        <v>3</v>
      </c>
      <c r="E278" s="7" t="s">
        <v>603</v>
      </c>
      <c r="F278" s="30">
        <v>1</v>
      </c>
      <c r="G278" s="150">
        <v>858</v>
      </c>
      <c r="H278" s="152">
        <f>F278*G278</f>
        <v>858</v>
      </c>
      <c r="I278" s="152">
        <v>0</v>
      </c>
      <c r="J278" s="152">
        <f>H278-I278</f>
        <v>858</v>
      </c>
      <c r="K278" s="152">
        <f>J278*0.09</f>
        <v>77.22</v>
      </c>
      <c r="L278" s="154">
        <f>J278+K278</f>
        <v>935.22</v>
      </c>
      <c r="M278" s="26">
        <v>20</v>
      </c>
      <c r="N278">
        <v>40.652173913043477</v>
      </c>
      <c r="O278" s="60">
        <v>286978</v>
      </c>
      <c r="P278" s="61">
        <v>266135</v>
      </c>
      <c r="Q278" s="62">
        <f t="shared" si="20"/>
        <v>11454451.25</v>
      </c>
      <c r="R278" s="62">
        <f t="shared" si="21"/>
        <v>11454451.25</v>
      </c>
      <c r="S278" s="63">
        <v>11454451</v>
      </c>
      <c r="T278" t="str">
        <f>VLOOKUP(C278,'053-001'!D:I,6,0)</f>
        <v>053-001</v>
      </c>
      <c r="U278" t="e">
        <f>VLOOKUP(C278,'053-003'!C:G,5,0)</f>
        <v>#N/A</v>
      </c>
      <c r="V278" t="e">
        <f>VLOOKUP(C278,'053-004'!C:G,5,0)</f>
        <v>#N/A</v>
      </c>
      <c r="W278" s="43" t="e">
        <f>VLOOKUP(C278,'053-005'!D:L,9,0)</f>
        <v>#N/A</v>
      </c>
      <c r="X278" t="e">
        <f>VLOOKUP(C278,'053-006'!C:G,5,0)</f>
        <v>#N/A</v>
      </c>
    </row>
    <row r="279" spans="1:24" ht="45" customHeight="1">
      <c r="A279" s="131"/>
      <c r="B279" s="148" t="s">
        <v>137</v>
      </c>
      <c r="C279" s="20" t="s">
        <v>137</v>
      </c>
      <c r="D279" s="21" t="s">
        <v>687</v>
      </c>
      <c r="E279" s="21" t="s">
        <v>603</v>
      </c>
      <c r="F279" s="22">
        <v>2</v>
      </c>
      <c r="G279" s="137"/>
      <c r="H279" s="140"/>
      <c r="I279" s="140"/>
      <c r="J279" s="140"/>
      <c r="K279" s="140"/>
      <c r="L279" s="143"/>
      <c r="M279" s="26">
        <v>20</v>
      </c>
      <c r="N279">
        <v>81.304347826086953</v>
      </c>
      <c r="O279" s="60">
        <v>286978</v>
      </c>
      <c r="P279" s="61">
        <v>266135</v>
      </c>
      <c r="Q279" s="62">
        <f t="shared" si="20"/>
        <v>22908902.5</v>
      </c>
      <c r="R279" s="62">
        <f t="shared" si="21"/>
        <v>11454451.25</v>
      </c>
      <c r="S279" s="63">
        <v>11454451</v>
      </c>
      <c r="T279" t="str">
        <f>VLOOKUP(C279,'053-001'!D:I,6,0)</f>
        <v>053-001</v>
      </c>
      <c r="U279" t="e">
        <f>VLOOKUP(C279,'053-003'!C:G,5,0)</f>
        <v>#N/A</v>
      </c>
      <c r="V279" t="e">
        <f>VLOOKUP(C279,'053-004'!C:G,5,0)</f>
        <v>#N/A</v>
      </c>
      <c r="W279" s="43" t="e">
        <f>VLOOKUP(C279,'053-005'!D:L,9,0)</f>
        <v>#N/A</v>
      </c>
      <c r="X279" t="e">
        <f>VLOOKUP(C279,'053-006'!C:G,5,0)</f>
        <v>#N/A</v>
      </c>
    </row>
    <row r="280" spans="1:24" ht="45" customHeight="1">
      <c r="A280" s="131"/>
      <c r="B280" s="148" t="s">
        <v>267</v>
      </c>
      <c r="C280" s="20" t="s">
        <v>267</v>
      </c>
      <c r="D280" s="21" t="s">
        <v>688</v>
      </c>
      <c r="E280" s="21" t="s">
        <v>603</v>
      </c>
      <c r="F280" s="22">
        <v>2</v>
      </c>
      <c r="G280" s="137"/>
      <c r="H280" s="140"/>
      <c r="I280" s="140"/>
      <c r="J280" s="140"/>
      <c r="K280" s="140"/>
      <c r="L280" s="143"/>
      <c r="M280" s="26">
        <v>20</v>
      </c>
      <c r="N280">
        <v>81.304347826086953</v>
      </c>
      <c r="O280" s="60">
        <v>286978</v>
      </c>
      <c r="P280" s="61">
        <v>266135</v>
      </c>
      <c r="Q280" s="62">
        <f t="shared" si="20"/>
        <v>22908902.5</v>
      </c>
      <c r="R280" s="62">
        <f t="shared" si="21"/>
        <v>11454451.25</v>
      </c>
      <c r="S280" s="63">
        <v>11454451</v>
      </c>
      <c r="T280" t="str">
        <f>VLOOKUP(C280,'053-001'!D:I,6,0)</f>
        <v>053-001</v>
      </c>
      <c r="U280" t="e">
        <f>VLOOKUP(C280,'053-003'!C:G,5,0)</f>
        <v>#N/A</v>
      </c>
      <c r="V280" t="e">
        <f>VLOOKUP(C280,'053-004'!C:G,5,0)</f>
        <v>#N/A</v>
      </c>
      <c r="W280" s="43" t="e">
        <f>VLOOKUP(C280,'053-005'!D:L,9,0)</f>
        <v>#N/A</v>
      </c>
      <c r="X280" t="e">
        <f>VLOOKUP(C280,'053-006'!C:G,5,0)</f>
        <v>#N/A</v>
      </c>
    </row>
    <row r="281" spans="1:24" ht="45" customHeight="1">
      <c r="A281" s="131"/>
      <c r="B281" s="148" t="s">
        <v>377</v>
      </c>
      <c r="C281" s="20" t="s">
        <v>377</v>
      </c>
      <c r="D281" s="21" t="s">
        <v>689</v>
      </c>
      <c r="E281" s="21" t="s">
        <v>603</v>
      </c>
      <c r="F281" s="22">
        <v>16</v>
      </c>
      <c r="G281" s="137"/>
      <c r="H281" s="140"/>
      <c r="I281" s="140"/>
      <c r="J281" s="140"/>
      <c r="K281" s="140"/>
      <c r="L281" s="143"/>
      <c r="M281" s="26">
        <v>20</v>
      </c>
      <c r="N281">
        <v>650.43478260869563</v>
      </c>
      <c r="O281" s="60">
        <v>286978</v>
      </c>
      <c r="P281" s="61">
        <v>266135</v>
      </c>
      <c r="Q281" s="62">
        <f t="shared" si="20"/>
        <v>183271220</v>
      </c>
      <c r="R281" s="62">
        <f t="shared" si="21"/>
        <v>11454451.25</v>
      </c>
      <c r="S281" s="63">
        <v>11454451</v>
      </c>
      <c r="T281" t="str">
        <f>VLOOKUP(C281,'053-001'!D:I,6,0)</f>
        <v>053-001</v>
      </c>
      <c r="U281" t="e">
        <f>VLOOKUP(C281,'053-003'!C:G,5,0)</f>
        <v>#N/A</v>
      </c>
      <c r="V281" t="e">
        <f>VLOOKUP(C281,'053-004'!C:G,5,0)</f>
        <v>#N/A</v>
      </c>
      <c r="W281" s="43" t="e">
        <f>VLOOKUP(C281,'053-005'!D:L,9,0)</f>
        <v>#N/A</v>
      </c>
      <c r="X281" t="e">
        <f>VLOOKUP(C281,'053-006'!C:G,5,0)</f>
        <v>#N/A</v>
      </c>
    </row>
    <row r="282" spans="1:24" ht="45" customHeight="1" thickBot="1">
      <c r="A282" s="146"/>
      <c r="B282" s="149" t="s">
        <v>515</v>
      </c>
      <c r="C282" s="31" t="s">
        <v>515</v>
      </c>
      <c r="D282" s="32" t="s">
        <v>690</v>
      </c>
      <c r="E282" s="32" t="s">
        <v>603</v>
      </c>
      <c r="F282" s="33">
        <v>2</v>
      </c>
      <c r="G282" s="151"/>
      <c r="H282" s="153"/>
      <c r="I282" s="153"/>
      <c r="J282" s="153"/>
      <c r="K282" s="153"/>
      <c r="L282" s="155"/>
      <c r="M282" s="26">
        <v>20</v>
      </c>
      <c r="N282">
        <v>81.304347826086953</v>
      </c>
      <c r="O282" s="60">
        <v>286978</v>
      </c>
      <c r="P282" s="61">
        <v>266135</v>
      </c>
      <c r="Q282" s="62">
        <f t="shared" si="20"/>
        <v>22908902.5</v>
      </c>
      <c r="R282" s="62">
        <f t="shared" si="21"/>
        <v>11454451.25</v>
      </c>
      <c r="S282" s="63">
        <v>11454451</v>
      </c>
      <c r="T282" t="str">
        <f>VLOOKUP(C282,'053-001'!D:I,6,0)</f>
        <v>053-001</v>
      </c>
      <c r="U282" t="e">
        <f>VLOOKUP(C282,'053-003'!C:G,5,0)</f>
        <v>#N/A</v>
      </c>
      <c r="V282" t="e">
        <f>VLOOKUP(C282,'053-004'!C:G,5,0)</f>
        <v>#N/A</v>
      </c>
      <c r="W282" s="43" t="e">
        <f>VLOOKUP(C282,'053-005'!D:L,9,0)</f>
        <v>#N/A</v>
      </c>
      <c r="X282" t="e">
        <f>VLOOKUP(C282,'053-006'!C:G,5,0)</f>
        <v>#N/A</v>
      </c>
    </row>
    <row r="283" spans="1:24" ht="45" customHeight="1">
      <c r="A283" s="145" t="s">
        <v>604</v>
      </c>
      <c r="B283" s="147" t="s">
        <v>55</v>
      </c>
      <c r="C283" s="29" t="s">
        <v>55</v>
      </c>
      <c r="D283" s="7" t="s">
        <v>3</v>
      </c>
      <c r="E283" s="7" t="s">
        <v>603</v>
      </c>
      <c r="F283" s="30">
        <v>1</v>
      </c>
      <c r="G283" s="150">
        <v>366</v>
      </c>
      <c r="H283" s="152">
        <f>F283*G283</f>
        <v>366</v>
      </c>
      <c r="I283" s="152">
        <v>0</v>
      </c>
      <c r="J283" s="152">
        <f>H283-I283</f>
        <v>366</v>
      </c>
      <c r="K283" s="152">
        <f>J283*0.09</f>
        <v>32.94</v>
      </c>
      <c r="L283" s="154">
        <f>J283+K283</f>
        <v>398.94</v>
      </c>
      <c r="M283" s="26">
        <v>20</v>
      </c>
      <c r="N283">
        <v>21</v>
      </c>
      <c r="O283" s="60">
        <v>286978</v>
      </c>
      <c r="P283" s="61">
        <v>266135</v>
      </c>
      <c r="Q283" s="62">
        <f t="shared" si="20"/>
        <v>5917112.25</v>
      </c>
      <c r="R283" s="62">
        <f t="shared" si="21"/>
        <v>5917112.25</v>
      </c>
      <c r="S283" s="63">
        <v>5917112</v>
      </c>
      <c r="T283" t="str">
        <f>VLOOKUP(C283,'053-001'!D:I,6,0)</f>
        <v>053-001</v>
      </c>
      <c r="U283" t="e">
        <f>VLOOKUP(C283,'053-003'!C:G,5,0)</f>
        <v>#N/A</v>
      </c>
      <c r="V283" t="e">
        <f>VLOOKUP(C283,'053-004'!C:G,5,0)</f>
        <v>#N/A</v>
      </c>
      <c r="W283" s="43" t="e">
        <f>VLOOKUP(C283,'053-005'!D:L,9,0)</f>
        <v>#N/A</v>
      </c>
      <c r="X283" t="e">
        <f>VLOOKUP(C283,'053-006'!C:G,5,0)</f>
        <v>#N/A</v>
      </c>
    </row>
    <row r="284" spans="1:24" ht="45" customHeight="1">
      <c r="A284" s="131"/>
      <c r="B284" s="148" t="s">
        <v>198</v>
      </c>
      <c r="C284" s="20" t="s">
        <v>198</v>
      </c>
      <c r="D284" s="21" t="s">
        <v>674</v>
      </c>
      <c r="E284" s="21" t="s">
        <v>603</v>
      </c>
      <c r="F284" s="22">
        <v>2</v>
      </c>
      <c r="G284" s="137"/>
      <c r="H284" s="140"/>
      <c r="I284" s="140"/>
      <c r="J284" s="140"/>
      <c r="K284" s="140"/>
      <c r="L284" s="143"/>
      <c r="M284" s="26">
        <v>20</v>
      </c>
      <c r="N284">
        <v>42</v>
      </c>
      <c r="O284" s="60">
        <v>286978</v>
      </c>
      <c r="P284" s="61">
        <v>266135</v>
      </c>
      <c r="Q284" s="62">
        <f t="shared" si="20"/>
        <v>11834224.5</v>
      </c>
      <c r="R284" s="62">
        <f t="shared" si="21"/>
        <v>5917112.25</v>
      </c>
      <c r="S284" s="63">
        <v>5917112</v>
      </c>
      <c r="T284" t="str">
        <f>VLOOKUP(C284,'053-001'!D:I,6,0)</f>
        <v>053-001</v>
      </c>
      <c r="U284" t="e">
        <f>VLOOKUP(C284,'053-003'!C:G,5,0)</f>
        <v>#N/A</v>
      </c>
      <c r="V284" t="e">
        <f>VLOOKUP(C284,'053-004'!C:G,5,0)</f>
        <v>#N/A</v>
      </c>
      <c r="W284" s="43" t="e">
        <f>VLOOKUP(C284,'053-005'!D:L,9,0)</f>
        <v>#N/A</v>
      </c>
      <c r="X284" t="e">
        <f>VLOOKUP(C284,'053-006'!C:G,5,0)</f>
        <v>#N/A</v>
      </c>
    </row>
    <row r="285" spans="1:24" ht="45" customHeight="1">
      <c r="A285" s="131"/>
      <c r="B285" s="148" t="s">
        <v>324</v>
      </c>
      <c r="C285" s="20" t="s">
        <v>324</v>
      </c>
      <c r="D285" s="21" t="s">
        <v>661</v>
      </c>
      <c r="E285" s="21" t="s">
        <v>603</v>
      </c>
      <c r="F285" s="22">
        <v>2</v>
      </c>
      <c r="G285" s="137"/>
      <c r="H285" s="140"/>
      <c r="I285" s="140"/>
      <c r="J285" s="140"/>
      <c r="K285" s="140"/>
      <c r="L285" s="143"/>
      <c r="M285" s="26">
        <v>20</v>
      </c>
      <c r="N285">
        <v>42</v>
      </c>
      <c r="O285" s="60">
        <v>286978</v>
      </c>
      <c r="P285" s="61">
        <v>266135</v>
      </c>
      <c r="Q285" s="62">
        <f t="shared" si="20"/>
        <v>11834224.5</v>
      </c>
      <c r="R285" s="62">
        <f t="shared" si="21"/>
        <v>5917112.25</v>
      </c>
      <c r="S285" s="63">
        <v>5917112</v>
      </c>
      <c r="T285" t="str">
        <f>VLOOKUP(C285,'053-001'!D:I,6,0)</f>
        <v>053-001</v>
      </c>
      <c r="U285" t="e">
        <f>VLOOKUP(C285,'053-003'!C:G,5,0)</f>
        <v>#N/A</v>
      </c>
      <c r="V285" t="e">
        <f>VLOOKUP(C285,'053-004'!C:G,5,0)</f>
        <v>#N/A</v>
      </c>
      <c r="W285" s="43" t="e">
        <f>VLOOKUP(C285,'053-005'!D:L,9,0)</f>
        <v>#N/A</v>
      </c>
      <c r="X285" t="e">
        <f>VLOOKUP(C285,'053-006'!C:G,5,0)</f>
        <v>#N/A</v>
      </c>
    </row>
    <row r="286" spans="1:24" ht="45" customHeight="1">
      <c r="A286" s="131"/>
      <c r="B286" s="148" t="s">
        <v>435</v>
      </c>
      <c r="C286" s="20" t="s">
        <v>435</v>
      </c>
      <c r="D286" s="21" t="s">
        <v>662</v>
      </c>
      <c r="E286" s="21" t="s">
        <v>603</v>
      </c>
      <c r="F286" s="22">
        <v>12</v>
      </c>
      <c r="G286" s="137"/>
      <c r="H286" s="140"/>
      <c r="I286" s="140"/>
      <c r="J286" s="140"/>
      <c r="K286" s="140"/>
      <c r="L286" s="143"/>
      <c r="M286" s="26">
        <v>20</v>
      </c>
      <c r="N286">
        <v>252</v>
      </c>
      <c r="O286" s="60">
        <v>286978</v>
      </c>
      <c r="P286" s="61">
        <v>266135</v>
      </c>
      <c r="Q286" s="62">
        <f t="shared" si="20"/>
        <v>71005347</v>
      </c>
      <c r="R286" s="62">
        <f t="shared" si="21"/>
        <v>5917112.25</v>
      </c>
      <c r="S286" s="63">
        <v>5917112</v>
      </c>
      <c r="T286" t="str">
        <f>VLOOKUP(C286,'053-001'!D:I,6,0)</f>
        <v>053-001</v>
      </c>
      <c r="U286" t="e">
        <f>VLOOKUP(C286,'053-003'!C:G,5,0)</f>
        <v>#N/A</v>
      </c>
      <c r="V286" t="e">
        <f>VLOOKUP(C286,'053-004'!C:G,5,0)</f>
        <v>#N/A</v>
      </c>
      <c r="W286" s="43" t="e">
        <f>VLOOKUP(C286,'053-005'!D:L,9,0)</f>
        <v>#N/A</v>
      </c>
      <c r="X286" t="e">
        <f>VLOOKUP(C286,'053-006'!C:G,5,0)</f>
        <v>#N/A</v>
      </c>
    </row>
    <row r="287" spans="1:24" ht="45" customHeight="1" thickBot="1">
      <c r="A287" s="146"/>
      <c r="B287" s="149" t="s">
        <v>556</v>
      </c>
      <c r="C287" s="31" t="s">
        <v>556</v>
      </c>
      <c r="D287" s="32" t="s">
        <v>675</v>
      </c>
      <c r="E287" s="32" t="s">
        <v>603</v>
      </c>
      <c r="F287" s="33">
        <v>2</v>
      </c>
      <c r="G287" s="151"/>
      <c r="H287" s="153"/>
      <c r="I287" s="153"/>
      <c r="J287" s="153"/>
      <c r="K287" s="153"/>
      <c r="L287" s="155"/>
      <c r="M287" s="26">
        <v>20</v>
      </c>
      <c r="N287">
        <v>42</v>
      </c>
      <c r="O287" s="60">
        <v>286978</v>
      </c>
      <c r="P287" s="61">
        <v>266135</v>
      </c>
      <c r="Q287" s="62">
        <f t="shared" si="20"/>
        <v>11834224.5</v>
      </c>
      <c r="R287" s="62">
        <f t="shared" si="21"/>
        <v>5917112.25</v>
      </c>
      <c r="S287" s="63">
        <v>5917112</v>
      </c>
      <c r="T287" t="str">
        <f>VLOOKUP(C287,'053-001'!D:I,6,0)</f>
        <v>053-001</v>
      </c>
      <c r="U287" t="e">
        <f>VLOOKUP(C287,'053-003'!C:G,5,0)</f>
        <v>#N/A</v>
      </c>
      <c r="V287" t="e">
        <f>VLOOKUP(C287,'053-004'!C:G,5,0)</f>
        <v>#N/A</v>
      </c>
      <c r="W287" s="43" t="e">
        <f>VLOOKUP(C287,'053-005'!D:L,9,0)</f>
        <v>#N/A</v>
      </c>
      <c r="X287" t="e">
        <f>VLOOKUP(C287,'053-006'!C:G,5,0)</f>
        <v>#N/A</v>
      </c>
    </row>
    <row r="288" spans="1:24" ht="45" customHeight="1">
      <c r="A288" s="145" t="s">
        <v>606</v>
      </c>
      <c r="B288" s="147" t="s">
        <v>9</v>
      </c>
      <c r="C288" s="29" t="s">
        <v>9</v>
      </c>
      <c r="D288" s="7" t="s">
        <v>3</v>
      </c>
      <c r="E288" s="7" t="s">
        <v>603</v>
      </c>
      <c r="F288" s="30">
        <v>1</v>
      </c>
      <c r="G288" s="150">
        <v>1675</v>
      </c>
      <c r="H288" s="152">
        <f>F288*G288</f>
        <v>1675</v>
      </c>
      <c r="I288" s="152">
        <v>0</v>
      </c>
      <c r="J288" s="152">
        <f>H288-I288</f>
        <v>1675</v>
      </c>
      <c r="K288" s="152">
        <f>J288*0.09</f>
        <v>150.75</v>
      </c>
      <c r="L288" s="154">
        <f>J288+K288</f>
        <v>1825.75</v>
      </c>
      <c r="M288" s="26">
        <v>20</v>
      </c>
      <c r="N288">
        <v>79.391304347826093</v>
      </c>
      <c r="O288" s="60">
        <v>286978</v>
      </c>
      <c r="P288" s="61">
        <v>266135</v>
      </c>
      <c r="Q288" s="62">
        <f t="shared" si="20"/>
        <v>22369869.500000004</v>
      </c>
      <c r="R288" s="62">
        <f t="shared" si="21"/>
        <v>22369869.500000004</v>
      </c>
      <c r="S288" s="63">
        <v>22369869</v>
      </c>
      <c r="T288" t="str">
        <f>VLOOKUP(C288,'053-001'!D:I,6,0)</f>
        <v>053-001</v>
      </c>
      <c r="U288" t="e">
        <f>VLOOKUP(C288,'053-003'!C:G,5,0)</f>
        <v>#N/A</v>
      </c>
      <c r="V288" t="e">
        <f>VLOOKUP(C288,'053-004'!C:G,5,0)</f>
        <v>#N/A</v>
      </c>
      <c r="W288" s="43" t="e">
        <f>VLOOKUP(C288,'053-005'!D:L,9,0)</f>
        <v>#N/A</v>
      </c>
      <c r="X288" t="e">
        <f>VLOOKUP(C288,'053-006'!C:G,5,0)</f>
        <v>#N/A</v>
      </c>
    </row>
    <row r="289" spans="1:24" ht="45" customHeight="1">
      <c r="A289" s="131"/>
      <c r="B289" s="148" t="s">
        <v>138</v>
      </c>
      <c r="C289" s="20" t="s">
        <v>138</v>
      </c>
      <c r="D289" s="21" t="s">
        <v>702</v>
      </c>
      <c r="E289" s="21" t="s">
        <v>603</v>
      </c>
      <c r="F289" s="22">
        <v>2</v>
      </c>
      <c r="G289" s="137"/>
      <c r="H289" s="140"/>
      <c r="I289" s="140"/>
      <c r="J289" s="140"/>
      <c r="K289" s="140"/>
      <c r="L289" s="143"/>
      <c r="M289" s="26">
        <v>20</v>
      </c>
      <c r="N289">
        <v>158.78260869565219</v>
      </c>
      <c r="O289" s="60">
        <v>286978</v>
      </c>
      <c r="P289" s="61">
        <v>266135</v>
      </c>
      <c r="Q289" s="62">
        <f t="shared" si="20"/>
        <v>44739739.000000007</v>
      </c>
      <c r="R289" s="62">
        <f t="shared" si="21"/>
        <v>22369869.500000004</v>
      </c>
      <c r="S289" s="63">
        <v>22369869</v>
      </c>
      <c r="T289" t="str">
        <f>VLOOKUP(C289,'053-001'!D:I,6,0)</f>
        <v>053-001</v>
      </c>
      <c r="U289" t="e">
        <f>VLOOKUP(C289,'053-003'!C:G,5,0)</f>
        <v>#N/A</v>
      </c>
      <c r="V289" t="e">
        <f>VLOOKUP(C289,'053-004'!C:G,5,0)</f>
        <v>#N/A</v>
      </c>
      <c r="W289" s="43" t="e">
        <f>VLOOKUP(C289,'053-005'!D:L,9,0)</f>
        <v>#N/A</v>
      </c>
      <c r="X289" t="e">
        <f>VLOOKUP(C289,'053-006'!C:G,5,0)</f>
        <v>#N/A</v>
      </c>
    </row>
    <row r="290" spans="1:24" ht="45" customHeight="1">
      <c r="A290" s="131"/>
      <c r="B290" s="148" t="s">
        <v>268</v>
      </c>
      <c r="C290" s="20" t="s">
        <v>268</v>
      </c>
      <c r="D290" s="21" t="s">
        <v>731</v>
      </c>
      <c r="E290" s="21" t="s">
        <v>603</v>
      </c>
      <c r="F290" s="22">
        <v>2</v>
      </c>
      <c r="G290" s="137"/>
      <c r="H290" s="140"/>
      <c r="I290" s="140"/>
      <c r="J290" s="140"/>
      <c r="K290" s="140"/>
      <c r="L290" s="143"/>
      <c r="M290" s="26">
        <v>20</v>
      </c>
      <c r="N290">
        <v>158.78260869565219</v>
      </c>
      <c r="O290" s="60">
        <v>286978</v>
      </c>
      <c r="P290" s="61">
        <v>266135</v>
      </c>
      <c r="Q290" s="62">
        <f t="shared" si="20"/>
        <v>44739739.000000007</v>
      </c>
      <c r="R290" s="62">
        <f t="shared" si="21"/>
        <v>22369869.500000004</v>
      </c>
      <c r="S290" s="63">
        <v>22369869</v>
      </c>
      <c r="T290" t="str">
        <f>VLOOKUP(C290,'053-001'!D:I,6,0)</f>
        <v>053-001</v>
      </c>
      <c r="U290" t="e">
        <f>VLOOKUP(C290,'053-003'!C:G,5,0)</f>
        <v>#N/A</v>
      </c>
      <c r="V290" t="e">
        <f>VLOOKUP(C290,'053-004'!C:G,5,0)</f>
        <v>#N/A</v>
      </c>
      <c r="W290" s="43" t="e">
        <f>VLOOKUP(C290,'053-005'!D:L,9,0)</f>
        <v>#N/A</v>
      </c>
      <c r="X290" t="e">
        <f>VLOOKUP(C290,'053-006'!C:G,5,0)</f>
        <v>#N/A</v>
      </c>
    </row>
    <row r="291" spans="1:24" ht="45" customHeight="1">
      <c r="A291" s="131"/>
      <c r="B291" s="148" t="s">
        <v>378</v>
      </c>
      <c r="C291" s="20" t="s">
        <v>378</v>
      </c>
      <c r="D291" s="21" t="s">
        <v>732</v>
      </c>
      <c r="E291" s="21" t="s">
        <v>603</v>
      </c>
      <c r="F291" s="22">
        <v>16</v>
      </c>
      <c r="G291" s="137"/>
      <c r="H291" s="140"/>
      <c r="I291" s="140"/>
      <c r="J291" s="140"/>
      <c r="K291" s="140"/>
      <c r="L291" s="143"/>
      <c r="M291" s="26">
        <v>20</v>
      </c>
      <c r="N291">
        <v>1270.2608695652175</v>
      </c>
      <c r="O291" s="60">
        <v>286978</v>
      </c>
      <c r="P291" s="61">
        <v>266135</v>
      </c>
      <c r="Q291" s="62">
        <f t="shared" si="20"/>
        <v>357917912.00000006</v>
      </c>
      <c r="R291" s="62">
        <f t="shared" si="21"/>
        <v>22369869.500000004</v>
      </c>
      <c r="S291" s="63">
        <v>22369869</v>
      </c>
      <c r="T291" t="str">
        <f>VLOOKUP(C291,'053-001'!D:I,6,0)</f>
        <v>053-001</v>
      </c>
      <c r="U291" t="e">
        <f>VLOOKUP(C291,'053-003'!C:G,5,0)</f>
        <v>#N/A</v>
      </c>
      <c r="V291" t="e">
        <f>VLOOKUP(C291,'053-004'!C:G,5,0)</f>
        <v>#N/A</v>
      </c>
      <c r="W291" s="43" t="e">
        <f>VLOOKUP(C291,'053-005'!D:L,9,0)</f>
        <v>#N/A</v>
      </c>
      <c r="X291" t="e">
        <f>VLOOKUP(C291,'053-006'!C:G,5,0)</f>
        <v>#N/A</v>
      </c>
    </row>
    <row r="292" spans="1:24" ht="45" customHeight="1" thickBot="1">
      <c r="A292" s="146"/>
      <c r="B292" s="149" t="s">
        <v>733</v>
      </c>
      <c r="C292" s="31" t="s">
        <v>733</v>
      </c>
      <c r="D292" s="32" t="s">
        <v>734</v>
      </c>
      <c r="E292" s="32" t="s">
        <v>710</v>
      </c>
      <c r="F292" s="33">
        <v>2</v>
      </c>
      <c r="G292" s="151"/>
      <c r="H292" s="153"/>
      <c r="I292" s="153"/>
      <c r="J292" s="153"/>
      <c r="K292" s="153"/>
      <c r="L292" s="155"/>
      <c r="M292" s="26">
        <v>20</v>
      </c>
      <c r="N292">
        <v>158.78260869565219</v>
      </c>
      <c r="O292" s="60">
        <v>286978</v>
      </c>
      <c r="P292" s="61">
        <v>266135</v>
      </c>
      <c r="Q292" s="62">
        <f t="shared" si="20"/>
        <v>44739739.000000007</v>
      </c>
      <c r="R292" s="62">
        <f t="shared" si="21"/>
        <v>22369869.500000004</v>
      </c>
      <c r="S292" s="63">
        <v>22369869</v>
      </c>
      <c r="T292" t="e">
        <f>VLOOKUP(C292,'053-001'!D:I,6,0)</f>
        <v>#N/A</v>
      </c>
      <c r="U292" t="e">
        <f>VLOOKUP(C292,'053-003'!C:G,5,0)</f>
        <v>#N/A</v>
      </c>
      <c r="V292" t="e">
        <f>VLOOKUP(C292,'053-004'!C:G,5,0)</f>
        <v>#N/A</v>
      </c>
      <c r="W292" s="43" t="str">
        <f>VLOOKUP(C292,'053-005'!D:L,9,0)</f>
        <v>053-005</v>
      </c>
      <c r="X292" t="e">
        <f>VLOOKUP(C292,'053-006'!C:G,5,0)</f>
        <v>#N/A</v>
      </c>
    </row>
    <row r="293" spans="1:24" ht="45" customHeight="1">
      <c r="A293" s="145" t="s">
        <v>608</v>
      </c>
      <c r="B293" s="147" t="s">
        <v>10</v>
      </c>
      <c r="C293" s="29" t="s">
        <v>10</v>
      </c>
      <c r="D293" s="7" t="s">
        <v>3</v>
      </c>
      <c r="E293" s="7" t="s">
        <v>603</v>
      </c>
      <c r="F293" s="30">
        <v>1</v>
      </c>
      <c r="G293" s="150">
        <v>662</v>
      </c>
      <c r="H293" s="152">
        <f>F293*G293</f>
        <v>662</v>
      </c>
      <c r="I293" s="152">
        <v>0</v>
      </c>
      <c r="J293" s="152">
        <f>H293-I293</f>
        <v>662</v>
      </c>
      <c r="K293" s="152">
        <f>J293*0.09</f>
        <v>59.58</v>
      </c>
      <c r="L293" s="154">
        <f>J293+K293</f>
        <v>721.58</v>
      </c>
      <c r="M293" s="26">
        <v>20</v>
      </c>
      <c r="N293">
        <v>38</v>
      </c>
      <c r="O293" s="60">
        <v>286978</v>
      </c>
      <c r="P293" s="61">
        <v>266135</v>
      </c>
      <c r="Q293" s="62">
        <f t="shared" si="20"/>
        <v>10707155.5</v>
      </c>
      <c r="R293" s="62">
        <f t="shared" si="21"/>
        <v>10707155.5</v>
      </c>
      <c r="S293" s="63">
        <v>10707155</v>
      </c>
      <c r="T293" t="str">
        <f>VLOOKUP(C293,'053-001'!D:I,6,0)</f>
        <v>053-001</v>
      </c>
      <c r="U293" t="e">
        <f>VLOOKUP(C293,'053-003'!C:G,5,0)</f>
        <v>#N/A</v>
      </c>
      <c r="V293" t="e">
        <f>VLOOKUP(C293,'053-004'!C:G,5,0)</f>
        <v>#N/A</v>
      </c>
      <c r="W293" s="43" t="e">
        <f>VLOOKUP(C293,'053-005'!D:L,9,0)</f>
        <v>#N/A</v>
      </c>
      <c r="X293" t="e">
        <f>VLOOKUP(C293,'053-006'!C:G,5,0)</f>
        <v>#N/A</v>
      </c>
    </row>
    <row r="294" spans="1:24" ht="45" customHeight="1">
      <c r="A294" s="131"/>
      <c r="B294" s="148" t="s">
        <v>140</v>
      </c>
      <c r="C294" s="20" t="s">
        <v>140</v>
      </c>
      <c r="D294" s="21" t="s">
        <v>674</v>
      </c>
      <c r="E294" s="21" t="s">
        <v>603</v>
      </c>
      <c r="F294" s="22">
        <v>2</v>
      </c>
      <c r="G294" s="137"/>
      <c r="H294" s="140"/>
      <c r="I294" s="140"/>
      <c r="J294" s="140"/>
      <c r="K294" s="140"/>
      <c r="L294" s="143"/>
      <c r="M294" s="26">
        <v>20</v>
      </c>
      <c r="N294">
        <v>76</v>
      </c>
      <c r="O294" s="60">
        <v>286978</v>
      </c>
      <c r="P294" s="61">
        <v>266135</v>
      </c>
      <c r="Q294" s="62">
        <f t="shared" si="20"/>
        <v>21414311</v>
      </c>
      <c r="R294" s="62">
        <f t="shared" si="21"/>
        <v>10707155.5</v>
      </c>
      <c r="S294" s="63">
        <v>10707155</v>
      </c>
      <c r="T294" t="str">
        <f>VLOOKUP(C294,'053-001'!D:I,6,0)</f>
        <v>053-001</v>
      </c>
      <c r="U294" t="e">
        <f>VLOOKUP(C294,'053-003'!C:G,5,0)</f>
        <v>#N/A</v>
      </c>
      <c r="V294" t="e">
        <f>VLOOKUP(C294,'053-004'!C:G,5,0)</f>
        <v>#N/A</v>
      </c>
      <c r="W294" s="43" t="e">
        <f>VLOOKUP(C294,'053-005'!D:L,9,0)</f>
        <v>#N/A</v>
      </c>
      <c r="X294" t="e">
        <f>VLOOKUP(C294,'053-006'!C:G,5,0)</f>
        <v>#N/A</v>
      </c>
    </row>
    <row r="295" spans="1:24" ht="45" customHeight="1">
      <c r="A295" s="131"/>
      <c r="B295" s="148" t="s">
        <v>270</v>
      </c>
      <c r="C295" s="20" t="s">
        <v>270</v>
      </c>
      <c r="D295" s="21" t="s">
        <v>706</v>
      </c>
      <c r="E295" s="21" t="s">
        <v>603</v>
      </c>
      <c r="F295" s="22">
        <v>2</v>
      </c>
      <c r="G295" s="137"/>
      <c r="H295" s="140"/>
      <c r="I295" s="140"/>
      <c r="J295" s="140"/>
      <c r="K295" s="140"/>
      <c r="L295" s="143"/>
      <c r="M295" s="26">
        <v>20</v>
      </c>
      <c r="N295">
        <v>76</v>
      </c>
      <c r="O295" s="60">
        <v>286978</v>
      </c>
      <c r="P295" s="61">
        <v>266135</v>
      </c>
      <c r="Q295" s="62">
        <f t="shared" si="20"/>
        <v>21414311</v>
      </c>
      <c r="R295" s="62">
        <f t="shared" si="21"/>
        <v>10707155.5</v>
      </c>
      <c r="S295" s="63">
        <v>10707155</v>
      </c>
      <c r="T295" t="str">
        <f>VLOOKUP(C295,'053-001'!D:I,6,0)</f>
        <v>053-001</v>
      </c>
      <c r="U295" t="e">
        <f>VLOOKUP(C295,'053-003'!C:G,5,0)</f>
        <v>#N/A</v>
      </c>
      <c r="V295" t="e">
        <f>VLOOKUP(C295,'053-004'!C:G,5,0)</f>
        <v>#N/A</v>
      </c>
      <c r="W295" s="43" t="e">
        <f>VLOOKUP(C295,'053-005'!D:L,9,0)</f>
        <v>#N/A</v>
      </c>
      <c r="X295" t="e">
        <f>VLOOKUP(C295,'053-006'!C:G,5,0)</f>
        <v>#N/A</v>
      </c>
    </row>
    <row r="296" spans="1:24" ht="45" customHeight="1">
      <c r="A296" s="131"/>
      <c r="B296" s="148" t="s">
        <v>380</v>
      </c>
      <c r="C296" s="20" t="s">
        <v>380</v>
      </c>
      <c r="D296" s="21" t="s">
        <v>707</v>
      </c>
      <c r="E296" s="21" t="s">
        <v>603</v>
      </c>
      <c r="F296" s="22">
        <v>12</v>
      </c>
      <c r="G296" s="137"/>
      <c r="H296" s="140"/>
      <c r="I296" s="140"/>
      <c r="J296" s="140"/>
      <c r="K296" s="140"/>
      <c r="L296" s="143"/>
      <c r="M296" s="26">
        <v>20</v>
      </c>
      <c r="N296">
        <v>456</v>
      </c>
      <c r="O296" s="60">
        <v>286978</v>
      </c>
      <c r="P296" s="61">
        <v>266135</v>
      </c>
      <c r="Q296" s="62">
        <f t="shared" si="20"/>
        <v>128485866</v>
      </c>
      <c r="R296" s="62">
        <f t="shared" si="21"/>
        <v>10707155.5</v>
      </c>
      <c r="S296" s="63">
        <v>10707155</v>
      </c>
      <c r="T296" t="str">
        <f>VLOOKUP(C296,'053-001'!D:I,6,0)</f>
        <v>053-001</v>
      </c>
      <c r="U296" t="e">
        <f>VLOOKUP(C296,'053-003'!C:G,5,0)</f>
        <v>#N/A</v>
      </c>
      <c r="V296" t="e">
        <f>VLOOKUP(C296,'053-004'!C:G,5,0)</f>
        <v>#N/A</v>
      </c>
      <c r="W296" s="43" t="e">
        <f>VLOOKUP(C296,'053-005'!D:L,9,0)</f>
        <v>#N/A</v>
      </c>
      <c r="X296" t="e">
        <f>VLOOKUP(C296,'053-006'!C:G,5,0)</f>
        <v>#N/A</v>
      </c>
    </row>
    <row r="297" spans="1:24" ht="45" customHeight="1" thickBot="1">
      <c r="A297" s="146"/>
      <c r="B297" s="149" t="s">
        <v>735</v>
      </c>
      <c r="C297" s="31" t="s">
        <v>735</v>
      </c>
      <c r="D297" s="32" t="s">
        <v>714</v>
      </c>
      <c r="E297" s="32" t="s">
        <v>669</v>
      </c>
      <c r="F297" s="33">
        <v>2</v>
      </c>
      <c r="G297" s="151"/>
      <c r="H297" s="153"/>
      <c r="I297" s="153"/>
      <c r="J297" s="153"/>
      <c r="K297" s="153"/>
      <c r="L297" s="155"/>
      <c r="M297" s="26">
        <v>20</v>
      </c>
      <c r="N297">
        <v>76</v>
      </c>
      <c r="O297" s="60">
        <v>286978</v>
      </c>
      <c r="P297" s="61">
        <v>266135</v>
      </c>
      <c r="Q297" s="62">
        <f t="shared" si="20"/>
        <v>21414311</v>
      </c>
      <c r="R297" s="62">
        <f t="shared" si="21"/>
        <v>10707155.5</v>
      </c>
      <c r="S297" s="63">
        <v>10707155</v>
      </c>
      <c r="T297" t="e">
        <f>VLOOKUP(C297,'053-001'!D:I,6,0)</f>
        <v>#N/A</v>
      </c>
      <c r="U297" t="e">
        <f>VLOOKUP(C297,'053-003'!C:G,5,0)</f>
        <v>#N/A</v>
      </c>
      <c r="V297" t="str">
        <f>VLOOKUP(C297,'053-004'!C:G,5,0)</f>
        <v>053-004</v>
      </c>
      <c r="W297" s="43" t="e">
        <f>VLOOKUP(C297,'053-005'!D:L,9,0)</f>
        <v>#N/A</v>
      </c>
      <c r="X297" t="e">
        <f>VLOOKUP(C297,'053-006'!C:G,5,0)</f>
        <v>#N/A</v>
      </c>
    </row>
    <row r="298" spans="1:24" ht="45" customHeight="1">
      <c r="A298" s="145" t="s">
        <v>618</v>
      </c>
      <c r="B298" s="147" t="s">
        <v>11</v>
      </c>
      <c r="C298" s="29" t="s">
        <v>11</v>
      </c>
      <c r="D298" s="7" t="s">
        <v>3</v>
      </c>
      <c r="E298" s="7" t="s">
        <v>603</v>
      </c>
      <c r="F298" s="30">
        <v>1</v>
      </c>
      <c r="G298" s="150">
        <v>366</v>
      </c>
      <c r="H298" s="152">
        <f>F298*G298</f>
        <v>366</v>
      </c>
      <c r="I298" s="152">
        <v>0</v>
      </c>
      <c r="J298" s="152">
        <f>H298-I298</f>
        <v>366</v>
      </c>
      <c r="K298" s="152">
        <f>J298*0.09</f>
        <v>32.94</v>
      </c>
      <c r="L298" s="154">
        <f>J298+K298</f>
        <v>398.94</v>
      </c>
      <c r="M298" s="26">
        <v>20</v>
      </c>
      <c r="N298">
        <v>21</v>
      </c>
      <c r="O298" s="60">
        <v>286978</v>
      </c>
      <c r="P298" s="61">
        <v>266135</v>
      </c>
      <c r="Q298" s="62">
        <f t="shared" si="20"/>
        <v>5917112.25</v>
      </c>
      <c r="R298" s="62">
        <f t="shared" si="21"/>
        <v>5917112.25</v>
      </c>
      <c r="S298" s="63">
        <v>5917112</v>
      </c>
      <c r="T298" t="str">
        <f>VLOOKUP(C298,'053-001'!D:I,6,0)</f>
        <v>053-001</v>
      </c>
      <c r="U298" t="e">
        <f>VLOOKUP(C298,'053-003'!C:G,5,0)</f>
        <v>#N/A</v>
      </c>
      <c r="V298" t="e">
        <f>VLOOKUP(C298,'053-004'!C:G,5,0)</f>
        <v>#N/A</v>
      </c>
      <c r="W298" s="43" t="e">
        <f>VLOOKUP(C298,'053-005'!D:L,9,0)</f>
        <v>#N/A</v>
      </c>
      <c r="X298" t="e">
        <f>VLOOKUP(C298,'053-006'!C:G,5,0)</f>
        <v>#N/A</v>
      </c>
    </row>
    <row r="299" spans="1:24" ht="45" customHeight="1">
      <c r="A299" s="131"/>
      <c r="B299" s="148" t="s">
        <v>142</v>
      </c>
      <c r="C299" s="20" t="s">
        <v>142</v>
      </c>
      <c r="D299" s="21" t="s">
        <v>674</v>
      </c>
      <c r="E299" s="21" t="s">
        <v>603</v>
      </c>
      <c r="F299" s="22">
        <v>2</v>
      </c>
      <c r="G299" s="137"/>
      <c r="H299" s="140"/>
      <c r="I299" s="140"/>
      <c r="J299" s="140"/>
      <c r="K299" s="140"/>
      <c r="L299" s="143"/>
      <c r="M299" s="26">
        <v>20</v>
      </c>
      <c r="N299">
        <v>42</v>
      </c>
      <c r="O299" s="60">
        <v>286978</v>
      </c>
      <c r="P299" s="61">
        <v>266135</v>
      </c>
      <c r="Q299" s="62">
        <f t="shared" si="20"/>
        <v>11834224.5</v>
      </c>
      <c r="R299" s="62">
        <f t="shared" si="21"/>
        <v>5917112.25</v>
      </c>
      <c r="S299" s="63">
        <v>5917112</v>
      </c>
      <c r="T299" t="str">
        <f>VLOOKUP(C299,'053-001'!D:I,6,0)</f>
        <v>053-001</v>
      </c>
      <c r="U299" t="e">
        <f>VLOOKUP(C299,'053-003'!C:G,5,0)</f>
        <v>#N/A</v>
      </c>
      <c r="V299" t="e">
        <f>VLOOKUP(C299,'053-004'!C:G,5,0)</f>
        <v>#N/A</v>
      </c>
      <c r="W299" s="43" t="e">
        <f>VLOOKUP(C299,'053-005'!D:L,9,0)</f>
        <v>#N/A</v>
      </c>
      <c r="X299" t="e">
        <f>VLOOKUP(C299,'053-006'!C:G,5,0)</f>
        <v>#N/A</v>
      </c>
    </row>
    <row r="300" spans="1:24" ht="45" customHeight="1">
      <c r="A300" s="131"/>
      <c r="B300" s="148" t="s">
        <v>272</v>
      </c>
      <c r="C300" s="20" t="s">
        <v>272</v>
      </c>
      <c r="D300" s="21" t="s">
        <v>661</v>
      </c>
      <c r="E300" s="21" t="s">
        <v>603</v>
      </c>
      <c r="F300" s="22">
        <v>2</v>
      </c>
      <c r="G300" s="137"/>
      <c r="H300" s="140"/>
      <c r="I300" s="140"/>
      <c r="J300" s="140"/>
      <c r="K300" s="140"/>
      <c r="L300" s="143"/>
      <c r="M300" s="26">
        <v>20</v>
      </c>
      <c r="N300">
        <v>42</v>
      </c>
      <c r="O300" s="60">
        <v>286978</v>
      </c>
      <c r="P300" s="61">
        <v>266135</v>
      </c>
      <c r="Q300" s="62">
        <f t="shared" si="20"/>
        <v>11834224.5</v>
      </c>
      <c r="R300" s="62">
        <f t="shared" si="21"/>
        <v>5917112.25</v>
      </c>
      <c r="S300" s="63">
        <v>5917112</v>
      </c>
      <c r="T300" t="str">
        <f>VLOOKUP(C300,'053-001'!D:I,6,0)</f>
        <v>053-001</v>
      </c>
      <c r="U300" t="e">
        <f>VLOOKUP(C300,'053-003'!C:G,5,0)</f>
        <v>#N/A</v>
      </c>
      <c r="V300" t="e">
        <f>VLOOKUP(C300,'053-004'!C:G,5,0)</f>
        <v>#N/A</v>
      </c>
      <c r="W300" s="43" t="e">
        <f>VLOOKUP(C300,'053-005'!D:L,9,0)</f>
        <v>#N/A</v>
      </c>
      <c r="X300" t="e">
        <f>VLOOKUP(C300,'053-006'!C:G,5,0)</f>
        <v>#N/A</v>
      </c>
    </row>
    <row r="301" spans="1:24" ht="45" customHeight="1">
      <c r="A301" s="131"/>
      <c r="B301" s="148" t="s">
        <v>382</v>
      </c>
      <c r="C301" s="20" t="s">
        <v>382</v>
      </c>
      <c r="D301" s="21" t="s">
        <v>662</v>
      </c>
      <c r="E301" s="21" t="s">
        <v>603</v>
      </c>
      <c r="F301" s="22">
        <v>12</v>
      </c>
      <c r="G301" s="137"/>
      <c r="H301" s="140"/>
      <c r="I301" s="140"/>
      <c r="J301" s="140"/>
      <c r="K301" s="140"/>
      <c r="L301" s="143"/>
      <c r="M301" s="26">
        <v>20</v>
      </c>
      <c r="N301">
        <v>252</v>
      </c>
      <c r="O301" s="60">
        <v>286978</v>
      </c>
      <c r="P301" s="61">
        <v>266135</v>
      </c>
      <c r="Q301" s="62">
        <f t="shared" si="20"/>
        <v>71005347</v>
      </c>
      <c r="R301" s="62">
        <f t="shared" si="21"/>
        <v>5917112.25</v>
      </c>
      <c r="S301" s="63">
        <v>5917112</v>
      </c>
      <c r="T301" t="str">
        <f>VLOOKUP(C301,'053-001'!D:I,6,0)</f>
        <v>053-001</v>
      </c>
      <c r="U301" t="e">
        <f>VLOOKUP(C301,'053-003'!C:G,5,0)</f>
        <v>#N/A</v>
      </c>
      <c r="V301" t="e">
        <f>VLOOKUP(C301,'053-004'!C:G,5,0)</f>
        <v>#N/A</v>
      </c>
      <c r="W301" s="43" t="e">
        <f>VLOOKUP(C301,'053-005'!D:L,9,0)</f>
        <v>#N/A</v>
      </c>
      <c r="X301" t="e">
        <f>VLOOKUP(C301,'053-006'!C:G,5,0)</f>
        <v>#N/A</v>
      </c>
    </row>
    <row r="302" spans="1:24" ht="45" customHeight="1" thickBot="1">
      <c r="A302" s="146"/>
      <c r="B302" s="149" t="s">
        <v>538</v>
      </c>
      <c r="C302" s="31" t="s">
        <v>538</v>
      </c>
      <c r="D302" s="32" t="s">
        <v>675</v>
      </c>
      <c r="E302" s="32" t="s">
        <v>603</v>
      </c>
      <c r="F302" s="33">
        <v>2</v>
      </c>
      <c r="G302" s="151"/>
      <c r="H302" s="153"/>
      <c r="I302" s="153"/>
      <c r="J302" s="153"/>
      <c r="K302" s="153"/>
      <c r="L302" s="155"/>
      <c r="M302" s="26">
        <v>20</v>
      </c>
      <c r="N302">
        <v>42</v>
      </c>
      <c r="O302" s="60">
        <v>286978</v>
      </c>
      <c r="P302" s="61">
        <v>266135</v>
      </c>
      <c r="Q302" s="62">
        <f t="shared" si="20"/>
        <v>11834224.5</v>
      </c>
      <c r="R302" s="62">
        <f t="shared" si="21"/>
        <v>5917112.25</v>
      </c>
      <c r="S302" s="63">
        <v>5917112</v>
      </c>
      <c r="T302" t="str">
        <f>VLOOKUP(C302,'053-001'!D:I,6,0)</f>
        <v>053-001</v>
      </c>
      <c r="U302" t="e">
        <f>VLOOKUP(C302,'053-003'!C:G,5,0)</f>
        <v>#N/A</v>
      </c>
      <c r="V302" t="e">
        <f>VLOOKUP(C302,'053-004'!C:G,5,0)</f>
        <v>#N/A</v>
      </c>
      <c r="W302" s="43" t="e">
        <f>VLOOKUP(C302,'053-005'!D:L,9,0)</f>
        <v>#N/A</v>
      </c>
      <c r="X302" t="e">
        <f>VLOOKUP(C302,'053-006'!C:G,5,0)</f>
        <v>#N/A</v>
      </c>
    </row>
    <row r="303" spans="1:24" ht="45" customHeight="1">
      <c r="A303" s="145" t="s">
        <v>601</v>
      </c>
      <c r="B303" s="147" t="s">
        <v>92</v>
      </c>
      <c r="C303" s="29" t="s">
        <v>92</v>
      </c>
      <c r="D303" s="7" t="s">
        <v>3</v>
      </c>
      <c r="E303" s="7" t="s">
        <v>603</v>
      </c>
      <c r="F303" s="30">
        <v>1</v>
      </c>
      <c r="G303" s="150">
        <v>345</v>
      </c>
      <c r="H303" s="152">
        <f>F303*G303</f>
        <v>345</v>
      </c>
      <c r="I303" s="152">
        <v>0</v>
      </c>
      <c r="J303" s="152">
        <f>H303-I303</f>
        <v>345</v>
      </c>
      <c r="K303" s="152">
        <f>J303*0.09</f>
        <v>31.049999999999997</v>
      </c>
      <c r="L303" s="154">
        <f>J303+K303</f>
        <v>376.05</v>
      </c>
      <c r="M303" s="26">
        <v>19</v>
      </c>
      <c r="N303">
        <v>19.789473684210527</v>
      </c>
      <c r="O303" s="60">
        <v>286978</v>
      </c>
      <c r="P303" s="61">
        <v>266135</v>
      </c>
      <c r="Q303" s="62">
        <f t="shared" si="20"/>
        <v>5576025.578947369</v>
      </c>
      <c r="R303" s="62">
        <f t="shared" si="21"/>
        <v>5576025.578947369</v>
      </c>
      <c r="S303" s="63">
        <v>5576025</v>
      </c>
      <c r="T303" t="str">
        <f>VLOOKUP(C303,'053-001'!D:I,6,0)</f>
        <v>053-001</v>
      </c>
      <c r="U303" t="e">
        <f>VLOOKUP(C303,'053-003'!C:G,5,0)</f>
        <v>#N/A</v>
      </c>
      <c r="V303" t="e">
        <f>VLOOKUP(C303,'053-004'!C:G,5,0)</f>
        <v>#N/A</v>
      </c>
      <c r="W303" s="43" t="e">
        <f>VLOOKUP(C303,'053-005'!D:L,9,0)</f>
        <v>#N/A</v>
      </c>
      <c r="X303" t="e">
        <f>VLOOKUP(C303,'053-006'!C:G,5,0)</f>
        <v>#N/A</v>
      </c>
    </row>
    <row r="304" spans="1:24" ht="45" customHeight="1">
      <c r="A304" s="131"/>
      <c r="B304" s="148" t="s">
        <v>244</v>
      </c>
      <c r="C304" s="20" t="s">
        <v>244</v>
      </c>
      <c r="D304" s="21" t="s">
        <v>683</v>
      </c>
      <c r="E304" s="21" t="s">
        <v>603</v>
      </c>
      <c r="F304" s="22">
        <v>2</v>
      </c>
      <c r="G304" s="137"/>
      <c r="H304" s="140"/>
      <c r="I304" s="140"/>
      <c r="J304" s="140"/>
      <c r="K304" s="140"/>
      <c r="L304" s="143"/>
      <c r="M304" s="26">
        <v>19</v>
      </c>
      <c r="N304">
        <v>39.578947368421055</v>
      </c>
      <c r="O304" s="60">
        <v>286978</v>
      </c>
      <c r="P304" s="61">
        <v>266135</v>
      </c>
      <c r="Q304" s="62">
        <f t="shared" si="20"/>
        <v>11152051.157894738</v>
      </c>
      <c r="R304" s="62">
        <f t="shared" si="21"/>
        <v>5576025.578947369</v>
      </c>
      <c r="S304" s="63">
        <v>5576025</v>
      </c>
      <c r="T304" t="str">
        <f>VLOOKUP(C304,'053-001'!D:I,6,0)</f>
        <v>053-001</v>
      </c>
      <c r="U304" t="e">
        <f>VLOOKUP(C304,'053-003'!C:G,5,0)</f>
        <v>#N/A</v>
      </c>
      <c r="V304" t="e">
        <f>VLOOKUP(C304,'053-004'!C:G,5,0)</f>
        <v>#N/A</v>
      </c>
      <c r="W304" s="43" t="e">
        <f>VLOOKUP(C304,'053-005'!D:L,9,0)</f>
        <v>#N/A</v>
      </c>
      <c r="X304" t="e">
        <f>VLOOKUP(C304,'053-006'!C:G,5,0)</f>
        <v>#N/A</v>
      </c>
    </row>
    <row r="305" spans="1:24" ht="45" customHeight="1">
      <c r="A305" s="131"/>
      <c r="B305" s="148" t="s">
        <v>367</v>
      </c>
      <c r="C305" s="20" t="s">
        <v>367</v>
      </c>
      <c r="D305" s="21" t="s">
        <v>684</v>
      </c>
      <c r="E305" s="21" t="s">
        <v>603</v>
      </c>
      <c r="F305" s="22">
        <v>2</v>
      </c>
      <c r="G305" s="137"/>
      <c r="H305" s="140"/>
      <c r="I305" s="140"/>
      <c r="J305" s="140"/>
      <c r="K305" s="140"/>
      <c r="L305" s="143"/>
      <c r="M305" s="26">
        <v>19</v>
      </c>
      <c r="N305">
        <v>39.578947368421055</v>
      </c>
      <c r="O305" s="60">
        <v>286978</v>
      </c>
      <c r="P305" s="61">
        <v>266135</v>
      </c>
      <c r="Q305" s="62">
        <f t="shared" si="20"/>
        <v>11152051.157894738</v>
      </c>
      <c r="R305" s="62">
        <f t="shared" si="21"/>
        <v>5576025.578947369</v>
      </c>
      <c r="S305" s="63">
        <v>5576025</v>
      </c>
      <c r="T305" t="str">
        <f>VLOOKUP(C305,'053-001'!D:I,6,0)</f>
        <v>053-001</v>
      </c>
      <c r="U305" t="e">
        <f>VLOOKUP(C305,'053-003'!C:G,5,0)</f>
        <v>#N/A</v>
      </c>
      <c r="V305" t="e">
        <f>VLOOKUP(C305,'053-004'!C:G,5,0)</f>
        <v>#N/A</v>
      </c>
      <c r="W305" s="43" t="e">
        <f>VLOOKUP(C305,'053-005'!D:L,9,0)</f>
        <v>#N/A</v>
      </c>
      <c r="X305" t="e">
        <f>VLOOKUP(C305,'053-006'!C:G,5,0)</f>
        <v>#N/A</v>
      </c>
    </row>
    <row r="306" spans="1:24" ht="45" customHeight="1">
      <c r="A306" s="131"/>
      <c r="B306" s="148" t="s">
        <v>473</v>
      </c>
      <c r="C306" s="20" t="s">
        <v>473</v>
      </c>
      <c r="D306" s="21" t="s">
        <v>685</v>
      </c>
      <c r="E306" s="21" t="s">
        <v>603</v>
      </c>
      <c r="F306" s="22">
        <v>12</v>
      </c>
      <c r="G306" s="137"/>
      <c r="H306" s="140"/>
      <c r="I306" s="140"/>
      <c r="J306" s="140"/>
      <c r="K306" s="140"/>
      <c r="L306" s="143"/>
      <c r="M306" s="26">
        <v>19</v>
      </c>
      <c r="N306">
        <v>237.47368421052633</v>
      </c>
      <c r="O306" s="60">
        <v>286978</v>
      </c>
      <c r="P306" s="61">
        <v>266135</v>
      </c>
      <c r="Q306" s="62">
        <f t="shared" si="20"/>
        <v>66912306.947368428</v>
      </c>
      <c r="R306" s="62">
        <f t="shared" si="21"/>
        <v>5576025.578947369</v>
      </c>
      <c r="S306" s="63">
        <v>5576025</v>
      </c>
      <c r="T306" t="str">
        <f>VLOOKUP(C306,'053-001'!D:I,6,0)</f>
        <v>053-001</v>
      </c>
      <c r="U306" t="e">
        <f>VLOOKUP(C306,'053-003'!C:G,5,0)</f>
        <v>#N/A</v>
      </c>
      <c r="V306" t="e">
        <f>VLOOKUP(C306,'053-004'!C:G,5,0)</f>
        <v>#N/A</v>
      </c>
      <c r="W306" s="43" t="e">
        <f>VLOOKUP(C306,'053-005'!D:L,9,0)</f>
        <v>#N/A</v>
      </c>
      <c r="X306" t="e">
        <f>VLOOKUP(C306,'053-006'!C:G,5,0)</f>
        <v>#N/A</v>
      </c>
    </row>
    <row r="307" spans="1:24" ht="45" customHeight="1" thickBot="1">
      <c r="A307" s="146"/>
      <c r="B307" s="149" t="s">
        <v>573</v>
      </c>
      <c r="C307" s="31" t="s">
        <v>573</v>
      </c>
      <c r="D307" s="32" t="s">
        <v>540</v>
      </c>
      <c r="E307" s="32" t="s">
        <v>603</v>
      </c>
      <c r="F307" s="33">
        <v>2</v>
      </c>
      <c r="G307" s="151"/>
      <c r="H307" s="153"/>
      <c r="I307" s="153"/>
      <c r="J307" s="153"/>
      <c r="K307" s="153"/>
      <c r="L307" s="155"/>
      <c r="M307" s="26">
        <v>19</v>
      </c>
      <c r="N307">
        <v>39.578947368421055</v>
      </c>
      <c r="O307" s="60">
        <v>286978</v>
      </c>
      <c r="P307" s="61">
        <v>266135</v>
      </c>
      <c r="Q307" s="62">
        <f t="shared" si="20"/>
        <v>11152051.157894738</v>
      </c>
      <c r="R307" s="62">
        <f t="shared" si="21"/>
        <v>5576025.578947369</v>
      </c>
      <c r="S307" s="63">
        <v>5576025</v>
      </c>
      <c r="T307" t="str">
        <f>VLOOKUP(C307,'053-001'!D:I,6,0)</f>
        <v>053-001</v>
      </c>
      <c r="U307" t="e">
        <f>VLOOKUP(C307,'053-003'!C:G,5,0)</f>
        <v>#N/A</v>
      </c>
      <c r="V307" t="e">
        <f>VLOOKUP(C307,'053-004'!C:G,5,0)</f>
        <v>#N/A</v>
      </c>
      <c r="W307" s="43" t="e">
        <f>VLOOKUP(C307,'053-005'!D:L,9,0)</f>
        <v>#N/A</v>
      </c>
      <c r="X307" t="e">
        <f>VLOOKUP(C307,'053-006'!C:G,5,0)</f>
        <v>#N/A</v>
      </c>
    </row>
    <row r="308" spans="1:24" ht="45" customHeight="1">
      <c r="A308" s="145" t="s">
        <v>604</v>
      </c>
      <c r="B308" s="147" t="s">
        <v>94</v>
      </c>
      <c r="C308" s="29" t="s">
        <v>94</v>
      </c>
      <c r="D308" s="7" t="s">
        <v>3</v>
      </c>
      <c r="E308" s="7" t="s">
        <v>603</v>
      </c>
      <c r="F308" s="30">
        <v>1</v>
      </c>
      <c r="G308" s="150">
        <v>345</v>
      </c>
      <c r="H308" s="152">
        <f>F308*G308</f>
        <v>345</v>
      </c>
      <c r="I308" s="152">
        <v>0</v>
      </c>
      <c r="J308" s="152">
        <f>H308-I308</f>
        <v>345</v>
      </c>
      <c r="K308" s="152">
        <f>J308*0.09</f>
        <v>31.049999999999997</v>
      </c>
      <c r="L308" s="154">
        <f>J308+K308</f>
        <v>376.05</v>
      </c>
      <c r="M308" s="26">
        <v>19</v>
      </c>
      <c r="N308">
        <v>19.789473684210527</v>
      </c>
      <c r="O308" s="60">
        <v>286978</v>
      </c>
      <c r="P308" s="61">
        <v>266135</v>
      </c>
      <c r="Q308" s="62">
        <f t="shared" si="20"/>
        <v>5576025.578947369</v>
      </c>
      <c r="R308" s="62">
        <f t="shared" si="21"/>
        <v>5576025.578947369</v>
      </c>
      <c r="S308" s="63">
        <v>5576025</v>
      </c>
      <c r="T308" t="str">
        <f>VLOOKUP(C308,'053-001'!D:I,6,0)</f>
        <v>053-001</v>
      </c>
      <c r="U308" t="e">
        <f>VLOOKUP(C308,'053-003'!C:G,5,0)</f>
        <v>#N/A</v>
      </c>
      <c r="V308" t="e">
        <f>VLOOKUP(C308,'053-004'!C:G,5,0)</f>
        <v>#N/A</v>
      </c>
      <c r="W308" s="43" t="e">
        <f>VLOOKUP(C308,'053-005'!D:L,9,0)</f>
        <v>#N/A</v>
      </c>
      <c r="X308" t="e">
        <f>VLOOKUP(C308,'053-006'!C:G,5,0)</f>
        <v>#N/A</v>
      </c>
    </row>
    <row r="309" spans="1:24" ht="45" customHeight="1">
      <c r="A309" s="131"/>
      <c r="B309" s="148" t="s">
        <v>246</v>
      </c>
      <c r="C309" s="20" t="s">
        <v>246</v>
      </c>
      <c r="D309" s="21" t="s">
        <v>683</v>
      </c>
      <c r="E309" s="21" t="s">
        <v>603</v>
      </c>
      <c r="F309" s="22">
        <v>2</v>
      </c>
      <c r="G309" s="137"/>
      <c r="H309" s="140"/>
      <c r="I309" s="140"/>
      <c r="J309" s="140"/>
      <c r="K309" s="140"/>
      <c r="L309" s="143"/>
      <c r="M309" s="26">
        <v>19</v>
      </c>
      <c r="N309">
        <v>39.578947368421055</v>
      </c>
      <c r="O309" s="60">
        <v>286978</v>
      </c>
      <c r="P309" s="61">
        <v>266135</v>
      </c>
      <c r="Q309" s="62">
        <f t="shared" si="20"/>
        <v>11152051.157894738</v>
      </c>
      <c r="R309" s="62">
        <f t="shared" si="21"/>
        <v>5576025.578947369</v>
      </c>
      <c r="S309" s="63">
        <v>5576025</v>
      </c>
      <c r="T309" t="str">
        <f>VLOOKUP(C309,'053-001'!D:I,6,0)</f>
        <v>053-001</v>
      </c>
      <c r="U309" t="e">
        <f>VLOOKUP(C309,'053-003'!C:G,5,0)</f>
        <v>#N/A</v>
      </c>
      <c r="V309" t="e">
        <f>VLOOKUP(C309,'053-004'!C:G,5,0)</f>
        <v>#N/A</v>
      </c>
      <c r="W309" s="43" t="e">
        <f>VLOOKUP(C309,'053-005'!D:L,9,0)</f>
        <v>#N/A</v>
      </c>
      <c r="X309" t="e">
        <f>VLOOKUP(C309,'053-006'!C:G,5,0)</f>
        <v>#N/A</v>
      </c>
    </row>
    <row r="310" spans="1:24" ht="45" customHeight="1">
      <c r="A310" s="131"/>
      <c r="B310" s="148" t="s">
        <v>369</v>
      </c>
      <c r="C310" s="20" t="s">
        <v>369</v>
      </c>
      <c r="D310" s="21" t="s">
        <v>684</v>
      </c>
      <c r="E310" s="21" t="s">
        <v>603</v>
      </c>
      <c r="F310" s="22">
        <v>2</v>
      </c>
      <c r="G310" s="137"/>
      <c r="H310" s="140"/>
      <c r="I310" s="140"/>
      <c r="J310" s="140"/>
      <c r="K310" s="140"/>
      <c r="L310" s="143"/>
      <c r="M310" s="26">
        <v>19</v>
      </c>
      <c r="N310">
        <v>39.578947368421055</v>
      </c>
      <c r="O310" s="60">
        <v>286978</v>
      </c>
      <c r="P310" s="61">
        <v>266135</v>
      </c>
      <c r="Q310" s="62">
        <f t="shared" si="20"/>
        <v>11152051.157894738</v>
      </c>
      <c r="R310" s="62">
        <f t="shared" si="21"/>
        <v>5576025.578947369</v>
      </c>
      <c r="S310" s="63">
        <v>5576025</v>
      </c>
      <c r="T310" t="str">
        <f>VLOOKUP(C310,'053-001'!D:I,6,0)</f>
        <v>053-001</v>
      </c>
      <c r="U310" t="e">
        <f>VLOOKUP(C310,'053-003'!C:G,5,0)</f>
        <v>#N/A</v>
      </c>
      <c r="V310" t="e">
        <f>VLOOKUP(C310,'053-004'!C:G,5,0)</f>
        <v>#N/A</v>
      </c>
      <c r="W310" s="43" t="e">
        <f>VLOOKUP(C310,'053-005'!D:L,9,0)</f>
        <v>#N/A</v>
      </c>
      <c r="X310" t="e">
        <f>VLOOKUP(C310,'053-006'!C:G,5,0)</f>
        <v>#N/A</v>
      </c>
    </row>
    <row r="311" spans="1:24" ht="45" customHeight="1">
      <c r="A311" s="131"/>
      <c r="B311" s="148" t="s">
        <v>475</v>
      </c>
      <c r="C311" s="20" t="s">
        <v>475</v>
      </c>
      <c r="D311" s="21" t="s">
        <v>685</v>
      </c>
      <c r="E311" s="21" t="s">
        <v>603</v>
      </c>
      <c r="F311" s="22">
        <v>12</v>
      </c>
      <c r="G311" s="137"/>
      <c r="H311" s="140"/>
      <c r="I311" s="140"/>
      <c r="J311" s="140"/>
      <c r="K311" s="140"/>
      <c r="L311" s="143"/>
      <c r="M311" s="26">
        <v>19</v>
      </c>
      <c r="N311">
        <v>237.47368421052633</v>
      </c>
      <c r="O311" s="60">
        <v>286978</v>
      </c>
      <c r="P311" s="61">
        <v>266135</v>
      </c>
      <c r="Q311" s="62">
        <f t="shared" si="20"/>
        <v>66912306.947368428</v>
      </c>
      <c r="R311" s="62">
        <f t="shared" si="21"/>
        <v>5576025.578947369</v>
      </c>
      <c r="S311" s="63">
        <v>5576025</v>
      </c>
      <c r="T311" t="str">
        <f>VLOOKUP(C311,'053-001'!D:I,6,0)</f>
        <v>053-001</v>
      </c>
      <c r="U311" t="e">
        <f>VLOOKUP(C311,'053-003'!C:G,5,0)</f>
        <v>#N/A</v>
      </c>
      <c r="V311" t="e">
        <f>VLOOKUP(C311,'053-004'!C:G,5,0)</f>
        <v>#N/A</v>
      </c>
      <c r="W311" s="43" t="e">
        <f>VLOOKUP(C311,'053-005'!D:L,9,0)</f>
        <v>#N/A</v>
      </c>
      <c r="X311" t="e">
        <f>VLOOKUP(C311,'053-006'!C:G,5,0)</f>
        <v>#N/A</v>
      </c>
    </row>
    <row r="312" spans="1:24" ht="45" customHeight="1" thickBot="1">
      <c r="A312" s="146"/>
      <c r="B312" s="149" t="s">
        <v>574</v>
      </c>
      <c r="C312" s="31" t="s">
        <v>574</v>
      </c>
      <c r="D312" s="32" t="s">
        <v>540</v>
      </c>
      <c r="E312" s="32" t="s">
        <v>603</v>
      </c>
      <c r="F312" s="33">
        <v>2</v>
      </c>
      <c r="G312" s="151"/>
      <c r="H312" s="153"/>
      <c r="I312" s="153"/>
      <c r="J312" s="153"/>
      <c r="K312" s="153"/>
      <c r="L312" s="155"/>
      <c r="M312" s="26">
        <v>19</v>
      </c>
      <c r="N312">
        <v>39.578947368421055</v>
      </c>
      <c r="O312" s="60">
        <v>286978</v>
      </c>
      <c r="P312" s="61">
        <v>266135</v>
      </c>
      <c r="Q312" s="62">
        <f t="shared" si="20"/>
        <v>11152051.157894738</v>
      </c>
      <c r="R312" s="62">
        <f t="shared" si="21"/>
        <v>5576025.578947369</v>
      </c>
      <c r="S312" s="63">
        <v>5576025</v>
      </c>
      <c r="T312" t="str">
        <f>VLOOKUP(C312,'053-001'!D:I,6,0)</f>
        <v>053-001</v>
      </c>
      <c r="U312" t="e">
        <f>VLOOKUP(C312,'053-003'!C:G,5,0)</f>
        <v>#N/A</v>
      </c>
      <c r="V312" t="e">
        <f>VLOOKUP(C312,'053-004'!C:G,5,0)</f>
        <v>#N/A</v>
      </c>
      <c r="W312" s="43" t="e">
        <f>VLOOKUP(C312,'053-005'!D:L,9,0)</f>
        <v>#N/A</v>
      </c>
      <c r="X312" t="e">
        <f>VLOOKUP(C312,'053-006'!C:G,5,0)</f>
        <v>#N/A</v>
      </c>
    </row>
    <row r="313" spans="1:24" ht="45" customHeight="1">
      <c r="A313" s="145" t="s">
        <v>606</v>
      </c>
      <c r="B313" s="147" t="s">
        <v>96</v>
      </c>
      <c r="C313" s="29" t="s">
        <v>96</v>
      </c>
      <c r="D313" s="7" t="s">
        <v>3</v>
      </c>
      <c r="E313" s="7" t="s">
        <v>603</v>
      </c>
      <c r="F313" s="30">
        <v>1</v>
      </c>
      <c r="G313" s="150">
        <v>366</v>
      </c>
      <c r="H313" s="152">
        <f>F313*G313</f>
        <v>366</v>
      </c>
      <c r="I313" s="152">
        <v>0</v>
      </c>
      <c r="J313" s="152">
        <f>H313-I313</f>
        <v>366</v>
      </c>
      <c r="K313" s="152">
        <f>J313*0.09</f>
        <v>32.94</v>
      </c>
      <c r="L313" s="154">
        <f>J313+K313</f>
        <v>398.94</v>
      </c>
      <c r="M313" s="26">
        <v>19</v>
      </c>
      <c r="N313">
        <v>21</v>
      </c>
      <c r="O313" s="60">
        <v>286978</v>
      </c>
      <c r="P313" s="61">
        <v>266135</v>
      </c>
      <c r="Q313" s="62">
        <f t="shared" si="20"/>
        <v>5917112.25</v>
      </c>
      <c r="R313" s="62">
        <f t="shared" si="21"/>
        <v>5917112.25</v>
      </c>
      <c r="S313" s="63">
        <v>5917112</v>
      </c>
      <c r="T313" t="str">
        <f>VLOOKUP(C313,'053-001'!D:I,6,0)</f>
        <v>053-001</v>
      </c>
      <c r="U313" t="e">
        <f>VLOOKUP(C313,'053-003'!C:G,5,0)</f>
        <v>#N/A</v>
      </c>
      <c r="V313" t="e">
        <f>VLOOKUP(C313,'053-004'!C:G,5,0)</f>
        <v>#N/A</v>
      </c>
      <c r="W313" s="43" t="e">
        <f>VLOOKUP(C313,'053-005'!D:L,9,0)</f>
        <v>#N/A</v>
      </c>
      <c r="X313" t="e">
        <f>VLOOKUP(C313,'053-006'!C:G,5,0)</f>
        <v>#N/A</v>
      </c>
    </row>
    <row r="314" spans="1:24" ht="45" customHeight="1">
      <c r="A314" s="131"/>
      <c r="B314" s="148" t="s">
        <v>248</v>
      </c>
      <c r="C314" s="20" t="s">
        <v>248</v>
      </c>
      <c r="D314" s="21" t="s">
        <v>674</v>
      </c>
      <c r="E314" s="21" t="s">
        <v>603</v>
      </c>
      <c r="F314" s="22">
        <v>2</v>
      </c>
      <c r="G314" s="137"/>
      <c r="H314" s="140"/>
      <c r="I314" s="140"/>
      <c r="J314" s="140"/>
      <c r="K314" s="140"/>
      <c r="L314" s="143"/>
      <c r="M314" s="26">
        <v>19</v>
      </c>
      <c r="N314">
        <v>42</v>
      </c>
      <c r="O314" s="60">
        <v>286978</v>
      </c>
      <c r="P314" s="61">
        <v>266135</v>
      </c>
      <c r="Q314" s="62">
        <f t="shared" si="20"/>
        <v>11834224.5</v>
      </c>
      <c r="R314" s="62">
        <f t="shared" si="21"/>
        <v>5917112.25</v>
      </c>
      <c r="S314" s="63">
        <v>5917112</v>
      </c>
      <c r="T314" t="str">
        <f>VLOOKUP(C314,'053-001'!D:I,6,0)</f>
        <v>053-001</v>
      </c>
      <c r="U314" t="e">
        <f>VLOOKUP(C314,'053-003'!C:G,5,0)</f>
        <v>#N/A</v>
      </c>
      <c r="V314" t="e">
        <f>VLOOKUP(C314,'053-004'!C:G,5,0)</f>
        <v>#N/A</v>
      </c>
      <c r="W314" s="43" t="e">
        <f>VLOOKUP(C314,'053-005'!D:L,9,0)</f>
        <v>#N/A</v>
      </c>
      <c r="X314" t="e">
        <f>VLOOKUP(C314,'053-006'!C:G,5,0)</f>
        <v>#N/A</v>
      </c>
    </row>
    <row r="315" spans="1:24" ht="45" customHeight="1">
      <c r="A315" s="131"/>
      <c r="B315" s="148" t="s">
        <v>371</v>
      </c>
      <c r="C315" s="20" t="s">
        <v>371</v>
      </c>
      <c r="D315" s="21" t="s">
        <v>661</v>
      </c>
      <c r="E315" s="21" t="s">
        <v>603</v>
      </c>
      <c r="F315" s="22">
        <v>2</v>
      </c>
      <c r="G315" s="137"/>
      <c r="H315" s="140"/>
      <c r="I315" s="140"/>
      <c r="J315" s="140"/>
      <c r="K315" s="140"/>
      <c r="L315" s="143"/>
      <c r="M315" s="26">
        <v>19</v>
      </c>
      <c r="N315">
        <v>42</v>
      </c>
      <c r="O315" s="60">
        <v>286978</v>
      </c>
      <c r="P315" s="61">
        <v>266135</v>
      </c>
      <c r="Q315" s="62">
        <f t="shared" si="20"/>
        <v>11834224.5</v>
      </c>
      <c r="R315" s="62">
        <f t="shared" si="21"/>
        <v>5917112.25</v>
      </c>
      <c r="S315" s="63">
        <v>5917112</v>
      </c>
      <c r="T315" t="str">
        <f>VLOOKUP(C315,'053-001'!D:I,6,0)</f>
        <v>053-001</v>
      </c>
      <c r="U315" t="e">
        <f>VLOOKUP(C315,'053-003'!C:G,5,0)</f>
        <v>#N/A</v>
      </c>
      <c r="V315" t="e">
        <f>VLOOKUP(C315,'053-004'!C:G,5,0)</f>
        <v>#N/A</v>
      </c>
      <c r="W315" s="43" t="e">
        <f>VLOOKUP(C315,'053-005'!D:L,9,0)</f>
        <v>#N/A</v>
      </c>
      <c r="X315" t="e">
        <f>VLOOKUP(C315,'053-006'!C:G,5,0)</f>
        <v>#N/A</v>
      </c>
    </row>
    <row r="316" spans="1:24" ht="45" customHeight="1">
      <c r="A316" s="131"/>
      <c r="B316" s="148" t="s">
        <v>477</v>
      </c>
      <c r="C316" s="20" t="s">
        <v>477</v>
      </c>
      <c r="D316" s="21" t="s">
        <v>662</v>
      </c>
      <c r="E316" s="21" t="s">
        <v>603</v>
      </c>
      <c r="F316" s="22">
        <v>12</v>
      </c>
      <c r="G316" s="137"/>
      <c r="H316" s="140"/>
      <c r="I316" s="140"/>
      <c r="J316" s="140"/>
      <c r="K316" s="140"/>
      <c r="L316" s="143"/>
      <c r="M316" s="26">
        <v>19</v>
      </c>
      <c r="N316">
        <v>252</v>
      </c>
      <c r="O316" s="60">
        <v>286978</v>
      </c>
      <c r="P316" s="61">
        <v>266135</v>
      </c>
      <c r="Q316" s="62">
        <f t="shared" si="20"/>
        <v>71005347</v>
      </c>
      <c r="R316" s="62">
        <f t="shared" si="21"/>
        <v>5917112.25</v>
      </c>
      <c r="S316" s="63">
        <v>5917112</v>
      </c>
      <c r="T316" t="str">
        <f>VLOOKUP(C316,'053-001'!D:I,6,0)</f>
        <v>053-001</v>
      </c>
      <c r="U316" t="e">
        <f>VLOOKUP(C316,'053-003'!C:G,5,0)</f>
        <v>#N/A</v>
      </c>
      <c r="V316" t="e">
        <f>VLOOKUP(C316,'053-004'!C:G,5,0)</f>
        <v>#N/A</v>
      </c>
      <c r="W316" s="43" t="e">
        <f>VLOOKUP(C316,'053-005'!D:L,9,0)</f>
        <v>#N/A</v>
      </c>
      <c r="X316" t="e">
        <f>VLOOKUP(C316,'053-006'!C:G,5,0)</f>
        <v>#N/A</v>
      </c>
    </row>
    <row r="317" spans="1:24" ht="45" customHeight="1" thickBot="1">
      <c r="A317" s="146"/>
      <c r="B317" s="149" t="s">
        <v>575</v>
      </c>
      <c r="C317" s="31" t="s">
        <v>575</v>
      </c>
      <c r="D317" s="32" t="s">
        <v>519</v>
      </c>
      <c r="E317" s="32" t="s">
        <v>603</v>
      </c>
      <c r="F317" s="33">
        <v>2</v>
      </c>
      <c r="G317" s="151"/>
      <c r="H317" s="153"/>
      <c r="I317" s="153"/>
      <c r="J317" s="153"/>
      <c r="K317" s="153"/>
      <c r="L317" s="155"/>
      <c r="M317" s="26">
        <v>19</v>
      </c>
      <c r="N317">
        <v>42</v>
      </c>
      <c r="O317" s="60">
        <v>286978</v>
      </c>
      <c r="P317" s="61">
        <v>266135</v>
      </c>
      <c r="Q317" s="62">
        <f t="shared" si="20"/>
        <v>11834224.5</v>
      </c>
      <c r="R317" s="62">
        <f t="shared" si="21"/>
        <v>5917112.25</v>
      </c>
      <c r="S317" s="63">
        <v>5917112</v>
      </c>
      <c r="T317" t="str">
        <f>VLOOKUP(C317,'053-001'!D:I,6,0)</f>
        <v>053-001</v>
      </c>
      <c r="U317" t="e">
        <f>VLOOKUP(C317,'053-003'!C:G,5,0)</f>
        <v>#N/A</v>
      </c>
      <c r="V317" t="e">
        <f>VLOOKUP(C317,'053-004'!C:G,5,0)</f>
        <v>#N/A</v>
      </c>
      <c r="W317" s="43" t="e">
        <f>VLOOKUP(C317,'053-005'!D:L,9,0)</f>
        <v>#N/A</v>
      </c>
      <c r="X317" t="e">
        <f>VLOOKUP(C317,'053-006'!C:G,5,0)</f>
        <v>#N/A</v>
      </c>
    </row>
    <row r="318" spans="1:24" ht="45" customHeight="1">
      <c r="A318" s="145" t="s">
        <v>608</v>
      </c>
      <c r="B318" s="147" t="s">
        <v>91</v>
      </c>
      <c r="C318" s="29" t="s">
        <v>91</v>
      </c>
      <c r="D318" s="7" t="s">
        <v>3</v>
      </c>
      <c r="E318" s="7" t="s">
        <v>603</v>
      </c>
      <c r="F318" s="30">
        <v>1</v>
      </c>
      <c r="G318" s="150">
        <v>184</v>
      </c>
      <c r="H318" s="152">
        <f>F318*G318</f>
        <v>184</v>
      </c>
      <c r="I318" s="152">
        <v>0</v>
      </c>
      <c r="J318" s="152">
        <f>H318-I318</f>
        <v>184</v>
      </c>
      <c r="K318" s="152">
        <f>J318*0.09</f>
        <v>16.559999999999999</v>
      </c>
      <c r="L318" s="154">
        <f>J318+K318</f>
        <v>200.56</v>
      </c>
      <c r="M318" s="26">
        <v>19</v>
      </c>
      <c r="N318">
        <v>13.4</v>
      </c>
      <c r="O318" s="60">
        <v>286978</v>
      </c>
      <c r="P318" s="61">
        <v>266135</v>
      </c>
      <c r="Q318" s="62">
        <f t="shared" si="20"/>
        <v>3775681.1500000004</v>
      </c>
      <c r="R318" s="62">
        <f t="shared" si="21"/>
        <v>3775681.1500000004</v>
      </c>
      <c r="S318" s="63">
        <v>3775681</v>
      </c>
      <c r="T318" t="str">
        <f>VLOOKUP(C318,'053-001'!D:I,6,0)</f>
        <v>053-001</v>
      </c>
      <c r="U318" t="e">
        <f>VLOOKUP(C318,'053-003'!C:G,5,0)</f>
        <v>#N/A</v>
      </c>
      <c r="V318" t="e">
        <f>VLOOKUP(C318,'053-004'!C:G,5,0)</f>
        <v>#N/A</v>
      </c>
      <c r="W318" s="43" t="e">
        <f>VLOOKUP(C318,'053-005'!D:L,9,0)</f>
        <v>#N/A</v>
      </c>
      <c r="X318" t="e">
        <f>VLOOKUP(C318,'053-006'!C:G,5,0)</f>
        <v>#N/A</v>
      </c>
    </row>
    <row r="319" spans="1:24" ht="45" customHeight="1">
      <c r="A319" s="131"/>
      <c r="B319" s="148" t="s">
        <v>243</v>
      </c>
      <c r="C319" s="20" t="s">
        <v>243</v>
      </c>
      <c r="D319" s="21" t="s">
        <v>660</v>
      </c>
      <c r="E319" s="21" t="s">
        <v>603</v>
      </c>
      <c r="F319" s="22">
        <v>2</v>
      </c>
      <c r="G319" s="137"/>
      <c r="H319" s="140"/>
      <c r="I319" s="140"/>
      <c r="J319" s="140"/>
      <c r="K319" s="140"/>
      <c r="L319" s="143"/>
      <c r="M319" s="26">
        <v>19</v>
      </c>
      <c r="N319">
        <v>26.8</v>
      </c>
      <c r="O319" s="60">
        <v>286978</v>
      </c>
      <c r="P319" s="61">
        <v>266135</v>
      </c>
      <c r="Q319" s="62">
        <f t="shared" si="20"/>
        <v>7551362.3000000007</v>
      </c>
      <c r="R319" s="62">
        <f t="shared" si="21"/>
        <v>3775681.1500000004</v>
      </c>
      <c r="S319" s="63">
        <v>3775681</v>
      </c>
      <c r="T319" t="str">
        <f>VLOOKUP(C319,'053-001'!D:I,6,0)</f>
        <v>053-001</v>
      </c>
      <c r="U319" t="e">
        <f>VLOOKUP(C319,'053-003'!C:G,5,0)</f>
        <v>#N/A</v>
      </c>
      <c r="V319" t="e">
        <f>VLOOKUP(C319,'053-004'!C:G,5,0)</f>
        <v>#N/A</v>
      </c>
      <c r="W319" s="43" t="e">
        <f>VLOOKUP(C319,'053-005'!D:L,9,0)</f>
        <v>#N/A</v>
      </c>
      <c r="X319" t="e">
        <f>VLOOKUP(C319,'053-006'!C:G,5,0)</f>
        <v>#N/A</v>
      </c>
    </row>
    <row r="320" spans="1:24" ht="45" customHeight="1">
      <c r="A320" s="131"/>
      <c r="B320" s="148" t="s">
        <v>366</v>
      </c>
      <c r="C320" s="20" t="s">
        <v>366</v>
      </c>
      <c r="D320" s="21" t="s">
        <v>661</v>
      </c>
      <c r="E320" s="21" t="s">
        <v>603</v>
      </c>
      <c r="F320" s="22">
        <v>2</v>
      </c>
      <c r="G320" s="137"/>
      <c r="H320" s="140"/>
      <c r="I320" s="140"/>
      <c r="J320" s="140"/>
      <c r="K320" s="140"/>
      <c r="L320" s="143"/>
      <c r="M320" s="26">
        <v>19</v>
      </c>
      <c r="N320">
        <v>26.8</v>
      </c>
      <c r="O320" s="60">
        <v>286978</v>
      </c>
      <c r="P320" s="61">
        <v>266135</v>
      </c>
      <c r="Q320" s="62">
        <f t="shared" si="20"/>
        <v>7551362.3000000007</v>
      </c>
      <c r="R320" s="62">
        <f t="shared" si="21"/>
        <v>3775681.1500000004</v>
      </c>
      <c r="S320" s="63">
        <v>3775681</v>
      </c>
      <c r="T320" t="str">
        <f>VLOOKUP(C320,'053-001'!D:I,6,0)</f>
        <v>053-001</v>
      </c>
      <c r="U320" t="e">
        <f>VLOOKUP(C320,'053-003'!C:G,5,0)</f>
        <v>#N/A</v>
      </c>
      <c r="V320" t="e">
        <f>VLOOKUP(C320,'053-004'!C:G,5,0)</f>
        <v>#N/A</v>
      </c>
      <c r="W320" s="43" t="e">
        <f>VLOOKUP(C320,'053-005'!D:L,9,0)</f>
        <v>#N/A</v>
      </c>
      <c r="X320" t="e">
        <f>VLOOKUP(C320,'053-006'!C:G,5,0)</f>
        <v>#N/A</v>
      </c>
    </row>
    <row r="321" spans="1:24" ht="45" customHeight="1">
      <c r="A321" s="131"/>
      <c r="B321" s="148" t="s">
        <v>472</v>
      </c>
      <c r="C321" s="20" t="s">
        <v>472</v>
      </c>
      <c r="D321" s="21" t="s">
        <v>662</v>
      </c>
      <c r="E321" s="21" t="s">
        <v>603</v>
      </c>
      <c r="F321" s="22">
        <v>8</v>
      </c>
      <c r="G321" s="137"/>
      <c r="H321" s="140"/>
      <c r="I321" s="140"/>
      <c r="J321" s="140"/>
      <c r="K321" s="140"/>
      <c r="L321" s="143"/>
      <c r="M321" s="26">
        <v>19</v>
      </c>
      <c r="N321">
        <v>107.2</v>
      </c>
      <c r="O321" s="60">
        <v>286978</v>
      </c>
      <c r="P321" s="61">
        <v>266135</v>
      </c>
      <c r="Q321" s="62">
        <f t="shared" si="20"/>
        <v>30205449.200000003</v>
      </c>
      <c r="R321" s="62">
        <f t="shared" si="21"/>
        <v>3775681.1500000004</v>
      </c>
      <c r="S321" s="63">
        <v>3775681</v>
      </c>
      <c r="T321" t="str">
        <f>VLOOKUP(C321,'053-001'!D:I,6,0)</f>
        <v>053-001</v>
      </c>
      <c r="U321" t="e">
        <f>VLOOKUP(C321,'053-003'!C:G,5,0)</f>
        <v>#N/A</v>
      </c>
      <c r="V321" t="e">
        <f>VLOOKUP(C321,'053-004'!C:G,5,0)</f>
        <v>#N/A</v>
      </c>
      <c r="W321" s="43" t="e">
        <f>VLOOKUP(C321,'053-005'!D:L,9,0)</f>
        <v>#N/A</v>
      </c>
      <c r="X321" t="e">
        <f>VLOOKUP(C321,'053-006'!C:G,5,0)</f>
        <v>#N/A</v>
      </c>
    </row>
    <row r="322" spans="1:24" ht="45" customHeight="1" thickBot="1">
      <c r="A322" s="146"/>
      <c r="B322" s="149" t="s">
        <v>534</v>
      </c>
      <c r="C322" s="31" t="s">
        <v>534</v>
      </c>
      <c r="D322" s="32" t="s">
        <v>530</v>
      </c>
      <c r="E322" s="32" t="s">
        <v>603</v>
      </c>
      <c r="F322" s="33">
        <v>2</v>
      </c>
      <c r="G322" s="151"/>
      <c r="H322" s="153"/>
      <c r="I322" s="153"/>
      <c r="J322" s="153"/>
      <c r="K322" s="153"/>
      <c r="L322" s="155"/>
      <c r="M322" s="26">
        <v>19</v>
      </c>
      <c r="N322">
        <v>26.8</v>
      </c>
      <c r="O322" s="60">
        <v>286978</v>
      </c>
      <c r="P322" s="61">
        <v>266135</v>
      </c>
      <c r="Q322" s="62">
        <f t="shared" si="20"/>
        <v>7551362.3000000007</v>
      </c>
      <c r="R322" s="62">
        <f t="shared" si="21"/>
        <v>3775681.1500000004</v>
      </c>
      <c r="S322" s="63">
        <v>3775681</v>
      </c>
      <c r="T322" t="str">
        <f>VLOOKUP(C322,'053-001'!D:I,6,0)</f>
        <v>053-001</v>
      </c>
      <c r="U322" t="e">
        <f>VLOOKUP(C322,'053-003'!C:G,5,0)</f>
        <v>#N/A</v>
      </c>
      <c r="V322" t="e">
        <f>VLOOKUP(C322,'053-004'!C:G,5,0)</f>
        <v>#N/A</v>
      </c>
      <c r="W322" s="43" t="e">
        <f>VLOOKUP(C322,'053-005'!D:L,9,0)</f>
        <v>#N/A</v>
      </c>
      <c r="X322" t="e">
        <f>VLOOKUP(C322,'053-006'!C:G,5,0)</f>
        <v>#N/A</v>
      </c>
    </row>
    <row r="323" spans="1:24" ht="45" customHeight="1">
      <c r="A323" s="145" t="s">
        <v>618</v>
      </c>
      <c r="B323" s="147" t="s">
        <v>2</v>
      </c>
      <c r="C323" s="29" t="s">
        <v>2</v>
      </c>
      <c r="D323" s="7" t="s">
        <v>3</v>
      </c>
      <c r="E323" s="7" t="s">
        <v>603</v>
      </c>
      <c r="F323" s="30">
        <v>1</v>
      </c>
      <c r="G323" s="150">
        <v>858</v>
      </c>
      <c r="H323" s="152">
        <f>F323*G323</f>
        <v>858</v>
      </c>
      <c r="I323" s="152">
        <v>0</v>
      </c>
      <c r="J323" s="152">
        <f>H323-I323</f>
        <v>858</v>
      </c>
      <c r="K323" s="152">
        <f>J323*0.09</f>
        <v>77.22</v>
      </c>
      <c r="L323" s="154">
        <f>J323+K323</f>
        <v>935.22</v>
      </c>
      <c r="M323" s="26">
        <v>19</v>
      </c>
      <c r="N323">
        <v>40.652173913043477</v>
      </c>
      <c r="O323" s="60">
        <v>286978</v>
      </c>
      <c r="P323" s="61">
        <v>266135</v>
      </c>
      <c r="Q323" s="62">
        <f t="shared" ref="Q323:Q386" si="22">((N323*75%)*O323)+((N323*25%)*P323)</f>
        <v>11454451.25</v>
      </c>
      <c r="R323" s="62">
        <f t="shared" ref="R323:R386" si="23">Q323/F323</f>
        <v>11454451.25</v>
      </c>
      <c r="S323" s="63">
        <v>11454451</v>
      </c>
      <c r="T323" t="str">
        <f>VLOOKUP(C323,'053-001'!D:I,6,0)</f>
        <v>053-001</v>
      </c>
      <c r="U323" t="e">
        <f>VLOOKUP(C323,'053-003'!C:G,5,0)</f>
        <v>#N/A</v>
      </c>
      <c r="V323" t="e">
        <f>VLOOKUP(C323,'053-004'!C:G,5,0)</f>
        <v>#N/A</v>
      </c>
      <c r="W323" s="43" t="e">
        <f>VLOOKUP(C323,'053-005'!D:L,9,0)</f>
        <v>#N/A</v>
      </c>
      <c r="X323" t="e">
        <f>VLOOKUP(C323,'053-006'!C:G,5,0)</f>
        <v>#N/A</v>
      </c>
    </row>
    <row r="324" spans="1:24" ht="45" customHeight="1">
      <c r="A324" s="131"/>
      <c r="B324" s="148" t="s">
        <v>134</v>
      </c>
      <c r="C324" s="20" t="s">
        <v>134</v>
      </c>
      <c r="D324" s="21" t="s">
        <v>687</v>
      </c>
      <c r="E324" s="21" t="s">
        <v>603</v>
      </c>
      <c r="F324" s="22">
        <v>2</v>
      </c>
      <c r="G324" s="137"/>
      <c r="H324" s="140"/>
      <c r="I324" s="140"/>
      <c r="J324" s="140"/>
      <c r="K324" s="140"/>
      <c r="L324" s="143"/>
      <c r="M324" s="26">
        <v>19</v>
      </c>
      <c r="N324">
        <v>81.304347826086953</v>
      </c>
      <c r="O324" s="60">
        <v>286978</v>
      </c>
      <c r="P324" s="61">
        <v>266135</v>
      </c>
      <c r="Q324" s="62">
        <f t="shared" si="22"/>
        <v>22908902.5</v>
      </c>
      <c r="R324" s="62">
        <f t="shared" si="23"/>
        <v>11454451.25</v>
      </c>
      <c r="S324" s="63">
        <v>11454451</v>
      </c>
      <c r="T324" t="str">
        <f>VLOOKUP(C324,'053-001'!D:I,6,0)</f>
        <v>053-001</v>
      </c>
      <c r="U324" t="e">
        <f>VLOOKUP(C324,'053-003'!C:G,5,0)</f>
        <v>#N/A</v>
      </c>
      <c r="V324" t="e">
        <f>VLOOKUP(C324,'053-004'!C:G,5,0)</f>
        <v>#N/A</v>
      </c>
      <c r="W324" s="43" t="e">
        <f>VLOOKUP(C324,'053-005'!D:L,9,0)</f>
        <v>#N/A</v>
      </c>
      <c r="X324" t="e">
        <f>VLOOKUP(C324,'053-006'!C:G,5,0)</f>
        <v>#N/A</v>
      </c>
    </row>
    <row r="325" spans="1:24" ht="45" customHeight="1">
      <c r="A325" s="131"/>
      <c r="B325" s="148" t="s">
        <v>265</v>
      </c>
      <c r="C325" s="20" t="s">
        <v>265</v>
      </c>
      <c r="D325" s="21" t="s">
        <v>688</v>
      </c>
      <c r="E325" s="21" t="s">
        <v>603</v>
      </c>
      <c r="F325" s="22">
        <v>2</v>
      </c>
      <c r="G325" s="137"/>
      <c r="H325" s="140"/>
      <c r="I325" s="140"/>
      <c r="J325" s="140"/>
      <c r="K325" s="140"/>
      <c r="L325" s="143"/>
      <c r="M325" s="26">
        <v>19</v>
      </c>
      <c r="N325">
        <v>81.304347826086953</v>
      </c>
      <c r="O325" s="60">
        <v>286978</v>
      </c>
      <c r="P325" s="61">
        <v>266135</v>
      </c>
      <c r="Q325" s="62">
        <f t="shared" si="22"/>
        <v>22908902.5</v>
      </c>
      <c r="R325" s="62">
        <f t="shared" si="23"/>
        <v>11454451.25</v>
      </c>
      <c r="S325" s="63">
        <v>11454451</v>
      </c>
      <c r="T325" t="str">
        <f>VLOOKUP(C325,'053-001'!D:I,6,0)</f>
        <v>053-001</v>
      </c>
      <c r="U325" t="e">
        <f>VLOOKUP(C325,'053-003'!C:G,5,0)</f>
        <v>#N/A</v>
      </c>
      <c r="V325" t="e">
        <f>VLOOKUP(C325,'053-004'!C:G,5,0)</f>
        <v>#N/A</v>
      </c>
      <c r="W325" s="43" t="e">
        <f>VLOOKUP(C325,'053-005'!D:L,9,0)</f>
        <v>#N/A</v>
      </c>
      <c r="X325" t="e">
        <f>VLOOKUP(C325,'053-006'!C:G,5,0)</f>
        <v>#N/A</v>
      </c>
    </row>
    <row r="326" spans="1:24" ht="45" customHeight="1">
      <c r="A326" s="131"/>
      <c r="B326" s="148" t="s">
        <v>375</v>
      </c>
      <c r="C326" s="20" t="s">
        <v>375</v>
      </c>
      <c r="D326" s="21" t="s">
        <v>689</v>
      </c>
      <c r="E326" s="21" t="s">
        <v>603</v>
      </c>
      <c r="F326" s="22">
        <v>16</v>
      </c>
      <c r="G326" s="137"/>
      <c r="H326" s="140"/>
      <c r="I326" s="140"/>
      <c r="J326" s="140"/>
      <c r="K326" s="140"/>
      <c r="L326" s="143"/>
      <c r="M326" s="26">
        <v>19</v>
      </c>
      <c r="N326">
        <v>650.43478260869563</v>
      </c>
      <c r="O326" s="60">
        <v>286978</v>
      </c>
      <c r="P326" s="61">
        <v>266135</v>
      </c>
      <c r="Q326" s="62">
        <f t="shared" si="22"/>
        <v>183271220</v>
      </c>
      <c r="R326" s="62">
        <f t="shared" si="23"/>
        <v>11454451.25</v>
      </c>
      <c r="S326" s="63">
        <v>11454451</v>
      </c>
      <c r="T326" t="str">
        <f>VLOOKUP(C326,'053-001'!D:I,6,0)</f>
        <v>053-001</v>
      </c>
      <c r="U326" t="e">
        <f>VLOOKUP(C326,'053-003'!C:G,5,0)</f>
        <v>#N/A</v>
      </c>
      <c r="V326" t="e">
        <f>VLOOKUP(C326,'053-004'!C:G,5,0)</f>
        <v>#N/A</v>
      </c>
      <c r="W326" s="43" t="e">
        <f>VLOOKUP(C326,'053-005'!D:L,9,0)</f>
        <v>#N/A</v>
      </c>
      <c r="X326" t="e">
        <f>VLOOKUP(C326,'053-006'!C:G,5,0)</f>
        <v>#N/A</v>
      </c>
    </row>
    <row r="327" spans="1:24" ht="45" customHeight="1" thickBot="1">
      <c r="A327" s="146"/>
      <c r="B327" s="149" t="s">
        <v>513</v>
      </c>
      <c r="C327" s="31" t="s">
        <v>513</v>
      </c>
      <c r="D327" s="32" t="s">
        <v>690</v>
      </c>
      <c r="E327" s="32" t="s">
        <v>603</v>
      </c>
      <c r="F327" s="33">
        <v>2</v>
      </c>
      <c r="G327" s="151"/>
      <c r="H327" s="153"/>
      <c r="I327" s="153"/>
      <c r="J327" s="153"/>
      <c r="K327" s="153"/>
      <c r="L327" s="155"/>
      <c r="M327" s="26">
        <v>19</v>
      </c>
      <c r="N327">
        <v>81.304347826086953</v>
      </c>
      <c r="O327" s="60">
        <v>286978</v>
      </c>
      <c r="P327" s="61">
        <v>266135</v>
      </c>
      <c r="Q327" s="62">
        <f t="shared" si="22"/>
        <v>22908902.5</v>
      </c>
      <c r="R327" s="62">
        <f t="shared" si="23"/>
        <v>11454451.25</v>
      </c>
      <c r="S327" s="63">
        <v>11454451</v>
      </c>
      <c r="T327" t="str">
        <f>VLOOKUP(C327,'053-001'!D:I,6,0)</f>
        <v>053-001</v>
      </c>
      <c r="U327" t="e">
        <f>VLOOKUP(C327,'053-003'!C:G,5,0)</f>
        <v>#N/A</v>
      </c>
      <c r="V327" t="e">
        <f>VLOOKUP(C327,'053-004'!C:G,5,0)</f>
        <v>#N/A</v>
      </c>
      <c r="W327" s="43" t="e">
        <f>VLOOKUP(C327,'053-005'!D:L,9,0)</f>
        <v>#N/A</v>
      </c>
      <c r="X327" t="e">
        <f>VLOOKUP(C327,'053-006'!C:G,5,0)</f>
        <v>#N/A</v>
      </c>
    </row>
    <row r="328" spans="1:24" ht="45" customHeight="1">
      <c r="A328" s="145" t="s">
        <v>601</v>
      </c>
      <c r="B328" s="147" t="s">
        <v>95</v>
      </c>
      <c r="C328" s="29" t="s">
        <v>95</v>
      </c>
      <c r="D328" s="7" t="s">
        <v>3</v>
      </c>
      <c r="E328" s="7" t="s">
        <v>603</v>
      </c>
      <c r="F328" s="30">
        <v>1</v>
      </c>
      <c r="G328" s="150">
        <v>858</v>
      </c>
      <c r="H328" s="152">
        <f>F328*G328</f>
        <v>858</v>
      </c>
      <c r="I328" s="152">
        <v>0</v>
      </c>
      <c r="J328" s="152">
        <f>H328-I328</f>
        <v>858</v>
      </c>
      <c r="K328" s="152">
        <f>J328*0.09</f>
        <v>77.22</v>
      </c>
      <c r="L328" s="154">
        <f>J328+K328</f>
        <v>935.22</v>
      </c>
      <c r="M328" s="26">
        <v>18</v>
      </c>
      <c r="N328" s="57">
        <v>40.652173913043477</v>
      </c>
      <c r="O328" s="60">
        <v>286978</v>
      </c>
      <c r="P328" s="61">
        <v>266135</v>
      </c>
      <c r="Q328" s="62">
        <f t="shared" si="22"/>
        <v>11454451.25</v>
      </c>
      <c r="R328" s="62">
        <f t="shared" si="23"/>
        <v>11454451.25</v>
      </c>
      <c r="S328" s="63">
        <v>11454451</v>
      </c>
      <c r="T328" t="str">
        <f>VLOOKUP(C328,'053-001'!D:I,6,0)</f>
        <v>053-001</v>
      </c>
      <c r="U328" t="e">
        <f>VLOOKUP(C328,'053-003'!C:G,5,0)</f>
        <v>#N/A</v>
      </c>
      <c r="V328" t="e">
        <f>VLOOKUP(C328,'053-004'!C:G,5,0)</f>
        <v>#N/A</v>
      </c>
      <c r="W328" s="43" t="e">
        <f>VLOOKUP(C328,'053-005'!D:L,9,0)</f>
        <v>#N/A</v>
      </c>
      <c r="X328" t="e">
        <f>VLOOKUP(C328,'053-006'!C:G,5,0)</f>
        <v>#N/A</v>
      </c>
    </row>
    <row r="329" spans="1:24" ht="45" customHeight="1">
      <c r="A329" s="131"/>
      <c r="B329" s="148" t="s">
        <v>247</v>
      </c>
      <c r="C329" s="20" t="s">
        <v>247</v>
      </c>
      <c r="D329" s="21" t="s">
        <v>687</v>
      </c>
      <c r="E329" s="21" t="s">
        <v>603</v>
      </c>
      <c r="F329" s="22">
        <v>2</v>
      </c>
      <c r="G329" s="137"/>
      <c r="H329" s="140"/>
      <c r="I329" s="140"/>
      <c r="J329" s="140"/>
      <c r="K329" s="140"/>
      <c r="L329" s="143"/>
      <c r="M329" s="26">
        <v>18</v>
      </c>
      <c r="N329" s="57">
        <v>81.304347826086953</v>
      </c>
      <c r="O329" s="60">
        <v>286978</v>
      </c>
      <c r="P329" s="61">
        <v>266135</v>
      </c>
      <c r="Q329" s="62">
        <f t="shared" si="22"/>
        <v>22908902.5</v>
      </c>
      <c r="R329" s="62">
        <f t="shared" si="23"/>
        <v>11454451.25</v>
      </c>
      <c r="S329" s="63">
        <v>11454451</v>
      </c>
      <c r="T329" t="str">
        <f>VLOOKUP(C329,'053-001'!D:I,6,0)</f>
        <v>053-001</v>
      </c>
      <c r="U329" t="e">
        <f>VLOOKUP(C329,'053-003'!C:G,5,0)</f>
        <v>#N/A</v>
      </c>
      <c r="V329" t="e">
        <f>VLOOKUP(C329,'053-004'!C:G,5,0)</f>
        <v>#N/A</v>
      </c>
      <c r="W329" s="43" t="e">
        <f>VLOOKUP(C329,'053-005'!D:L,9,0)</f>
        <v>#N/A</v>
      </c>
      <c r="X329" t="e">
        <f>VLOOKUP(C329,'053-006'!C:G,5,0)</f>
        <v>#N/A</v>
      </c>
    </row>
    <row r="330" spans="1:24" ht="45" customHeight="1">
      <c r="A330" s="131"/>
      <c r="B330" s="148" t="s">
        <v>370</v>
      </c>
      <c r="C330" s="20" t="s">
        <v>370</v>
      </c>
      <c r="D330" s="21" t="s">
        <v>688</v>
      </c>
      <c r="E330" s="21" t="s">
        <v>603</v>
      </c>
      <c r="F330" s="22">
        <v>2</v>
      </c>
      <c r="G330" s="137"/>
      <c r="H330" s="140"/>
      <c r="I330" s="140"/>
      <c r="J330" s="140"/>
      <c r="K330" s="140"/>
      <c r="L330" s="143"/>
      <c r="M330" s="26">
        <v>18</v>
      </c>
      <c r="N330" s="57">
        <v>81.304347826086953</v>
      </c>
      <c r="O330" s="60">
        <v>286978</v>
      </c>
      <c r="P330" s="61">
        <v>266135</v>
      </c>
      <c r="Q330" s="62">
        <f t="shared" si="22"/>
        <v>22908902.5</v>
      </c>
      <c r="R330" s="62">
        <f t="shared" si="23"/>
        <v>11454451.25</v>
      </c>
      <c r="S330" s="63">
        <v>11454451</v>
      </c>
      <c r="T330" t="str">
        <f>VLOOKUP(C330,'053-001'!D:I,6,0)</f>
        <v>053-001</v>
      </c>
      <c r="U330" t="e">
        <f>VLOOKUP(C330,'053-003'!C:G,5,0)</f>
        <v>#N/A</v>
      </c>
      <c r="V330" t="e">
        <f>VLOOKUP(C330,'053-004'!C:G,5,0)</f>
        <v>#N/A</v>
      </c>
      <c r="W330" s="43" t="e">
        <f>VLOOKUP(C330,'053-005'!D:L,9,0)</f>
        <v>#N/A</v>
      </c>
      <c r="X330" t="e">
        <f>VLOOKUP(C330,'053-006'!C:G,5,0)</f>
        <v>#N/A</v>
      </c>
    </row>
    <row r="331" spans="1:24" ht="45" customHeight="1">
      <c r="A331" s="131"/>
      <c r="B331" s="148" t="s">
        <v>476</v>
      </c>
      <c r="C331" s="20" t="s">
        <v>476</v>
      </c>
      <c r="D331" s="21" t="s">
        <v>689</v>
      </c>
      <c r="E331" s="21" t="s">
        <v>603</v>
      </c>
      <c r="F331" s="22">
        <v>16</v>
      </c>
      <c r="G331" s="137"/>
      <c r="H331" s="140"/>
      <c r="I331" s="140"/>
      <c r="J331" s="140"/>
      <c r="K331" s="140"/>
      <c r="L331" s="143"/>
      <c r="M331" s="26">
        <v>18</v>
      </c>
      <c r="N331" s="57">
        <v>650.43478260869563</v>
      </c>
      <c r="O331" s="60">
        <v>286978</v>
      </c>
      <c r="P331" s="61">
        <v>266135</v>
      </c>
      <c r="Q331" s="62">
        <f t="shared" si="22"/>
        <v>183271220</v>
      </c>
      <c r="R331" s="62">
        <f t="shared" si="23"/>
        <v>11454451.25</v>
      </c>
      <c r="S331" s="63">
        <v>11454451</v>
      </c>
      <c r="T331" t="str">
        <f>VLOOKUP(C331,'053-001'!D:I,6,0)</f>
        <v>053-001</v>
      </c>
      <c r="U331" t="e">
        <f>VLOOKUP(C331,'053-003'!C:G,5,0)</f>
        <v>#N/A</v>
      </c>
      <c r="V331" t="e">
        <f>VLOOKUP(C331,'053-004'!C:G,5,0)</f>
        <v>#N/A</v>
      </c>
      <c r="W331" s="43" t="e">
        <f>VLOOKUP(C331,'053-005'!D:L,9,0)</f>
        <v>#N/A</v>
      </c>
      <c r="X331" t="e">
        <f>VLOOKUP(C331,'053-006'!C:G,5,0)</f>
        <v>#N/A</v>
      </c>
    </row>
    <row r="332" spans="1:24" ht="45" customHeight="1" thickBot="1">
      <c r="A332" s="146"/>
      <c r="B332" s="149" t="s">
        <v>536</v>
      </c>
      <c r="C332" s="31" t="s">
        <v>536</v>
      </c>
      <c r="D332" s="32" t="s">
        <v>514</v>
      </c>
      <c r="E332" s="32" t="s">
        <v>603</v>
      </c>
      <c r="F332" s="33">
        <v>2</v>
      </c>
      <c r="G332" s="151"/>
      <c r="H332" s="153"/>
      <c r="I332" s="153"/>
      <c r="J332" s="153"/>
      <c r="K332" s="153"/>
      <c r="L332" s="155"/>
      <c r="M332" s="26">
        <v>18</v>
      </c>
      <c r="N332" s="57">
        <v>81.304347826086953</v>
      </c>
      <c r="O332" s="60">
        <v>286978</v>
      </c>
      <c r="P332" s="61">
        <v>266135</v>
      </c>
      <c r="Q332" s="62">
        <f t="shared" si="22"/>
        <v>22908902.5</v>
      </c>
      <c r="R332" s="62">
        <f t="shared" si="23"/>
        <v>11454451.25</v>
      </c>
      <c r="S332" s="63">
        <v>11454451</v>
      </c>
      <c r="T332" t="str">
        <f>VLOOKUP(C332,'053-001'!D:I,6,0)</f>
        <v>053-001</v>
      </c>
      <c r="U332" t="e">
        <f>VLOOKUP(C332,'053-003'!C:G,5,0)</f>
        <v>#N/A</v>
      </c>
      <c r="V332" t="e">
        <f>VLOOKUP(C332,'053-004'!C:G,5,0)</f>
        <v>#N/A</v>
      </c>
      <c r="W332" s="43" t="e">
        <f>VLOOKUP(C332,'053-005'!D:L,9,0)</f>
        <v>#N/A</v>
      </c>
      <c r="X332" t="e">
        <f>VLOOKUP(C332,'053-006'!C:G,5,0)</f>
        <v>#N/A</v>
      </c>
    </row>
    <row r="333" spans="1:24" ht="45" customHeight="1">
      <c r="A333" s="145" t="s">
        <v>604</v>
      </c>
      <c r="B333" s="147" t="s">
        <v>97</v>
      </c>
      <c r="C333" s="29" t="s">
        <v>97</v>
      </c>
      <c r="D333" s="7" t="s">
        <v>3</v>
      </c>
      <c r="E333" s="7" t="s">
        <v>603</v>
      </c>
      <c r="F333" s="30">
        <v>1</v>
      </c>
      <c r="G333" s="150">
        <v>366</v>
      </c>
      <c r="H333" s="152">
        <f>F333*G333</f>
        <v>366</v>
      </c>
      <c r="I333" s="152">
        <v>0</v>
      </c>
      <c r="J333" s="152">
        <f>H333-I333</f>
        <v>366</v>
      </c>
      <c r="K333" s="152">
        <f>J333*0.09</f>
        <v>32.94</v>
      </c>
      <c r="L333" s="154">
        <f>J333+K333</f>
        <v>398.94</v>
      </c>
      <c r="M333" s="26">
        <v>18</v>
      </c>
      <c r="N333" s="57">
        <v>21</v>
      </c>
      <c r="O333" s="60">
        <v>286978</v>
      </c>
      <c r="P333" s="61">
        <v>266135</v>
      </c>
      <c r="Q333" s="62">
        <f t="shared" si="22"/>
        <v>5917112.25</v>
      </c>
      <c r="R333" s="62">
        <f t="shared" si="23"/>
        <v>5917112.25</v>
      </c>
      <c r="S333" s="63">
        <v>5917112</v>
      </c>
      <c r="T333" t="str">
        <f>VLOOKUP(C333,'053-001'!D:I,6,0)</f>
        <v>053-001</v>
      </c>
      <c r="U333" t="e">
        <f>VLOOKUP(C333,'053-003'!C:G,5,0)</f>
        <v>#N/A</v>
      </c>
      <c r="V333" t="e">
        <f>VLOOKUP(C333,'053-004'!C:G,5,0)</f>
        <v>#N/A</v>
      </c>
      <c r="W333" s="43" t="e">
        <f>VLOOKUP(C333,'053-005'!D:L,9,0)</f>
        <v>#N/A</v>
      </c>
      <c r="X333" t="e">
        <f>VLOOKUP(C333,'053-006'!C:G,5,0)</f>
        <v>#N/A</v>
      </c>
    </row>
    <row r="334" spans="1:24" ht="45" customHeight="1">
      <c r="A334" s="131"/>
      <c r="B334" s="148" t="s">
        <v>249</v>
      </c>
      <c r="C334" s="20" t="s">
        <v>249</v>
      </c>
      <c r="D334" s="21" t="s">
        <v>674</v>
      </c>
      <c r="E334" s="21" t="s">
        <v>603</v>
      </c>
      <c r="F334" s="22">
        <v>2</v>
      </c>
      <c r="G334" s="137"/>
      <c r="H334" s="140"/>
      <c r="I334" s="140"/>
      <c r="J334" s="140"/>
      <c r="K334" s="140"/>
      <c r="L334" s="143"/>
      <c r="M334" s="26">
        <v>18</v>
      </c>
      <c r="N334" s="57">
        <v>42</v>
      </c>
      <c r="O334" s="60">
        <v>286978</v>
      </c>
      <c r="P334" s="61">
        <v>266135</v>
      </c>
      <c r="Q334" s="62">
        <f t="shared" si="22"/>
        <v>11834224.5</v>
      </c>
      <c r="R334" s="62">
        <f t="shared" si="23"/>
        <v>5917112.25</v>
      </c>
      <c r="S334" s="63">
        <v>5917112</v>
      </c>
      <c r="T334" t="str">
        <f>VLOOKUP(C334,'053-001'!D:I,6,0)</f>
        <v>053-001</v>
      </c>
      <c r="U334" t="e">
        <f>VLOOKUP(C334,'053-003'!C:G,5,0)</f>
        <v>#N/A</v>
      </c>
      <c r="V334" t="e">
        <f>VLOOKUP(C334,'053-004'!C:G,5,0)</f>
        <v>#N/A</v>
      </c>
      <c r="W334" s="43" t="e">
        <f>VLOOKUP(C334,'053-005'!D:L,9,0)</f>
        <v>#N/A</v>
      </c>
      <c r="X334" t="e">
        <f>VLOOKUP(C334,'053-006'!C:G,5,0)</f>
        <v>#N/A</v>
      </c>
    </row>
    <row r="335" spans="1:24" ht="45" customHeight="1">
      <c r="A335" s="131"/>
      <c r="B335" s="148" t="s">
        <v>372</v>
      </c>
      <c r="C335" s="20" t="s">
        <v>372</v>
      </c>
      <c r="D335" s="21" t="s">
        <v>661</v>
      </c>
      <c r="E335" s="21" t="s">
        <v>603</v>
      </c>
      <c r="F335" s="22">
        <v>2</v>
      </c>
      <c r="G335" s="137"/>
      <c r="H335" s="140"/>
      <c r="I335" s="140"/>
      <c r="J335" s="140"/>
      <c r="K335" s="140"/>
      <c r="L335" s="143"/>
      <c r="M335" s="26">
        <v>18</v>
      </c>
      <c r="N335" s="57">
        <v>42</v>
      </c>
      <c r="O335" s="60">
        <v>286978</v>
      </c>
      <c r="P335" s="61">
        <v>266135</v>
      </c>
      <c r="Q335" s="62">
        <f t="shared" si="22"/>
        <v>11834224.5</v>
      </c>
      <c r="R335" s="62">
        <f t="shared" si="23"/>
        <v>5917112.25</v>
      </c>
      <c r="S335" s="63">
        <v>5917112</v>
      </c>
      <c r="T335" t="str">
        <f>VLOOKUP(C335,'053-001'!D:I,6,0)</f>
        <v>053-001</v>
      </c>
      <c r="U335" t="e">
        <f>VLOOKUP(C335,'053-003'!C:G,5,0)</f>
        <v>#N/A</v>
      </c>
      <c r="V335" t="e">
        <f>VLOOKUP(C335,'053-004'!C:G,5,0)</f>
        <v>#N/A</v>
      </c>
      <c r="W335" s="43" t="e">
        <f>VLOOKUP(C335,'053-005'!D:L,9,0)</f>
        <v>#N/A</v>
      </c>
      <c r="X335" t="e">
        <f>VLOOKUP(C335,'053-006'!C:G,5,0)</f>
        <v>#N/A</v>
      </c>
    </row>
    <row r="336" spans="1:24" ht="45" customHeight="1">
      <c r="A336" s="131"/>
      <c r="B336" s="148" t="s">
        <v>478</v>
      </c>
      <c r="C336" s="20" t="s">
        <v>478</v>
      </c>
      <c r="D336" s="21" t="s">
        <v>662</v>
      </c>
      <c r="E336" s="21" t="s">
        <v>603</v>
      </c>
      <c r="F336" s="22">
        <v>12</v>
      </c>
      <c r="G336" s="137"/>
      <c r="H336" s="140"/>
      <c r="I336" s="140"/>
      <c r="J336" s="140"/>
      <c r="K336" s="140"/>
      <c r="L336" s="143"/>
      <c r="M336" s="26">
        <v>18</v>
      </c>
      <c r="N336" s="57">
        <v>252</v>
      </c>
      <c r="O336" s="60">
        <v>286978</v>
      </c>
      <c r="P336" s="61">
        <v>266135</v>
      </c>
      <c r="Q336" s="62">
        <f t="shared" si="22"/>
        <v>71005347</v>
      </c>
      <c r="R336" s="62">
        <f t="shared" si="23"/>
        <v>5917112.25</v>
      </c>
      <c r="S336" s="63">
        <v>5917112</v>
      </c>
      <c r="T336" t="str">
        <f>VLOOKUP(C336,'053-001'!D:I,6,0)</f>
        <v>053-001</v>
      </c>
      <c r="U336" t="e">
        <f>VLOOKUP(C336,'053-003'!C:G,5,0)</f>
        <v>#N/A</v>
      </c>
      <c r="V336" t="e">
        <f>VLOOKUP(C336,'053-004'!C:G,5,0)</f>
        <v>#N/A</v>
      </c>
      <c r="W336" s="43" t="e">
        <f>VLOOKUP(C336,'053-005'!D:L,9,0)</f>
        <v>#N/A</v>
      </c>
      <c r="X336" t="e">
        <f>VLOOKUP(C336,'053-006'!C:G,5,0)</f>
        <v>#N/A</v>
      </c>
    </row>
    <row r="337" spans="1:24" ht="45" customHeight="1" thickBot="1">
      <c r="A337" s="146"/>
      <c r="B337" s="149" t="s">
        <v>537</v>
      </c>
      <c r="C337" s="31" t="s">
        <v>537</v>
      </c>
      <c r="D337" s="32" t="s">
        <v>519</v>
      </c>
      <c r="E337" s="32" t="s">
        <v>603</v>
      </c>
      <c r="F337" s="33">
        <v>2</v>
      </c>
      <c r="G337" s="151"/>
      <c r="H337" s="153"/>
      <c r="I337" s="153"/>
      <c r="J337" s="153"/>
      <c r="K337" s="153"/>
      <c r="L337" s="155"/>
      <c r="M337" s="26">
        <v>18</v>
      </c>
      <c r="N337" s="57">
        <v>42</v>
      </c>
      <c r="O337" s="60">
        <v>286978</v>
      </c>
      <c r="P337" s="61">
        <v>266135</v>
      </c>
      <c r="Q337" s="62">
        <f t="shared" si="22"/>
        <v>11834224.5</v>
      </c>
      <c r="R337" s="62">
        <f t="shared" si="23"/>
        <v>5917112.25</v>
      </c>
      <c r="S337" s="63">
        <v>5917112</v>
      </c>
      <c r="T337" t="str">
        <f>VLOOKUP(C337,'053-001'!D:I,6,0)</f>
        <v>053-001</v>
      </c>
      <c r="U337" t="e">
        <f>VLOOKUP(C337,'053-003'!C:G,5,0)</f>
        <v>#N/A</v>
      </c>
      <c r="V337" t="e">
        <f>VLOOKUP(C337,'053-004'!C:G,5,0)</f>
        <v>#N/A</v>
      </c>
      <c r="W337" s="43" t="e">
        <f>VLOOKUP(C337,'053-005'!D:L,9,0)</f>
        <v>#N/A</v>
      </c>
      <c r="X337" t="e">
        <f>VLOOKUP(C337,'053-006'!C:G,5,0)</f>
        <v>#N/A</v>
      </c>
    </row>
    <row r="338" spans="1:24" ht="45" customHeight="1">
      <c r="A338" s="145" t="s">
        <v>606</v>
      </c>
      <c r="B338" s="147" t="s">
        <v>98</v>
      </c>
      <c r="C338" s="29" t="s">
        <v>98</v>
      </c>
      <c r="D338" s="7" t="s">
        <v>3</v>
      </c>
      <c r="E338" s="7" t="s">
        <v>603</v>
      </c>
      <c r="F338" s="30">
        <v>1</v>
      </c>
      <c r="G338" s="150">
        <v>366</v>
      </c>
      <c r="H338" s="152">
        <f>F338*G338</f>
        <v>366</v>
      </c>
      <c r="I338" s="152">
        <v>0</v>
      </c>
      <c r="J338" s="152">
        <f>H338-I338</f>
        <v>366</v>
      </c>
      <c r="K338" s="152">
        <f>J338*0.09</f>
        <v>32.94</v>
      </c>
      <c r="L338" s="154">
        <f>J338+K338</f>
        <v>398.94</v>
      </c>
      <c r="M338" s="26">
        <v>18</v>
      </c>
      <c r="N338" s="57">
        <v>21</v>
      </c>
      <c r="O338" s="60">
        <v>286978</v>
      </c>
      <c r="P338" s="61">
        <v>266135</v>
      </c>
      <c r="Q338" s="62">
        <f t="shared" si="22"/>
        <v>5917112.25</v>
      </c>
      <c r="R338" s="62">
        <f t="shared" si="23"/>
        <v>5917112.25</v>
      </c>
      <c r="S338" s="63">
        <v>5917112</v>
      </c>
      <c r="T338" t="str">
        <f>VLOOKUP(C338,'053-001'!D:I,6,0)</f>
        <v>053-001</v>
      </c>
      <c r="U338" t="e">
        <f>VLOOKUP(C338,'053-003'!C:G,5,0)</f>
        <v>#N/A</v>
      </c>
      <c r="V338" t="e">
        <f>VLOOKUP(C338,'053-004'!C:G,5,0)</f>
        <v>#N/A</v>
      </c>
      <c r="W338" s="43" t="e">
        <f>VLOOKUP(C338,'053-005'!D:L,9,0)</f>
        <v>#N/A</v>
      </c>
      <c r="X338" t="e">
        <f>VLOOKUP(C338,'053-006'!C:G,5,0)</f>
        <v>#N/A</v>
      </c>
    </row>
    <row r="339" spans="1:24" ht="45" customHeight="1">
      <c r="A339" s="131"/>
      <c r="B339" s="148" t="s">
        <v>250</v>
      </c>
      <c r="C339" s="20" t="s">
        <v>250</v>
      </c>
      <c r="D339" s="21" t="s">
        <v>674</v>
      </c>
      <c r="E339" s="21" t="s">
        <v>603</v>
      </c>
      <c r="F339" s="22">
        <v>2</v>
      </c>
      <c r="G339" s="137"/>
      <c r="H339" s="140"/>
      <c r="I339" s="140"/>
      <c r="J339" s="140"/>
      <c r="K339" s="140"/>
      <c r="L339" s="143"/>
      <c r="M339" s="26">
        <v>18</v>
      </c>
      <c r="N339" s="57">
        <v>42</v>
      </c>
      <c r="O339" s="60">
        <v>286978</v>
      </c>
      <c r="P339" s="61">
        <v>266135</v>
      </c>
      <c r="Q339" s="62">
        <f t="shared" si="22"/>
        <v>11834224.5</v>
      </c>
      <c r="R339" s="62">
        <f t="shared" si="23"/>
        <v>5917112.25</v>
      </c>
      <c r="S339" s="63">
        <v>5917112</v>
      </c>
      <c r="T339" t="str">
        <f>VLOOKUP(C339,'053-001'!D:I,6,0)</f>
        <v>053-001</v>
      </c>
      <c r="U339" t="e">
        <f>VLOOKUP(C339,'053-003'!C:G,5,0)</f>
        <v>#N/A</v>
      </c>
      <c r="V339" t="e">
        <f>VLOOKUP(C339,'053-004'!C:G,5,0)</f>
        <v>#N/A</v>
      </c>
      <c r="W339" s="43" t="e">
        <f>VLOOKUP(C339,'053-005'!D:L,9,0)</f>
        <v>#N/A</v>
      </c>
      <c r="X339" t="e">
        <f>VLOOKUP(C339,'053-006'!C:G,5,0)</f>
        <v>#N/A</v>
      </c>
    </row>
    <row r="340" spans="1:24" ht="45" customHeight="1">
      <c r="A340" s="131"/>
      <c r="B340" s="148" t="s">
        <v>373</v>
      </c>
      <c r="C340" s="20" t="s">
        <v>373</v>
      </c>
      <c r="D340" s="21" t="s">
        <v>661</v>
      </c>
      <c r="E340" s="21" t="s">
        <v>603</v>
      </c>
      <c r="F340" s="22">
        <v>2</v>
      </c>
      <c r="G340" s="137"/>
      <c r="H340" s="140"/>
      <c r="I340" s="140"/>
      <c r="J340" s="140"/>
      <c r="K340" s="140"/>
      <c r="L340" s="143"/>
      <c r="M340" s="26">
        <v>18</v>
      </c>
      <c r="N340" s="57">
        <v>42</v>
      </c>
      <c r="O340" s="60">
        <v>286978</v>
      </c>
      <c r="P340" s="61">
        <v>266135</v>
      </c>
      <c r="Q340" s="62">
        <f t="shared" si="22"/>
        <v>11834224.5</v>
      </c>
      <c r="R340" s="62">
        <f t="shared" si="23"/>
        <v>5917112.25</v>
      </c>
      <c r="S340" s="63">
        <v>5917112</v>
      </c>
      <c r="T340" t="str">
        <f>VLOOKUP(C340,'053-001'!D:I,6,0)</f>
        <v>053-001</v>
      </c>
      <c r="U340" t="e">
        <f>VLOOKUP(C340,'053-003'!C:G,5,0)</f>
        <v>#N/A</v>
      </c>
      <c r="V340" t="e">
        <f>VLOOKUP(C340,'053-004'!C:G,5,0)</f>
        <v>#N/A</v>
      </c>
      <c r="W340" s="43" t="e">
        <f>VLOOKUP(C340,'053-005'!D:L,9,0)</f>
        <v>#N/A</v>
      </c>
      <c r="X340" t="e">
        <f>VLOOKUP(C340,'053-006'!C:G,5,0)</f>
        <v>#N/A</v>
      </c>
    </row>
    <row r="341" spans="1:24" ht="45" customHeight="1">
      <c r="A341" s="131"/>
      <c r="B341" s="148" t="s">
        <v>479</v>
      </c>
      <c r="C341" s="20" t="s">
        <v>479</v>
      </c>
      <c r="D341" s="21" t="s">
        <v>662</v>
      </c>
      <c r="E341" s="21" t="s">
        <v>603</v>
      </c>
      <c r="F341" s="22">
        <v>12</v>
      </c>
      <c r="G341" s="137"/>
      <c r="H341" s="140"/>
      <c r="I341" s="140"/>
      <c r="J341" s="140"/>
      <c r="K341" s="140"/>
      <c r="L341" s="143"/>
      <c r="M341" s="26">
        <v>18</v>
      </c>
      <c r="N341" s="57">
        <v>252</v>
      </c>
      <c r="O341" s="60">
        <v>286978</v>
      </c>
      <c r="P341" s="61">
        <v>266135</v>
      </c>
      <c r="Q341" s="62">
        <f t="shared" si="22"/>
        <v>71005347</v>
      </c>
      <c r="R341" s="62">
        <f t="shared" si="23"/>
        <v>5917112.25</v>
      </c>
      <c r="S341" s="63">
        <v>5917112</v>
      </c>
      <c r="T341" t="str">
        <f>VLOOKUP(C341,'053-001'!D:I,6,0)</f>
        <v>053-001</v>
      </c>
      <c r="U341" t="e">
        <f>VLOOKUP(C341,'053-003'!C:G,5,0)</f>
        <v>#N/A</v>
      </c>
      <c r="V341" t="e">
        <f>VLOOKUP(C341,'053-004'!C:G,5,0)</f>
        <v>#N/A</v>
      </c>
      <c r="W341" s="43" t="e">
        <f>VLOOKUP(C341,'053-005'!D:L,9,0)</f>
        <v>#N/A</v>
      </c>
      <c r="X341" t="e">
        <f>VLOOKUP(C341,'053-006'!C:G,5,0)</f>
        <v>#N/A</v>
      </c>
    </row>
    <row r="342" spans="1:24" ht="45" customHeight="1" thickBot="1">
      <c r="A342" s="146"/>
      <c r="B342" s="149" t="s">
        <v>576</v>
      </c>
      <c r="C342" s="31" t="s">
        <v>576</v>
      </c>
      <c r="D342" s="32" t="s">
        <v>519</v>
      </c>
      <c r="E342" s="32" t="s">
        <v>603</v>
      </c>
      <c r="F342" s="33">
        <v>2</v>
      </c>
      <c r="G342" s="151"/>
      <c r="H342" s="153"/>
      <c r="I342" s="153"/>
      <c r="J342" s="153"/>
      <c r="K342" s="153"/>
      <c r="L342" s="155"/>
      <c r="M342" s="26">
        <v>18</v>
      </c>
      <c r="N342" s="57">
        <v>42</v>
      </c>
      <c r="O342" s="60">
        <v>286978</v>
      </c>
      <c r="P342" s="61">
        <v>266135</v>
      </c>
      <c r="Q342" s="62">
        <f t="shared" si="22"/>
        <v>11834224.5</v>
      </c>
      <c r="R342" s="62">
        <f t="shared" si="23"/>
        <v>5917112.25</v>
      </c>
      <c r="S342" s="63">
        <v>5917112</v>
      </c>
      <c r="T342" t="str">
        <f>VLOOKUP(C342,'053-001'!D:I,6,0)</f>
        <v>053-001</v>
      </c>
      <c r="U342" t="e">
        <f>VLOOKUP(C342,'053-003'!C:G,5,0)</f>
        <v>#N/A</v>
      </c>
      <c r="V342" t="e">
        <f>VLOOKUP(C342,'053-004'!C:G,5,0)</f>
        <v>#N/A</v>
      </c>
      <c r="W342" s="43" t="e">
        <f>VLOOKUP(C342,'053-005'!D:L,9,0)</f>
        <v>#N/A</v>
      </c>
      <c r="X342" t="e">
        <f>VLOOKUP(C342,'053-006'!C:G,5,0)</f>
        <v>#N/A</v>
      </c>
    </row>
    <row r="343" spans="1:24" ht="45" customHeight="1">
      <c r="A343" s="145" t="s">
        <v>608</v>
      </c>
      <c r="B343" s="147" t="s">
        <v>82</v>
      </c>
      <c r="C343" s="29" t="s">
        <v>82</v>
      </c>
      <c r="D343" s="7" t="s">
        <v>3</v>
      </c>
      <c r="E343" s="7" t="s">
        <v>603</v>
      </c>
      <c r="F343" s="30">
        <v>1</v>
      </c>
      <c r="G343" s="150">
        <v>249</v>
      </c>
      <c r="H343" s="152">
        <f>F343*G343</f>
        <v>249</v>
      </c>
      <c r="I343" s="152">
        <v>0</v>
      </c>
      <c r="J343" s="152">
        <f>H343-I343</f>
        <v>249</v>
      </c>
      <c r="K343" s="152">
        <f>J343*0.09</f>
        <v>22.41</v>
      </c>
      <c r="L343" s="154">
        <f>J343+K343</f>
        <v>271.41000000000003</v>
      </c>
      <c r="M343" s="26">
        <v>18</v>
      </c>
      <c r="N343" s="57">
        <v>18.066666666666666</v>
      </c>
      <c r="O343" s="60">
        <v>286978</v>
      </c>
      <c r="P343" s="61">
        <v>266135</v>
      </c>
      <c r="Q343" s="62">
        <f t="shared" si="22"/>
        <v>5090594.9833333334</v>
      </c>
      <c r="R343" s="62">
        <f t="shared" si="23"/>
        <v>5090594.9833333334</v>
      </c>
      <c r="S343" s="63">
        <v>5090594</v>
      </c>
      <c r="T343" t="str">
        <f>VLOOKUP(C343,'053-001'!D:I,6,0)</f>
        <v>053-001</v>
      </c>
      <c r="U343" t="e">
        <f>VLOOKUP(C343,'053-003'!C:G,5,0)</f>
        <v>#N/A</v>
      </c>
      <c r="V343" t="e">
        <f>VLOOKUP(C343,'053-004'!C:G,5,0)</f>
        <v>#N/A</v>
      </c>
      <c r="W343" s="43" t="e">
        <f>VLOOKUP(C343,'053-005'!D:L,9,0)</f>
        <v>#N/A</v>
      </c>
      <c r="X343" t="e">
        <f>VLOOKUP(C343,'053-006'!C:G,5,0)</f>
        <v>#N/A</v>
      </c>
    </row>
    <row r="344" spans="1:24" ht="45" customHeight="1">
      <c r="A344" s="131"/>
      <c r="B344" s="148" t="s">
        <v>232</v>
      </c>
      <c r="C344" s="20" t="s">
        <v>232</v>
      </c>
      <c r="D344" s="21" t="s">
        <v>680</v>
      </c>
      <c r="E344" s="21" t="s">
        <v>603</v>
      </c>
      <c r="F344" s="22">
        <v>2</v>
      </c>
      <c r="G344" s="137"/>
      <c r="H344" s="140"/>
      <c r="I344" s="140"/>
      <c r="J344" s="140"/>
      <c r="K344" s="140"/>
      <c r="L344" s="143"/>
      <c r="M344" s="26">
        <v>18</v>
      </c>
      <c r="N344" s="57">
        <v>36.133333333333333</v>
      </c>
      <c r="O344" s="60">
        <v>286978</v>
      </c>
      <c r="P344" s="61">
        <v>266135</v>
      </c>
      <c r="Q344" s="62">
        <f t="shared" si="22"/>
        <v>10181189.966666667</v>
      </c>
      <c r="R344" s="62">
        <f t="shared" si="23"/>
        <v>5090594.9833333334</v>
      </c>
      <c r="S344" s="63">
        <v>5090594</v>
      </c>
      <c r="T344" t="str">
        <f>VLOOKUP(C344,'053-001'!D:I,6,0)</f>
        <v>053-001</v>
      </c>
      <c r="U344" t="e">
        <f>VLOOKUP(C344,'053-003'!C:G,5,0)</f>
        <v>#N/A</v>
      </c>
      <c r="V344" t="e">
        <f>VLOOKUP(C344,'053-004'!C:G,5,0)</f>
        <v>#N/A</v>
      </c>
      <c r="W344" s="43" t="e">
        <f>VLOOKUP(C344,'053-005'!D:L,9,0)</f>
        <v>#N/A</v>
      </c>
      <c r="X344" t="e">
        <f>VLOOKUP(C344,'053-006'!C:G,5,0)</f>
        <v>#N/A</v>
      </c>
    </row>
    <row r="345" spans="1:24" ht="45" customHeight="1">
      <c r="A345" s="131"/>
      <c r="B345" s="148" t="s">
        <v>357</v>
      </c>
      <c r="C345" s="20" t="s">
        <v>357</v>
      </c>
      <c r="D345" s="21" t="s">
        <v>661</v>
      </c>
      <c r="E345" s="21" t="s">
        <v>603</v>
      </c>
      <c r="F345" s="22">
        <v>2</v>
      </c>
      <c r="G345" s="137"/>
      <c r="H345" s="140"/>
      <c r="I345" s="140"/>
      <c r="J345" s="140"/>
      <c r="K345" s="140"/>
      <c r="L345" s="143"/>
      <c r="M345" s="26">
        <v>18</v>
      </c>
      <c r="N345" s="57">
        <v>36.133333333333333</v>
      </c>
      <c r="O345" s="60">
        <v>286978</v>
      </c>
      <c r="P345" s="61">
        <v>266135</v>
      </c>
      <c r="Q345" s="62">
        <f t="shared" si="22"/>
        <v>10181189.966666667</v>
      </c>
      <c r="R345" s="62">
        <f t="shared" si="23"/>
        <v>5090594.9833333334</v>
      </c>
      <c r="S345" s="63">
        <v>5090594</v>
      </c>
      <c r="T345" t="str">
        <f>VLOOKUP(C345,'053-001'!D:I,6,0)</f>
        <v>053-001</v>
      </c>
      <c r="U345" t="e">
        <f>VLOOKUP(C345,'053-003'!C:G,5,0)</f>
        <v>#N/A</v>
      </c>
      <c r="V345" t="e">
        <f>VLOOKUP(C345,'053-004'!C:G,5,0)</f>
        <v>#N/A</v>
      </c>
      <c r="W345" s="43" t="e">
        <f>VLOOKUP(C345,'053-005'!D:L,9,0)</f>
        <v>#N/A</v>
      </c>
      <c r="X345" t="e">
        <f>VLOOKUP(C345,'053-006'!C:G,5,0)</f>
        <v>#N/A</v>
      </c>
    </row>
    <row r="346" spans="1:24" ht="45" customHeight="1">
      <c r="A346" s="131"/>
      <c r="B346" s="148" t="s">
        <v>464</v>
      </c>
      <c r="C346" s="20" t="s">
        <v>464</v>
      </c>
      <c r="D346" s="21" t="s">
        <v>662</v>
      </c>
      <c r="E346" s="21" t="s">
        <v>603</v>
      </c>
      <c r="F346" s="22">
        <v>8</v>
      </c>
      <c r="G346" s="137"/>
      <c r="H346" s="140"/>
      <c r="I346" s="140"/>
      <c r="J346" s="140"/>
      <c r="K346" s="140"/>
      <c r="L346" s="143"/>
      <c r="M346" s="26">
        <v>18</v>
      </c>
      <c r="N346" s="57">
        <v>144.98333333333298</v>
      </c>
      <c r="O346" s="60">
        <v>286978</v>
      </c>
      <c r="P346" s="61">
        <v>266135</v>
      </c>
      <c r="Q346" s="62">
        <f t="shared" si="22"/>
        <v>40851555.129166566</v>
      </c>
      <c r="R346" s="62">
        <f t="shared" si="23"/>
        <v>5106444.3911458207</v>
      </c>
      <c r="S346" s="63">
        <v>5106444</v>
      </c>
      <c r="T346" t="str">
        <f>VLOOKUP(C346,'053-001'!D:I,6,0)</f>
        <v>053-001</v>
      </c>
      <c r="U346" t="e">
        <f>VLOOKUP(C346,'053-003'!C:G,5,0)</f>
        <v>#N/A</v>
      </c>
      <c r="V346" t="e">
        <f>VLOOKUP(C346,'053-004'!C:G,5,0)</f>
        <v>#N/A</v>
      </c>
      <c r="W346" s="43" t="e">
        <f>VLOOKUP(C346,'053-005'!D:L,9,0)</f>
        <v>#N/A</v>
      </c>
      <c r="X346" t="e">
        <f>VLOOKUP(C346,'053-006'!C:G,5,0)</f>
        <v>#N/A</v>
      </c>
    </row>
    <row r="347" spans="1:24" ht="45" customHeight="1" thickBot="1">
      <c r="A347" s="146"/>
      <c r="B347" s="149" t="s">
        <v>736</v>
      </c>
      <c r="C347" s="31" t="s">
        <v>736</v>
      </c>
      <c r="D347" s="32" t="s">
        <v>737</v>
      </c>
      <c r="E347" s="32" t="s">
        <v>669</v>
      </c>
      <c r="F347" s="33">
        <v>2</v>
      </c>
      <c r="G347" s="151"/>
      <c r="H347" s="153"/>
      <c r="I347" s="153"/>
      <c r="J347" s="153"/>
      <c r="K347" s="153"/>
      <c r="L347" s="155"/>
      <c r="M347" s="26">
        <v>18</v>
      </c>
      <c r="N347" s="57">
        <v>36.133333333333333</v>
      </c>
      <c r="O347" s="60">
        <v>286978</v>
      </c>
      <c r="P347" s="61">
        <v>266135</v>
      </c>
      <c r="Q347" s="62">
        <f t="shared" si="22"/>
        <v>10181189.966666667</v>
      </c>
      <c r="R347" s="62">
        <f t="shared" si="23"/>
        <v>5090594.9833333334</v>
      </c>
      <c r="S347" s="63">
        <v>5090594</v>
      </c>
      <c r="T347" t="e">
        <f>VLOOKUP(C347,'053-001'!D:I,6,0)</f>
        <v>#N/A</v>
      </c>
      <c r="U347" t="e">
        <f>VLOOKUP(C347,'053-003'!C:G,5,0)</f>
        <v>#N/A</v>
      </c>
      <c r="V347" t="str">
        <f>VLOOKUP(C347,'053-004'!C:G,5,0)</f>
        <v>053-004</v>
      </c>
      <c r="W347" s="43" t="e">
        <f>VLOOKUP(C347,'053-005'!D:L,9,0)</f>
        <v>#N/A</v>
      </c>
      <c r="X347" t="e">
        <f>VLOOKUP(C347,'053-006'!C:G,5,0)</f>
        <v>#N/A</v>
      </c>
    </row>
    <row r="348" spans="1:24" ht="45" customHeight="1">
      <c r="A348" s="145" t="s">
        <v>618</v>
      </c>
      <c r="B348" s="147" t="s">
        <v>90</v>
      </c>
      <c r="C348" s="29" t="s">
        <v>90</v>
      </c>
      <c r="D348" s="7" t="s">
        <v>3</v>
      </c>
      <c r="E348" s="7" t="s">
        <v>603</v>
      </c>
      <c r="F348" s="30">
        <v>1</v>
      </c>
      <c r="G348" s="150">
        <v>366</v>
      </c>
      <c r="H348" s="152">
        <f>F348*G348</f>
        <v>366</v>
      </c>
      <c r="I348" s="152">
        <v>0</v>
      </c>
      <c r="J348" s="152">
        <f>H348-I348</f>
        <v>366</v>
      </c>
      <c r="K348" s="152">
        <f>J348*0.09</f>
        <v>32.94</v>
      </c>
      <c r="L348" s="154">
        <f>J348+K348</f>
        <v>398.94</v>
      </c>
      <c r="M348" s="26">
        <v>18</v>
      </c>
      <c r="N348" s="57">
        <v>21</v>
      </c>
      <c r="O348" s="60">
        <v>286978</v>
      </c>
      <c r="P348" s="61">
        <v>266135</v>
      </c>
      <c r="Q348" s="62">
        <f t="shared" si="22"/>
        <v>5917112.25</v>
      </c>
      <c r="R348" s="62">
        <f t="shared" si="23"/>
        <v>5917112.25</v>
      </c>
      <c r="S348" s="63">
        <v>5917112</v>
      </c>
      <c r="T348" t="str">
        <f>VLOOKUP(C348,'053-001'!D:I,6,0)</f>
        <v>053-001</v>
      </c>
      <c r="U348" t="e">
        <f>VLOOKUP(C348,'053-003'!C:G,5,0)</f>
        <v>#N/A</v>
      </c>
      <c r="V348" t="e">
        <f>VLOOKUP(C348,'053-004'!C:G,5,0)</f>
        <v>#N/A</v>
      </c>
      <c r="W348" s="43" t="e">
        <f>VLOOKUP(C348,'053-005'!D:L,9,0)</f>
        <v>#N/A</v>
      </c>
      <c r="X348" t="e">
        <f>VLOOKUP(C348,'053-006'!C:G,5,0)</f>
        <v>#N/A</v>
      </c>
    </row>
    <row r="349" spans="1:24" ht="45" customHeight="1">
      <c r="A349" s="131"/>
      <c r="B349" s="148" t="s">
        <v>242</v>
      </c>
      <c r="C349" s="20" t="s">
        <v>242</v>
      </c>
      <c r="D349" s="21" t="s">
        <v>674</v>
      </c>
      <c r="E349" s="21" t="s">
        <v>603</v>
      </c>
      <c r="F349" s="22">
        <v>2</v>
      </c>
      <c r="G349" s="137"/>
      <c r="H349" s="140"/>
      <c r="I349" s="140"/>
      <c r="J349" s="140"/>
      <c r="K349" s="140"/>
      <c r="L349" s="143"/>
      <c r="M349" s="26">
        <v>18</v>
      </c>
      <c r="N349" s="57">
        <v>42</v>
      </c>
      <c r="O349" s="60">
        <v>286978</v>
      </c>
      <c r="P349" s="61">
        <v>266135</v>
      </c>
      <c r="Q349" s="62">
        <f t="shared" si="22"/>
        <v>11834224.5</v>
      </c>
      <c r="R349" s="62">
        <f t="shared" si="23"/>
        <v>5917112.25</v>
      </c>
      <c r="S349" s="63">
        <v>5917112</v>
      </c>
      <c r="T349" t="str">
        <f>VLOOKUP(C349,'053-001'!D:I,6,0)</f>
        <v>053-001</v>
      </c>
      <c r="U349" t="e">
        <f>VLOOKUP(C349,'053-003'!C:G,5,0)</f>
        <v>#N/A</v>
      </c>
      <c r="V349" t="e">
        <f>VLOOKUP(C349,'053-004'!C:G,5,0)</f>
        <v>#N/A</v>
      </c>
      <c r="W349" s="43" t="e">
        <f>VLOOKUP(C349,'053-005'!D:L,9,0)</f>
        <v>#N/A</v>
      </c>
      <c r="X349" t="e">
        <f>VLOOKUP(C349,'053-006'!C:G,5,0)</f>
        <v>#N/A</v>
      </c>
    </row>
    <row r="350" spans="1:24" ht="45" customHeight="1">
      <c r="A350" s="131"/>
      <c r="B350" s="148" t="s">
        <v>365</v>
      </c>
      <c r="C350" s="20" t="s">
        <v>365</v>
      </c>
      <c r="D350" s="21" t="s">
        <v>661</v>
      </c>
      <c r="E350" s="21" t="s">
        <v>603</v>
      </c>
      <c r="F350" s="22">
        <v>2</v>
      </c>
      <c r="G350" s="137"/>
      <c r="H350" s="140"/>
      <c r="I350" s="140"/>
      <c r="J350" s="140"/>
      <c r="K350" s="140"/>
      <c r="L350" s="143"/>
      <c r="M350" s="26">
        <v>18</v>
      </c>
      <c r="N350" s="57">
        <v>42</v>
      </c>
      <c r="O350" s="60">
        <v>286978</v>
      </c>
      <c r="P350" s="61">
        <v>266135</v>
      </c>
      <c r="Q350" s="62">
        <f t="shared" si="22"/>
        <v>11834224.5</v>
      </c>
      <c r="R350" s="62">
        <f t="shared" si="23"/>
        <v>5917112.25</v>
      </c>
      <c r="S350" s="63">
        <v>5917112</v>
      </c>
      <c r="T350" t="str">
        <f>VLOOKUP(C350,'053-001'!D:I,6,0)</f>
        <v>053-001</v>
      </c>
      <c r="U350" t="e">
        <f>VLOOKUP(C350,'053-003'!C:G,5,0)</f>
        <v>#N/A</v>
      </c>
      <c r="V350" t="e">
        <f>VLOOKUP(C350,'053-004'!C:G,5,0)</f>
        <v>#N/A</v>
      </c>
      <c r="W350" s="43" t="e">
        <f>VLOOKUP(C350,'053-005'!D:L,9,0)</f>
        <v>#N/A</v>
      </c>
      <c r="X350" t="e">
        <f>VLOOKUP(C350,'053-006'!C:G,5,0)</f>
        <v>#N/A</v>
      </c>
    </row>
    <row r="351" spans="1:24" ht="45" customHeight="1">
      <c r="A351" s="131"/>
      <c r="B351" s="148" t="s">
        <v>471</v>
      </c>
      <c r="C351" s="20" t="s">
        <v>471</v>
      </c>
      <c r="D351" s="21" t="s">
        <v>662</v>
      </c>
      <c r="E351" s="21" t="s">
        <v>603</v>
      </c>
      <c r="F351" s="22">
        <v>12</v>
      </c>
      <c r="G351" s="137"/>
      <c r="H351" s="140"/>
      <c r="I351" s="140"/>
      <c r="J351" s="140"/>
      <c r="K351" s="140"/>
      <c r="L351" s="143"/>
      <c r="M351" s="26">
        <v>18</v>
      </c>
      <c r="N351" s="57">
        <v>252</v>
      </c>
      <c r="O351" s="60">
        <v>286978</v>
      </c>
      <c r="P351" s="61">
        <v>266135</v>
      </c>
      <c r="Q351" s="62">
        <f t="shared" si="22"/>
        <v>71005347</v>
      </c>
      <c r="R351" s="62">
        <f t="shared" si="23"/>
        <v>5917112.25</v>
      </c>
      <c r="S351" s="63">
        <v>5917112</v>
      </c>
      <c r="T351" t="str">
        <f>VLOOKUP(C351,'053-001'!D:I,6,0)</f>
        <v>053-001</v>
      </c>
      <c r="U351" t="e">
        <f>VLOOKUP(C351,'053-003'!C:G,5,0)</f>
        <v>#N/A</v>
      </c>
      <c r="V351" t="e">
        <f>VLOOKUP(C351,'053-004'!C:G,5,0)</f>
        <v>#N/A</v>
      </c>
      <c r="W351" s="43" t="e">
        <f>VLOOKUP(C351,'053-005'!D:L,9,0)</f>
        <v>#N/A</v>
      </c>
      <c r="X351" t="e">
        <f>VLOOKUP(C351,'053-006'!C:G,5,0)</f>
        <v>#N/A</v>
      </c>
    </row>
    <row r="352" spans="1:24" ht="45" customHeight="1" thickBot="1">
      <c r="A352" s="146"/>
      <c r="B352" s="149" t="s">
        <v>572</v>
      </c>
      <c r="C352" s="31" t="s">
        <v>572</v>
      </c>
      <c r="D352" s="32" t="s">
        <v>519</v>
      </c>
      <c r="E352" s="32" t="s">
        <v>603</v>
      </c>
      <c r="F352" s="33">
        <v>2</v>
      </c>
      <c r="G352" s="151"/>
      <c r="H352" s="153"/>
      <c r="I352" s="153"/>
      <c r="J352" s="153"/>
      <c r="K352" s="153"/>
      <c r="L352" s="155"/>
      <c r="M352" s="26">
        <v>18</v>
      </c>
      <c r="N352" s="57">
        <v>42</v>
      </c>
      <c r="O352" s="60">
        <v>286978</v>
      </c>
      <c r="P352" s="61">
        <v>266135</v>
      </c>
      <c r="Q352" s="62">
        <f t="shared" si="22"/>
        <v>11834224.5</v>
      </c>
      <c r="R352" s="62">
        <f t="shared" si="23"/>
        <v>5917112.25</v>
      </c>
      <c r="S352" s="63">
        <v>5917112</v>
      </c>
      <c r="T352" t="str">
        <f>VLOOKUP(C352,'053-001'!D:I,6,0)</f>
        <v>053-001</v>
      </c>
      <c r="U352" t="e">
        <f>VLOOKUP(C352,'053-003'!C:G,5,0)</f>
        <v>#N/A</v>
      </c>
      <c r="V352" t="e">
        <f>VLOOKUP(C352,'053-004'!C:G,5,0)</f>
        <v>#N/A</v>
      </c>
      <c r="W352" s="43" t="e">
        <f>VLOOKUP(C352,'053-005'!D:L,9,0)</f>
        <v>#N/A</v>
      </c>
      <c r="X352" t="e">
        <f>VLOOKUP(C352,'053-006'!C:G,5,0)</f>
        <v>#N/A</v>
      </c>
    </row>
    <row r="353" spans="1:24" ht="45" customHeight="1">
      <c r="A353" s="145" t="s">
        <v>601</v>
      </c>
      <c r="B353" s="147" t="s">
        <v>80</v>
      </c>
      <c r="C353" s="29" t="s">
        <v>80</v>
      </c>
      <c r="D353" s="7" t="s">
        <v>3</v>
      </c>
      <c r="E353" s="7" t="s">
        <v>603</v>
      </c>
      <c r="F353" s="30">
        <v>1</v>
      </c>
      <c r="G353" s="150">
        <v>366</v>
      </c>
      <c r="H353" s="152">
        <f>F353*G353</f>
        <v>366</v>
      </c>
      <c r="I353" s="152">
        <v>0</v>
      </c>
      <c r="J353" s="152">
        <f>H353-I353</f>
        <v>366</v>
      </c>
      <c r="K353" s="152">
        <f>J353*0.09</f>
        <v>32.94</v>
      </c>
      <c r="L353" s="154">
        <f>J353+K353</f>
        <v>398.94</v>
      </c>
      <c r="M353" s="26">
        <v>17</v>
      </c>
      <c r="N353" s="55">
        <v>21</v>
      </c>
      <c r="O353" s="60">
        <v>286978</v>
      </c>
      <c r="P353" s="61">
        <v>266135</v>
      </c>
      <c r="Q353" s="62">
        <f t="shared" si="22"/>
        <v>5917112.25</v>
      </c>
      <c r="R353" s="62">
        <f t="shared" si="23"/>
        <v>5917112.25</v>
      </c>
      <c r="S353" s="63">
        <v>5917112</v>
      </c>
      <c r="T353" t="str">
        <f>VLOOKUP(C353,'053-001'!D:I,6,0)</f>
        <v>053-001</v>
      </c>
      <c r="U353" t="e">
        <f>VLOOKUP(C353,'053-003'!C:G,5,0)</f>
        <v>#N/A</v>
      </c>
      <c r="V353" t="e">
        <f>VLOOKUP(C353,'053-004'!C:G,5,0)</f>
        <v>#N/A</v>
      </c>
      <c r="W353" s="43" t="e">
        <f>VLOOKUP(C353,'053-005'!D:L,9,0)</f>
        <v>#N/A</v>
      </c>
      <c r="X353" t="e">
        <f>VLOOKUP(C353,'053-006'!C:G,5,0)</f>
        <v>#N/A</v>
      </c>
    </row>
    <row r="354" spans="1:24" ht="45" customHeight="1">
      <c r="A354" s="131"/>
      <c r="B354" s="148" t="s">
        <v>229</v>
      </c>
      <c r="C354" s="20" t="s">
        <v>229</v>
      </c>
      <c r="D354" s="21" t="s">
        <v>674</v>
      </c>
      <c r="E354" s="21" t="s">
        <v>603</v>
      </c>
      <c r="F354" s="22">
        <v>2</v>
      </c>
      <c r="G354" s="137"/>
      <c r="H354" s="140"/>
      <c r="I354" s="140"/>
      <c r="J354" s="140"/>
      <c r="K354" s="140"/>
      <c r="L354" s="143"/>
      <c r="M354" s="26">
        <v>17</v>
      </c>
      <c r="N354" s="55">
        <v>42</v>
      </c>
      <c r="O354" s="60">
        <v>286978</v>
      </c>
      <c r="P354" s="61">
        <v>266135</v>
      </c>
      <c r="Q354" s="62">
        <f t="shared" si="22"/>
        <v>11834224.5</v>
      </c>
      <c r="R354" s="62">
        <f t="shared" si="23"/>
        <v>5917112.25</v>
      </c>
      <c r="S354" s="63">
        <v>5917112</v>
      </c>
      <c r="T354" t="str">
        <f>VLOOKUP(C354,'053-001'!D:I,6,0)</f>
        <v>053-001</v>
      </c>
      <c r="U354" t="e">
        <f>VLOOKUP(C354,'053-003'!C:G,5,0)</f>
        <v>#N/A</v>
      </c>
      <c r="V354" t="e">
        <f>VLOOKUP(C354,'053-004'!C:G,5,0)</f>
        <v>#N/A</v>
      </c>
      <c r="W354" s="43" t="e">
        <f>VLOOKUP(C354,'053-005'!D:L,9,0)</f>
        <v>#N/A</v>
      </c>
      <c r="X354" t="e">
        <f>VLOOKUP(C354,'053-006'!C:G,5,0)</f>
        <v>#N/A</v>
      </c>
    </row>
    <row r="355" spans="1:24" ht="45" customHeight="1">
      <c r="A355" s="131"/>
      <c r="B355" s="148" t="s">
        <v>354</v>
      </c>
      <c r="C355" s="20" t="s">
        <v>354</v>
      </c>
      <c r="D355" s="21" t="s">
        <v>661</v>
      </c>
      <c r="E355" s="21" t="s">
        <v>603</v>
      </c>
      <c r="F355" s="22">
        <v>2</v>
      </c>
      <c r="G355" s="137"/>
      <c r="H355" s="140"/>
      <c r="I355" s="140"/>
      <c r="J355" s="140"/>
      <c r="K355" s="140"/>
      <c r="L355" s="143"/>
      <c r="M355" s="26">
        <v>17</v>
      </c>
      <c r="N355" s="55">
        <v>42</v>
      </c>
      <c r="O355" s="60">
        <v>286978</v>
      </c>
      <c r="P355" s="61">
        <v>266135</v>
      </c>
      <c r="Q355" s="62">
        <f t="shared" si="22"/>
        <v>11834224.5</v>
      </c>
      <c r="R355" s="62">
        <f t="shared" si="23"/>
        <v>5917112.25</v>
      </c>
      <c r="S355" s="63">
        <v>5917112</v>
      </c>
      <c r="T355" t="str">
        <f>VLOOKUP(C355,'053-001'!D:I,6,0)</f>
        <v>053-001</v>
      </c>
      <c r="U355" t="e">
        <f>VLOOKUP(C355,'053-003'!C:G,5,0)</f>
        <v>#N/A</v>
      </c>
      <c r="V355" t="e">
        <f>VLOOKUP(C355,'053-004'!C:G,5,0)</f>
        <v>#N/A</v>
      </c>
      <c r="W355" s="43" t="e">
        <f>VLOOKUP(C355,'053-005'!D:L,9,0)</f>
        <v>#N/A</v>
      </c>
      <c r="X355" t="e">
        <f>VLOOKUP(C355,'053-006'!C:G,5,0)</f>
        <v>#N/A</v>
      </c>
    </row>
    <row r="356" spans="1:24" ht="45" customHeight="1">
      <c r="A356" s="131"/>
      <c r="B356" s="148" t="s">
        <v>463</v>
      </c>
      <c r="C356" s="20" t="s">
        <v>463</v>
      </c>
      <c r="D356" s="21" t="s">
        <v>662</v>
      </c>
      <c r="E356" s="21" t="s">
        <v>603</v>
      </c>
      <c r="F356" s="22">
        <v>12</v>
      </c>
      <c r="G356" s="137"/>
      <c r="H356" s="140"/>
      <c r="I356" s="140"/>
      <c r="J356" s="140"/>
      <c r="K356" s="140"/>
      <c r="L356" s="143"/>
      <c r="M356" s="26">
        <v>17</v>
      </c>
      <c r="N356" s="55">
        <v>252</v>
      </c>
      <c r="O356" s="60">
        <v>286978</v>
      </c>
      <c r="P356" s="61">
        <v>266135</v>
      </c>
      <c r="Q356" s="62">
        <f t="shared" si="22"/>
        <v>71005347</v>
      </c>
      <c r="R356" s="62">
        <f t="shared" si="23"/>
        <v>5917112.25</v>
      </c>
      <c r="S356" s="63">
        <v>5917112</v>
      </c>
      <c r="T356" t="str">
        <f>VLOOKUP(C356,'053-001'!D:I,6,0)</f>
        <v>053-001</v>
      </c>
      <c r="U356" t="e">
        <f>VLOOKUP(C356,'053-003'!C:G,5,0)</f>
        <v>#N/A</v>
      </c>
      <c r="V356" t="e">
        <f>VLOOKUP(C356,'053-004'!C:G,5,0)</f>
        <v>#N/A</v>
      </c>
      <c r="W356" s="43" t="e">
        <f>VLOOKUP(C356,'053-005'!D:L,9,0)</f>
        <v>#N/A</v>
      </c>
      <c r="X356" t="e">
        <f>VLOOKUP(C356,'053-006'!C:G,5,0)</f>
        <v>#N/A</v>
      </c>
    </row>
    <row r="357" spans="1:24" ht="45" customHeight="1" thickBot="1">
      <c r="A357" s="146"/>
      <c r="B357" s="149" t="s">
        <v>566</v>
      </c>
      <c r="C357" s="31" t="s">
        <v>566</v>
      </c>
      <c r="D357" s="32" t="s">
        <v>519</v>
      </c>
      <c r="E357" s="32" t="s">
        <v>603</v>
      </c>
      <c r="F357" s="33">
        <v>2</v>
      </c>
      <c r="G357" s="151"/>
      <c r="H357" s="153"/>
      <c r="I357" s="153"/>
      <c r="J357" s="153"/>
      <c r="K357" s="153"/>
      <c r="L357" s="155"/>
      <c r="M357" s="26">
        <v>17</v>
      </c>
      <c r="N357" s="55">
        <v>42</v>
      </c>
      <c r="O357" s="60">
        <v>286978</v>
      </c>
      <c r="P357" s="61">
        <v>266135</v>
      </c>
      <c r="Q357" s="62">
        <f t="shared" si="22"/>
        <v>11834224.5</v>
      </c>
      <c r="R357" s="62">
        <f t="shared" si="23"/>
        <v>5917112.25</v>
      </c>
      <c r="S357" s="63">
        <v>5917112</v>
      </c>
      <c r="T357" t="str">
        <f>VLOOKUP(C357,'053-001'!D:I,6,0)</f>
        <v>053-001</v>
      </c>
      <c r="U357" t="e">
        <f>VLOOKUP(C357,'053-003'!C:G,5,0)</f>
        <v>#N/A</v>
      </c>
      <c r="V357" t="e">
        <f>VLOOKUP(C357,'053-004'!C:G,5,0)</f>
        <v>#N/A</v>
      </c>
      <c r="W357" s="43" t="e">
        <f>VLOOKUP(C357,'053-005'!D:L,9,0)</f>
        <v>#N/A</v>
      </c>
      <c r="X357" t="e">
        <f>VLOOKUP(C357,'053-006'!C:G,5,0)</f>
        <v>#N/A</v>
      </c>
    </row>
    <row r="358" spans="1:24" ht="45" customHeight="1">
      <c r="A358" s="145" t="s">
        <v>604</v>
      </c>
      <c r="B358" s="147" t="s">
        <v>84</v>
      </c>
      <c r="C358" s="29" t="s">
        <v>84</v>
      </c>
      <c r="D358" s="7" t="s">
        <v>3</v>
      </c>
      <c r="E358" s="7" t="s">
        <v>603</v>
      </c>
      <c r="F358" s="30">
        <v>1</v>
      </c>
      <c r="G358" s="150">
        <v>366</v>
      </c>
      <c r="H358" s="152">
        <f>F358*G358</f>
        <v>366</v>
      </c>
      <c r="I358" s="152">
        <v>0</v>
      </c>
      <c r="J358" s="152">
        <f>H358-I358</f>
        <v>366</v>
      </c>
      <c r="K358" s="152">
        <f>J358*0.09</f>
        <v>32.94</v>
      </c>
      <c r="L358" s="154">
        <f>J358+K358</f>
        <v>398.94</v>
      </c>
      <c r="M358" s="26">
        <v>17</v>
      </c>
      <c r="N358" s="55">
        <v>21</v>
      </c>
      <c r="O358" s="60">
        <v>286978</v>
      </c>
      <c r="P358" s="61">
        <v>266135</v>
      </c>
      <c r="Q358" s="62">
        <f t="shared" si="22"/>
        <v>5917112.25</v>
      </c>
      <c r="R358" s="62">
        <f t="shared" si="23"/>
        <v>5917112.25</v>
      </c>
      <c r="S358" s="63">
        <v>5917112</v>
      </c>
      <c r="T358" t="str">
        <f>VLOOKUP(C358,'053-001'!D:I,6,0)</f>
        <v>053-001</v>
      </c>
      <c r="U358" t="e">
        <f>VLOOKUP(C358,'053-003'!C:G,5,0)</f>
        <v>#N/A</v>
      </c>
      <c r="V358" t="e">
        <f>VLOOKUP(C358,'053-004'!C:G,5,0)</f>
        <v>#N/A</v>
      </c>
      <c r="W358" s="43" t="e">
        <f>VLOOKUP(C358,'053-005'!D:L,9,0)</f>
        <v>#N/A</v>
      </c>
      <c r="X358" t="e">
        <f>VLOOKUP(C358,'053-006'!C:G,5,0)</f>
        <v>#N/A</v>
      </c>
    </row>
    <row r="359" spans="1:24" ht="45" customHeight="1">
      <c r="A359" s="131"/>
      <c r="B359" s="148" t="s">
        <v>235</v>
      </c>
      <c r="C359" s="20" t="s">
        <v>235</v>
      </c>
      <c r="D359" s="21" t="s">
        <v>674</v>
      </c>
      <c r="E359" s="21" t="s">
        <v>603</v>
      </c>
      <c r="F359" s="22">
        <v>2</v>
      </c>
      <c r="G359" s="137"/>
      <c r="H359" s="140"/>
      <c r="I359" s="140"/>
      <c r="J359" s="140"/>
      <c r="K359" s="140"/>
      <c r="L359" s="143"/>
      <c r="M359" s="26">
        <v>17</v>
      </c>
      <c r="N359" s="55">
        <v>42</v>
      </c>
      <c r="O359" s="60">
        <v>286978</v>
      </c>
      <c r="P359" s="61">
        <v>266135</v>
      </c>
      <c r="Q359" s="62">
        <f t="shared" si="22"/>
        <v>11834224.5</v>
      </c>
      <c r="R359" s="62">
        <f t="shared" si="23"/>
        <v>5917112.25</v>
      </c>
      <c r="S359" s="63">
        <v>5917112</v>
      </c>
      <c r="T359" t="str">
        <f>VLOOKUP(C359,'053-001'!D:I,6,0)</f>
        <v>053-001</v>
      </c>
      <c r="U359" t="e">
        <f>VLOOKUP(C359,'053-003'!C:G,5,0)</f>
        <v>#N/A</v>
      </c>
      <c r="V359" t="e">
        <f>VLOOKUP(C359,'053-004'!C:G,5,0)</f>
        <v>#N/A</v>
      </c>
      <c r="W359" s="43" t="e">
        <f>VLOOKUP(C359,'053-005'!D:L,9,0)</f>
        <v>#N/A</v>
      </c>
      <c r="X359" t="e">
        <f>VLOOKUP(C359,'053-006'!C:G,5,0)</f>
        <v>#N/A</v>
      </c>
    </row>
    <row r="360" spans="1:24" ht="45" customHeight="1">
      <c r="A360" s="131"/>
      <c r="B360" s="148" t="s">
        <v>359</v>
      </c>
      <c r="C360" s="20" t="s">
        <v>359</v>
      </c>
      <c r="D360" s="21" t="s">
        <v>661</v>
      </c>
      <c r="E360" s="21" t="s">
        <v>603</v>
      </c>
      <c r="F360" s="22">
        <v>2</v>
      </c>
      <c r="G360" s="137"/>
      <c r="H360" s="140"/>
      <c r="I360" s="140"/>
      <c r="J360" s="140"/>
      <c r="K360" s="140"/>
      <c r="L360" s="143"/>
      <c r="M360" s="26">
        <v>17</v>
      </c>
      <c r="N360" s="55">
        <v>42</v>
      </c>
      <c r="O360" s="60">
        <v>286978</v>
      </c>
      <c r="P360" s="61">
        <v>266135</v>
      </c>
      <c r="Q360" s="62">
        <f t="shared" si="22"/>
        <v>11834224.5</v>
      </c>
      <c r="R360" s="62">
        <f t="shared" si="23"/>
        <v>5917112.25</v>
      </c>
      <c r="S360" s="63">
        <v>5917112</v>
      </c>
      <c r="T360" t="str">
        <f>VLOOKUP(C360,'053-001'!D:I,6,0)</f>
        <v>053-001</v>
      </c>
      <c r="U360" t="e">
        <f>VLOOKUP(C360,'053-003'!C:G,5,0)</f>
        <v>#N/A</v>
      </c>
      <c r="V360" t="e">
        <f>VLOOKUP(C360,'053-004'!C:G,5,0)</f>
        <v>#N/A</v>
      </c>
      <c r="W360" s="43" t="e">
        <f>VLOOKUP(C360,'053-005'!D:L,9,0)</f>
        <v>#N/A</v>
      </c>
      <c r="X360" t="e">
        <f>VLOOKUP(C360,'053-006'!C:G,5,0)</f>
        <v>#N/A</v>
      </c>
    </row>
    <row r="361" spans="1:24" ht="45" customHeight="1">
      <c r="A361" s="131"/>
      <c r="B361" s="148" t="s">
        <v>465</v>
      </c>
      <c r="C361" s="20" t="s">
        <v>465</v>
      </c>
      <c r="D361" s="21" t="s">
        <v>662</v>
      </c>
      <c r="E361" s="21" t="s">
        <v>603</v>
      </c>
      <c r="F361" s="22">
        <v>12</v>
      </c>
      <c r="G361" s="137"/>
      <c r="H361" s="140"/>
      <c r="I361" s="140"/>
      <c r="J361" s="140"/>
      <c r="K361" s="140"/>
      <c r="L361" s="143"/>
      <c r="M361" s="26">
        <v>17</v>
      </c>
      <c r="N361" s="55">
        <v>252</v>
      </c>
      <c r="O361" s="60">
        <v>286978</v>
      </c>
      <c r="P361" s="61">
        <v>266135</v>
      </c>
      <c r="Q361" s="62">
        <f t="shared" si="22"/>
        <v>71005347</v>
      </c>
      <c r="R361" s="62">
        <f t="shared" si="23"/>
        <v>5917112.25</v>
      </c>
      <c r="S361" s="63">
        <v>5917112</v>
      </c>
      <c r="T361" t="str">
        <f>VLOOKUP(C361,'053-001'!D:I,6,0)</f>
        <v>053-001</v>
      </c>
      <c r="U361" t="e">
        <f>VLOOKUP(C361,'053-003'!C:G,5,0)</f>
        <v>#N/A</v>
      </c>
      <c r="V361" t="e">
        <f>VLOOKUP(C361,'053-004'!C:G,5,0)</f>
        <v>#N/A</v>
      </c>
      <c r="W361" s="43" t="e">
        <f>VLOOKUP(C361,'053-005'!D:L,9,0)</f>
        <v>#N/A</v>
      </c>
      <c r="X361" t="e">
        <f>VLOOKUP(C361,'053-006'!C:G,5,0)</f>
        <v>#N/A</v>
      </c>
    </row>
    <row r="362" spans="1:24" ht="45" customHeight="1" thickBot="1">
      <c r="A362" s="146"/>
      <c r="B362" s="149" t="s">
        <v>567</v>
      </c>
      <c r="C362" s="31" t="s">
        <v>567</v>
      </c>
      <c r="D362" s="32" t="s">
        <v>519</v>
      </c>
      <c r="E362" s="32" t="s">
        <v>603</v>
      </c>
      <c r="F362" s="33">
        <v>2</v>
      </c>
      <c r="G362" s="151"/>
      <c r="H362" s="153"/>
      <c r="I362" s="153"/>
      <c r="J362" s="153"/>
      <c r="K362" s="153"/>
      <c r="L362" s="155"/>
      <c r="M362" s="26">
        <v>17</v>
      </c>
      <c r="N362" s="55">
        <v>42</v>
      </c>
      <c r="O362" s="60">
        <v>286978</v>
      </c>
      <c r="P362" s="61">
        <v>266135</v>
      </c>
      <c r="Q362" s="62">
        <f t="shared" si="22"/>
        <v>11834224.5</v>
      </c>
      <c r="R362" s="62">
        <f t="shared" si="23"/>
        <v>5917112.25</v>
      </c>
      <c r="S362" s="63">
        <v>5917112</v>
      </c>
      <c r="T362" t="str">
        <f>VLOOKUP(C362,'053-001'!D:I,6,0)</f>
        <v>053-001</v>
      </c>
      <c r="U362" t="e">
        <f>VLOOKUP(C362,'053-003'!C:G,5,0)</f>
        <v>#N/A</v>
      </c>
      <c r="V362" t="e">
        <f>VLOOKUP(C362,'053-004'!C:G,5,0)</f>
        <v>#N/A</v>
      </c>
      <c r="W362" s="43" t="e">
        <f>VLOOKUP(C362,'053-005'!D:L,9,0)</f>
        <v>#N/A</v>
      </c>
      <c r="X362" t="e">
        <f>VLOOKUP(C362,'053-006'!C:G,5,0)</f>
        <v>#N/A</v>
      </c>
    </row>
    <row r="363" spans="1:24" ht="45" customHeight="1">
      <c r="A363" s="145" t="s">
        <v>606</v>
      </c>
      <c r="B363" s="147" t="s">
        <v>93</v>
      </c>
      <c r="C363" s="29" t="s">
        <v>93</v>
      </c>
      <c r="D363" s="7" t="s">
        <v>3</v>
      </c>
      <c r="E363" s="7" t="s">
        <v>603</v>
      </c>
      <c r="F363" s="30">
        <v>1</v>
      </c>
      <c r="G363" s="150">
        <v>184</v>
      </c>
      <c r="H363" s="152">
        <f>F363*G363</f>
        <v>184</v>
      </c>
      <c r="I363" s="152">
        <v>0</v>
      </c>
      <c r="J363" s="152">
        <f>H363-I363</f>
        <v>184</v>
      </c>
      <c r="K363" s="152">
        <f>J363*0.09</f>
        <v>16.559999999999999</v>
      </c>
      <c r="L363" s="154">
        <f>J363+K363</f>
        <v>200.56</v>
      </c>
      <c r="M363" s="26">
        <v>17</v>
      </c>
      <c r="N363" s="55">
        <v>13.4</v>
      </c>
      <c r="O363" s="60">
        <v>286978</v>
      </c>
      <c r="P363" s="61">
        <v>266135</v>
      </c>
      <c r="Q363" s="62">
        <f t="shared" si="22"/>
        <v>3775681.1500000004</v>
      </c>
      <c r="R363" s="62">
        <f t="shared" si="23"/>
        <v>3775681.1500000004</v>
      </c>
      <c r="S363" s="63">
        <v>3775681</v>
      </c>
      <c r="T363" t="str">
        <f>VLOOKUP(C363,'053-001'!D:I,6,0)</f>
        <v>053-001</v>
      </c>
      <c r="U363" t="e">
        <f>VLOOKUP(C363,'053-003'!C:G,5,0)</f>
        <v>#N/A</v>
      </c>
      <c r="V363" t="e">
        <f>VLOOKUP(C363,'053-004'!C:G,5,0)</f>
        <v>#N/A</v>
      </c>
      <c r="W363" s="43" t="e">
        <f>VLOOKUP(C363,'053-005'!D:L,9,0)</f>
        <v>#N/A</v>
      </c>
      <c r="X363" t="e">
        <f>VLOOKUP(C363,'053-006'!C:G,5,0)</f>
        <v>#N/A</v>
      </c>
    </row>
    <row r="364" spans="1:24" ht="45" customHeight="1">
      <c r="A364" s="131"/>
      <c r="B364" s="148" t="s">
        <v>245</v>
      </c>
      <c r="C364" s="20" t="s">
        <v>245</v>
      </c>
      <c r="D364" s="21" t="s">
        <v>660</v>
      </c>
      <c r="E364" s="21" t="s">
        <v>603</v>
      </c>
      <c r="F364" s="22">
        <v>2</v>
      </c>
      <c r="G364" s="137"/>
      <c r="H364" s="140"/>
      <c r="I364" s="140"/>
      <c r="J364" s="140"/>
      <c r="K364" s="140"/>
      <c r="L364" s="143"/>
      <c r="M364" s="26">
        <v>17</v>
      </c>
      <c r="N364" s="55">
        <v>26.8</v>
      </c>
      <c r="O364" s="60">
        <v>286978</v>
      </c>
      <c r="P364" s="61">
        <v>266135</v>
      </c>
      <c r="Q364" s="62">
        <f t="shared" si="22"/>
        <v>7551362.3000000007</v>
      </c>
      <c r="R364" s="62">
        <f t="shared" si="23"/>
        <v>3775681.1500000004</v>
      </c>
      <c r="S364" s="63">
        <v>3775681</v>
      </c>
      <c r="T364" t="str">
        <f>VLOOKUP(C364,'053-001'!D:I,6,0)</f>
        <v>053-001</v>
      </c>
      <c r="U364" t="e">
        <f>VLOOKUP(C364,'053-003'!C:G,5,0)</f>
        <v>#N/A</v>
      </c>
      <c r="V364" t="e">
        <f>VLOOKUP(C364,'053-004'!C:G,5,0)</f>
        <v>#N/A</v>
      </c>
      <c r="W364" s="43" t="e">
        <f>VLOOKUP(C364,'053-005'!D:L,9,0)</f>
        <v>#N/A</v>
      </c>
      <c r="X364" t="e">
        <f>VLOOKUP(C364,'053-006'!C:G,5,0)</f>
        <v>#N/A</v>
      </c>
    </row>
    <row r="365" spans="1:24" ht="45" customHeight="1">
      <c r="A365" s="131"/>
      <c r="B365" s="148" t="s">
        <v>368</v>
      </c>
      <c r="C365" s="20" t="s">
        <v>368</v>
      </c>
      <c r="D365" s="21" t="s">
        <v>661</v>
      </c>
      <c r="E365" s="21" t="s">
        <v>603</v>
      </c>
      <c r="F365" s="22">
        <v>2</v>
      </c>
      <c r="G365" s="137"/>
      <c r="H365" s="140"/>
      <c r="I365" s="140"/>
      <c r="J365" s="140"/>
      <c r="K365" s="140"/>
      <c r="L365" s="143"/>
      <c r="M365" s="26">
        <v>17</v>
      </c>
      <c r="N365" s="55">
        <v>26.8</v>
      </c>
      <c r="O365" s="60">
        <v>286978</v>
      </c>
      <c r="P365" s="61">
        <v>266135</v>
      </c>
      <c r="Q365" s="62">
        <f t="shared" si="22"/>
        <v>7551362.3000000007</v>
      </c>
      <c r="R365" s="62">
        <f t="shared" si="23"/>
        <v>3775681.1500000004</v>
      </c>
      <c r="S365" s="63">
        <v>3775681</v>
      </c>
      <c r="T365" t="str">
        <f>VLOOKUP(C365,'053-001'!D:I,6,0)</f>
        <v>053-001</v>
      </c>
      <c r="U365" t="e">
        <f>VLOOKUP(C365,'053-003'!C:G,5,0)</f>
        <v>#N/A</v>
      </c>
      <c r="V365" t="e">
        <f>VLOOKUP(C365,'053-004'!C:G,5,0)</f>
        <v>#N/A</v>
      </c>
      <c r="W365" s="43" t="e">
        <f>VLOOKUP(C365,'053-005'!D:L,9,0)</f>
        <v>#N/A</v>
      </c>
      <c r="X365" t="e">
        <f>VLOOKUP(C365,'053-006'!C:G,5,0)</f>
        <v>#N/A</v>
      </c>
    </row>
    <row r="366" spans="1:24" ht="45" customHeight="1">
      <c r="A366" s="131"/>
      <c r="B366" s="148" t="s">
        <v>474</v>
      </c>
      <c r="C366" s="20" t="s">
        <v>474</v>
      </c>
      <c r="D366" s="21" t="s">
        <v>662</v>
      </c>
      <c r="E366" s="21" t="s">
        <v>603</v>
      </c>
      <c r="F366" s="22">
        <v>8</v>
      </c>
      <c r="G366" s="137"/>
      <c r="H366" s="140"/>
      <c r="I366" s="140"/>
      <c r="J366" s="140"/>
      <c r="K366" s="140"/>
      <c r="L366" s="143"/>
      <c r="M366" s="26">
        <v>17</v>
      </c>
      <c r="N366" s="55">
        <v>107.2</v>
      </c>
      <c r="O366" s="60">
        <v>286978</v>
      </c>
      <c r="P366" s="61">
        <v>266135</v>
      </c>
      <c r="Q366" s="62">
        <f t="shared" si="22"/>
        <v>30205449.200000003</v>
      </c>
      <c r="R366" s="62">
        <f t="shared" si="23"/>
        <v>3775681.1500000004</v>
      </c>
      <c r="S366" s="63">
        <v>3775681</v>
      </c>
      <c r="T366" t="str">
        <f>VLOOKUP(C366,'053-001'!D:I,6,0)</f>
        <v>053-001</v>
      </c>
      <c r="U366" t="e">
        <f>VLOOKUP(C366,'053-003'!C:G,5,0)</f>
        <v>#N/A</v>
      </c>
      <c r="V366" t="e">
        <f>VLOOKUP(C366,'053-004'!C:G,5,0)</f>
        <v>#N/A</v>
      </c>
      <c r="W366" s="43" t="e">
        <f>VLOOKUP(C366,'053-005'!D:L,9,0)</f>
        <v>#N/A</v>
      </c>
      <c r="X366" t="e">
        <f>VLOOKUP(C366,'053-006'!C:G,5,0)</f>
        <v>#N/A</v>
      </c>
    </row>
    <row r="367" spans="1:24" ht="45" customHeight="1" thickBot="1">
      <c r="A367" s="146"/>
      <c r="B367" s="149" t="s">
        <v>535</v>
      </c>
      <c r="C367" s="31" t="s">
        <v>535</v>
      </c>
      <c r="D367" s="32" t="s">
        <v>530</v>
      </c>
      <c r="E367" s="32" t="s">
        <v>603</v>
      </c>
      <c r="F367" s="33">
        <v>2</v>
      </c>
      <c r="G367" s="151"/>
      <c r="H367" s="153"/>
      <c r="I367" s="153"/>
      <c r="J367" s="153"/>
      <c r="K367" s="153"/>
      <c r="L367" s="155"/>
      <c r="M367" s="26">
        <v>17</v>
      </c>
      <c r="N367" s="55">
        <v>26.8</v>
      </c>
      <c r="O367" s="60">
        <v>286978</v>
      </c>
      <c r="P367" s="61">
        <v>266135</v>
      </c>
      <c r="Q367" s="62">
        <f t="shared" si="22"/>
        <v>7551362.3000000007</v>
      </c>
      <c r="R367" s="62">
        <f t="shared" si="23"/>
        <v>3775681.1500000004</v>
      </c>
      <c r="S367" s="63">
        <v>3775681</v>
      </c>
      <c r="T367" t="str">
        <f>VLOOKUP(C367,'053-001'!D:I,6,0)</f>
        <v>053-001</v>
      </c>
      <c r="U367" t="e">
        <f>VLOOKUP(C367,'053-003'!C:G,5,0)</f>
        <v>#N/A</v>
      </c>
      <c r="V367" t="e">
        <f>VLOOKUP(C367,'053-004'!C:G,5,0)</f>
        <v>#N/A</v>
      </c>
      <c r="W367" s="43" t="e">
        <f>VLOOKUP(C367,'053-005'!D:L,9,0)</f>
        <v>#N/A</v>
      </c>
      <c r="X367" t="e">
        <f>VLOOKUP(C367,'053-006'!C:G,5,0)</f>
        <v>#N/A</v>
      </c>
    </row>
    <row r="368" spans="1:24" ht="45" customHeight="1">
      <c r="A368" s="145" t="s">
        <v>608</v>
      </c>
      <c r="B368" s="147" t="s">
        <v>89</v>
      </c>
      <c r="C368" s="29" t="s">
        <v>89</v>
      </c>
      <c r="D368" s="7" t="s">
        <v>3</v>
      </c>
      <c r="E368" s="7" t="s">
        <v>603</v>
      </c>
      <c r="F368" s="30">
        <v>1</v>
      </c>
      <c r="G368" s="150">
        <v>343</v>
      </c>
      <c r="H368" s="152">
        <f>F368*G368</f>
        <v>343</v>
      </c>
      <c r="I368" s="152">
        <v>0</v>
      </c>
      <c r="J368" s="152">
        <f>H368-I368</f>
        <v>343</v>
      </c>
      <c r="K368" s="152">
        <f>J368*0.09</f>
        <v>30.869999999999997</v>
      </c>
      <c r="L368" s="154">
        <f>J368+K368</f>
        <v>373.87</v>
      </c>
      <c r="M368" s="26">
        <v>17</v>
      </c>
      <c r="N368" s="55">
        <v>19.684210526315791</v>
      </c>
      <c r="O368" s="60">
        <v>286978</v>
      </c>
      <c r="P368" s="61">
        <v>266135</v>
      </c>
      <c r="Q368" s="62">
        <f t="shared" si="22"/>
        <v>5546365.8684210535</v>
      </c>
      <c r="R368" s="62">
        <f t="shared" si="23"/>
        <v>5546365.8684210535</v>
      </c>
      <c r="S368" s="63">
        <v>5546365</v>
      </c>
      <c r="T368" t="str">
        <f>VLOOKUP(C368,'053-001'!D:I,6,0)</f>
        <v>053-001</v>
      </c>
      <c r="U368" t="e">
        <f>VLOOKUP(C368,'053-003'!C:G,5,0)</f>
        <v>#N/A</v>
      </c>
      <c r="V368" t="e">
        <f>VLOOKUP(C368,'053-004'!C:G,5,0)</f>
        <v>#N/A</v>
      </c>
      <c r="W368" s="43" t="e">
        <f>VLOOKUP(C368,'053-005'!D:L,9,0)</f>
        <v>#N/A</v>
      </c>
      <c r="X368" t="e">
        <f>VLOOKUP(C368,'053-006'!C:G,5,0)</f>
        <v>#N/A</v>
      </c>
    </row>
    <row r="369" spans="1:24" ht="45" customHeight="1">
      <c r="A369" s="131"/>
      <c r="B369" s="148" t="s">
        <v>240</v>
      </c>
      <c r="C369" s="20" t="s">
        <v>240</v>
      </c>
      <c r="D369" s="21" t="s">
        <v>738</v>
      </c>
      <c r="E369" s="21" t="s">
        <v>603</v>
      </c>
      <c r="F369" s="22">
        <v>2</v>
      </c>
      <c r="G369" s="137"/>
      <c r="H369" s="140"/>
      <c r="I369" s="140"/>
      <c r="J369" s="140"/>
      <c r="K369" s="140"/>
      <c r="L369" s="143"/>
      <c r="M369" s="26">
        <v>17</v>
      </c>
      <c r="N369" s="55">
        <v>39.368421052631582</v>
      </c>
      <c r="O369" s="60">
        <v>286978</v>
      </c>
      <c r="P369" s="61">
        <v>266135</v>
      </c>
      <c r="Q369" s="62">
        <f t="shared" si="22"/>
        <v>11092731.736842107</v>
      </c>
      <c r="R369" s="62">
        <f t="shared" si="23"/>
        <v>5546365.8684210535</v>
      </c>
      <c r="S369" s="63">
        <v>5546365</v>
      </c>
      <c r="T369" t="str">
        <f>VLOOKUP(C369,'053-001'!D:I,6,0)</f>
        <v>053-001</v>
      </c>
      <c r="U369" t="e">
        <f>VLOOKUP(C369,'053-003'!C:G,5,0)</f>
        <v>#N/A</v>
      </c>
      <c r="V369" t="e">
        <f>VLOOKUP(C369,'053-004'!C:G,5,0)</f>
        <v>#N/A</v>
      </c>
      <c r="W369" s="43" t="e">
        <f>VLOOKUP(C369,'053-005'!D:L,9,0)</f>
        <v>#N/A</v>
      </c>
      <c r="X369" t="e">
        <f>VLOOKUP(C369,'053-006'!C:G,5,0)</f>
        <v>#N/A</v>
      </c>
    </row>
    <row r="370" spans="1:24" ht="45" customHeight="1">
      <c r="A370" s="131"/>
      <c r="B370" s="148" t="s">
        <v>364</v>
      </c>
      <c r="C370" s="20" t="s">
        <v>364</v>
      </c>
      <c r="D370" s="21" t="s">
        <v>661</v>
      </c>
      <c r="E370" s="21" t="s">
        <v>603</v>
      </c>
      <c r="F370" s="22">
        <v>2</v>
      </c>
      <c r="G370" s="137"/>
      <c r="H370" s="140"/>
      <c r="I370" s="140"/>
      <c r="J370" s="140"/>
      <c r="K370" s="140"/>
      <c r="L370" s="143"/>
      <c r="M370" s="26">
        <v>17</v>
      </c>
      <c r="N370" s="55">
        <v>39.368421052631582</v>
      </c>
      <c r="O370" s="60">
        <v>286978</v>
      </c>
      <c r="P370" s="61">
        <v>266135</v>
      </c>
      <c r="Q370" s="62">
        <f t="shared" si="22"/>
        <v>11092731.736842107</v>
      </c>
      <c r="R370" s="62">
        <f t="shared" si="23"/>
        <v>5546365.8684210535</v>
      </c>
      <c r="S370" s="63">
        <v>5546365</v>
      </c>
      <c r="T370" t="str">
        <f>VLOOKUP(C370,'053-001'!D:I,6,0)</f>
        <v>053-001</v>
      </c>
      <c r="U370" t="e">
        <f>VLOOKUP(C370,'053-003'!C:G,5,0)</f>
        <v>#N/A</v>
      </c>
      <c r="V370" t="e">
        <f>VLOOKUP(C370,'053-004'!C:G,5,0)</f>
        <v>#N/A</v>
      </c>
      <c r="W370" s="43" t="e">
        <f>VLOOKUP(C370,'053-005'!D:L,9,0)</f>
        <v>#N/A</v>
      </c>
      <c r="X370" t="e">
        <f>VLOOKUP(C370,'053-006'!C:G,5,0)</f>
        <v>#N/A</v>
      </c>
    </row>
    <row r="371" spans="1:24" ht="45" customHeight="1">
      <c r="A371" s="131"/>
      <c r="B371" s="148" t="s">
        <v>470</v>
      </c>
      <c r="C371" s="20" t="s">
        <v>470</v>
      </c>
      <c r="D371" s="21" t="s">
        <v>662</v>
      </c>
      <c r="E371" s="21" t="s">
        <v>603</v>
      </c>
      <c r="F371" s="22">
        <v>12</v>
      </c>
      <c r="G371" s="137"/>
      <c r="H371" s="140"/>
      <c r="I371" s="140"/>
      <c r="J371" s="140"/>
      <c r="K371" s="140"/>
      <c r="L371" s="143"/>
      <c r="M371" s="26">
        <v>17</v>
      </c>
      <c r="N371" s="55">
        <v>236.21052631578948</v>
      </c>
      <c r="O371" s="60">
        <v>286978</v>
      </c>
      <c r="P371" s="61">
        <v>266135</v>
      </c>
      <c r="Q371" s="62">
        <f t="shared" si="22"/>
        <v>66556390.421052635</v>
      </c>
      <c r="R371" s="62">
        <f t="shared" si="23"/>
        <v>5546365.8684210526</v>
      </c>
      <c r="S371" s="63">
        <v>5546365</v>
      </c>
      <c r="T371" t="str">
        <f>VLOOKUP(C371,'053-001'!D:I,6,0)</f>
        <v>053-001</v>
      </c>
      <c r="U371" t="e">
        <f>VLOOKUP(C371,'053-003'!C:G,5,0)</f>
        <v>#N/A</v>
      </c>
      <c r="V371" t="e">
        <f>VLOOKUP(C371,'053-004'!C:G,5,0)</f>
        <v>#N/A</v>
      </c>
      <c r="W371" s="43" t="e">
        <f>VLOOKUP(C371,'053-005'!D:L,9,0)</f>
        <v>#N/A</v>
      </c>
      <c r="X371" t="e">
        <f>VLOOKUP(C371,'053-006'!C:G,5,0)</f>
        <v>#N/A</v>
      </c>
    </row>
    <row r="372" spans="1:24" ht="45" customHeight="1" thickBot="1">
      <c r="A372" s="146"/>
      <c r="B372" s="149" t="s">
        <v>571</v>
      </c>
      <c r="C372" s="31" t="s">
        <v>571</v>
      </c>
      <c r="D372" s="32" t="s">
        <v>519</v>
      </c>
      <c r="E372" s="32" t="s">
        <v>603</v>
      </c>
      <c r="F372" s="33">
        <v>2</v>
      </c>
      <c r="G372" s="151"/>
      <c r="H372" s="153"/>
      <c r="I372" s="153"/>
      <c r="J372" s="153"/>
      <c r="K372" s="153"/>
      <c r="L372" s="155"/>
      <c r="M372" s="26">
        <v>17</v>
      </c>
      <c r="N372" s="55">
        <v>39.368421052631582</v>
      </c>
      <c r="O372" s="60">
        <v>286978</v>
      </c>
      <c r="P372" s="61">
        <v>266135</v>
      </c>
      <c r="Q372" s="62">
        <f t="shared" si="22"/>
        <v>11092731.736842107</v>
      </c>
      <c r="R372" s="62">
        <f t="shared" si="23"/>
        <v>5546365.8684210535</v>
      </c>
      <c r="S372" s="63">
        <v>5546365</v>
      </c>
      <c r="T372" t="str">
        <f>VLOOKUP(C372,'053-001'!D:I,6,0)</f>
        <v>053-001</v>
      </c>
      <c r="U372" t="e">
        <f>VLOOKUP(C372,'053-003'!C:G,5,0)</f>
        <v>#N/A</v>
      </c>
      <c r="V372" t="e">
        <f>VLOOKUP(C372,'053-004'!C:G,5,0)</f>
        <v>#N/A</v>
      </c>
      <c r="W372" s="43" t="e">
        <f>VLOOKUP(C372,'053-005'!D:L,9,0)</f>
        <v>#N/A</v>
      </c>
      <c r="X372" t="e">
        <f>VLOOKUP(C372,'053-006'!C:G,5,0)</f>
        <v>#N/A</v>
      </c>
    </row>
    <row r="373" spans="1:24" ht="45" customHeight="1">
      <c r="A373" s="145" t="s">
        <v>618</v>
      </c>
      <c r="B373" s="147" t="s">
        <v>99</v>
      </c>
      <c r="C373" s="29" t="s">
        <v>99</v>
      </c>
      <c r="D373" s="7" t="s">
        <v>3</v>
      </c>
      <c r="E373" s="7" t="s">
        <v>603</v>
      </c>
      <c r="F373" s="30">
        <v>1</v>
      </c>
      <c r="G373" s="150">
        <v>143</v>
      </c>
      <c r="H373" s="152">
        <f>F373*G373</f>
        <v>143</v>
      </c>
      <c r="I373" s="152">
        <v>0</v>
      </c>
      <c r="J373" s="152">
        <f>H373-I373</f>
        <v>143</v>
      </c>
      <c r="K373" s="152">
        <f>J373*0.09</f>
        <v>12.87</v>
      </c>
      <c r="L373" s="154">
        <f>J373+K373</f>
        <v>155.87</v>
      </c>
      <c r="M373" s="26">
        <v>17</v>
      </c>
      <c r="N373" s="55">
        <v>10.4</v>
      </c>
      <c r="O373" s="60">
        <v>286978</v>
      </c>
      <c r="P373" s="61">
        <v>266135</v>
      </c>
      <c r="Q373" s="62">
        <f t="shared" si="22"/>
        <v>2930379.4000000004</v>
      </c>
      <c r="R373" s="62">
        <f t="shared" si="23"/>
        <v>2930379.4000000004</v>
      </c>
      <c r="S373" s="63">
        <v>2930379</v>
      </c>
      <c r="T373" t="str">
        <f>VLOOKUP(C373,'053-001'!D:I,6,0)</f>
        <v>053-001</v>
      </c>
      <c r="U373" t="e">
        <f>VLOOKUP(C373,'053-003'!C:G,5,0)</f>
        <v>#N/A</v>
      </c>
      <c r="V373" t="e">
        <f>VLOOKUP(C373,'053-004'!C:G,5,0)</f>
        <v>#N/A</v>
      </c>
      <c r="W373" s="43" t="e">
        <f>VLOOKUP(C373,'053-005'!D:L,9,0)</f>
        <v>#N/A</v>
      </c>
      <c r="X373" t="e">
        <f>VLOOKUP(C373,'053-006'!C:G,5,0)</f>
        <v>#N/A</v>
      </c>
    </row>
    <row r="374" spans="1:24" ht="45" customHeight="1">
      <c r="A374" s="131"/>
      <c r="B374" s="148" t="s">
        <v>251</v>
      </c>
      <c r="C374" s="20" t="s">
        <v>251</v>
      </c>
      <c r="D374" s="21" t="s">
        <v>739</v>
      </c>
      <c r="E374" s="21" t="s">
        <v>603</v>
      </c>
      <c r="F374" s="22">
        <v>2</v>
      </c>
      <c r="G374" s="137"/>
      <c r="H374" s="140"/>
      <c r="I374" s="140"/>
      <c r="J374" s="140"/>
      <c r="K374" s="140"/>
      <c r="L374" s="143"/>
      <c r="M374" s="26">
        <v>17</v>
      </c>
      <c r="N374" s="55">
        <v>20.8</v>
      </c>
      <c r="O374" s="60">
        <v>286978</v>
      </c>
      <c r="P374" s="61">
        <v>266135</v>
      </c>
      <c r="Q374" s="62">
        <f t="shared" si="22"/>
        <v>5860758.8000000007</v>
      </c>
      <c r="R374" s="62">
        <f t="shared" si="23"/>
        <v>2930379.4000000004</v>
      </c>
      <c r="S374" s="63">
        <v>2930379</v>
      </c>
      <c r="T374" t="str">
        <f>VLOOKUP(C374,'053-001'!D:I,6,0)</f>
        <v>053-001</v>
      </c>
      <c r="U374" t="e">
        <f>VLOOKUP(C374,'053-003'!C:G,5,0)</f>
        <v>#N/A</v>
      </c>
      <c r="V374" t="e">
        <f>VLOOKUP(C374,'053-004'!C:G,5,0)</f>
        <v>#N/A</v>
      </c>
      <c r="W374" s="43" t="e">
        <f>VLOOKUP(C374,'053-005'!D:L,9,0)</f>
        <v>#N/A</v>
      </c>
      <c r="X374" t="e">
        <f>VLOOKUP(C374,'053-006'!C:G,5,0)</f>
        <v>#N/A</v>
      </c>
    </row>
    <row r="375" spans="1:24" ht="45" customHeight="1">
      <c r="A375" s="131"/>
      <c r="B375" s="148" t="s">
        <v>374</v>
      </c>
      <c r="C375" s="20" t="s">
        <v>374</v>
      </c>
      <c r="D375" s="21" t="s">
        <v>665</v>
      </c>
      <c r="E375" s="21" t="s">
        <v>603</v>
      </c>
      <c r="F375" s="22">
        <v>2</v>
      </c>
      <c r="G375" s="137"/>
      <c r="H375" s="140"/>
      <c r="I375" s="140"/>
      <c r="J375" s="140"/>
      <c r="K375" s="140"/>
      <c r="L375" s="143"/>
      <c r="M375" s="26">
        <v>17</v>
      </c>
      <c r="N375" s="55">
        <v>20.8</v>
      </c>
      <c r="O375" s="60">
        <v>286978</v>
      </c>
      <c r="P375" s="61">
        <v>266135</v>
      </c>
      <c r="Q375" s="62">
        <f t="shared" si="22"/>
        <v>5860758.8000000007</v>
      </c>
      <c r="R375" s="62">
        <f t="shared" si="23"/>
        <v>2930379.4000000004</v>
      </c>
      <c r="S375" s="63">
        <v>2930379</v>
      </c>
      <c r="T375" t="str">
        <f>VLOOKUP(C375,'053-001'!D:I,6,0)</f>
        <v>053-001</v>
      </c>
      <c r="U375" t="e">
        <f>VLOOKUP(C375,'053-003'!C:G,5,0)</f>
        <v>#N/A</v>
      </c>
      <c r="V375" t="e">
        <f>VLOOKUP(C375,'053-004'!C:G,5,0)</f>
        <v>#N/A</v>
      </c>
      <c r="W375" s="43" t="e">
        <f>VLOOKUP(C375,'053-005'!D:L,9,0)</f>
        <v>#N/A</v>
      </c>
      <c r="X375" t="e">
        <f>VLOOKUP(C375,'053-006'!C:G,5,0)</f>
        <v>#N/A</v>
      </c>
    </row>
    <row r="376" spans="1:24" ht="45" customHeight="1">
      <c r="A376" s="131"/>
      <c r="B376" s="148" t="s">
        <v>480</v>
      </c>
      <c r="C376" s="20" t="s">
        <v>480</v>
      </c>
      <c r="D376" s="21" t="s">
        <v>666</v>
      </c>
      <c r="E376" s="21" t="s">
        <v>603</v>
      </c>
      <c r="F376" s="22">
        <v>8</v>
      </c>
      <c r="G376" s="137"/>
      <c r="H376" s="140"/>
      <c r="I376" s="140"/>
      <c r="J376" s="140"/>
      <c r="K376" s="140"/>
      <c r="L376" s="143"/>
      <c r="M376" s="26">
        <v>17</v>
      </c>
      <c r="N376" s="55">
        <v>82.38000000000001</v>
      </c>
      <c r="O376" s="60">
        <v>286978</v>
      </c>
      <c r="P376" s="61">
        <v>266135</v>
      </c>
      <c r="Q376" s="62">
        <f t="shared" si="22"/>
        <v>23211986.055000003</v>
      </c>
      <c r="R376" s="62">
        <f t="shared" si="23"/>
        <v>2901498.2568750004</v>
      </c>
      <c r="S376" s="63">
        <v>2901498</v>
      </c>
      <c r="T376" t="str">
        <f>VLOOKUP(C376,'053-001'!D:I,6,0)</f>
        <v>053-001</v>
      </c>
      <c r="U376" t="e">
        <f>VLOOKUP(C376,'053-003'!C:G,5,0)</f>
        <v>#N/A</v>
      </c>
      <c r="V376" t="e">
        <f>VLOOKUP(C376,'053-004'!C:G,5,0)</f>
        <v>#N/A</v>
      </c>
      <c r="W376" s="43" t="e">
        <f>VLOOKUP(C376,'053-005'!D:L,9,0)</f>
        <v>#N/A</v>
      </c>
      <c r="X376" t="e">
        <f>VLOOKUP(C376,'053-006'!C:G,5,0)</f>
        <v>#N/A</v>
      </c>
    </row>
    <row r="377" spans="1:24" ht="45" customHeight="1" thickBot="1">
      <c r="A377" s="146"/>
      <c r="B377" s="149" t="s">
        <v>577</v>
      </c>
      <c r="C377" s="31" t="s">
        <v>577</v>
      </c>
      <c r="D377" s="32" t="s">
        <v>500</v>
      </c>
      <c r="E377" s="32" t="s">
        <v>603</v>
      </c>
      <c r="F377" s="33">
        <v>2</v>
      </c>
      <c r="G377" s="151"/>
      <c r="H377" s="153"/>
      <c r="I377" s="153"/>
      <c r="J377" s="153"/>
      <c r="K377" s="153"/>
      <c r="L377" s="155"/>
      <c r="M377" s="26">
        <v>17</v>
      </c>
      <c r="N377" s="55">
        <v>20.8</v>
      </c>
      <c r="O377" s="60">
        <v>286978</v>
      </c>
      <c r="P377" s="61">
        <v>266135</v>
      </c>
      <c r="Q377" s="62">
        <f t="shared" si="22"/>
        <v>5860758.8000000007</v>
      </c>
      <c r="R377" s="62">
        <f t="shared" si="23"/>
        <v>2930379.4000000004</v>
      </c>
      <c r="S377" s="63">
        <v>2930379</v>
      </c>
      <c r="T377" t="str">
        <f>VLOOKUP(C377,'053-001'!D:I,6,0)</f>
        <v>053-001</v>
      </c>
      <c r="U377" t="e">
        <f>VLOOKUP(C377,'053-003'!C:G,5,0)</f>
        <v>#N/A</v>
      </c>
      <c r="V377" t="e">
        <f>VLOOKUP(C377,'053-004'!C:G,5,0)</f>
        <v>#N/A</v>
      </c>
      <c r="W377" s="43" t="e">
        <f>VLOOKUP(C377,'053-005'!D:L,9,0)</f>
        <v>#N/A</v>
      </c>
      <c r="X377" t="e">
        <f>VLOOKUP(C377,'053-006'!C:G,5,0)</f>
        <v>#N/A</v>
      </c>
    </row>
    <row r="378" spans="1:24" ht="45" customHeight="1">
      <c r="A378" s="145" t="s">
        <v>601</v>
      </c>
      <c r="B378" s="147" t="s">
        <v>81</v>
      </c>
      <c r="C378" s="29" t="s">
        <v>81</v>
      </c>
      <c r="D378" s="7" t="s">
        <v>3</v>
      </c>
      <c r="E378" s="7" t="s">
        <v>603</v>
      </c>
      <c r="F378" s="30">
        <v>1</v>
      </c>
      <c r="G378" s="150">
        <v>7127</v>
      </c>
      <c r="H378" s="152">
        <f>F378*G378</f>
        <v>7127</v>
      </c>
      <c r="I378" s="152">
        <v>0</v>
      </c>
      <c r="J378" s="152">
        <f>H378-I378</f>
        <v>7127</v>
      </c>
      <c r="K378" s="152">
        <f>J378*0.09</f>
        <v>641.42999999999995</v>
      </c>
      <c r="L378" s="154">
        <f>J378+K378</f>
        <v>7768.43</v>
      </c>
      <c r="M378" s="26">
        <v>16</v>
      </c>
      <c r="N378" s="54">
        <v>221.94285714285715</v>
      </c>
      <c r="O378" s="60">
        <v>286978</v>
      </c>
      <c r="P378" s="61">
        <v>266135</v>
      </c>
      <c r="Q378" s="62">
        <f t="shared" si="22"/>
        <v>62536228.514285713</v>
      </c>
      <c r="R378" s="62">
        <f t="shared" si="23"/>
        <v>62536228.514285713</v>
      </c>
      <c r="S378" s="63">
        <v>62536228</v>
      </c>
      <c r="T378" t="str">
        <f>VLOOKUP(C378,'053-001'!D:I,6,0)</f>
        <v>053-001</v>
      </c>
      <c r="U378" t="e">
        <f>VLOOKUP(C378,'053-003'!C:G,5,0)</f>
        <v>#N/A</v>
      </c>
      <c r="V378" t="e">
        <f>VLOOKUP(C378,'053-004'!C:G,5,0)</f>
        <v>#N/A</v>
      </c>
      <c r="W378" s="43" t="e">
        <f>VLOOKUP(C378,'053-005'!D:L,9,0)</f>
        <v>#N/A</v>
      </c>
      <c r="X378" t="e">
        <f>VLOOKUP(C378,'053-006'!C:G,5,0)</f>
        <v>#N/A</v>
      </c>
    </row>
    <row r="379" spans="1:24" ht="45" customHeight="1">
      <c r="A379" s="131"/>
      <c r="B379" s="148" t="s">
        <v>230</v>
      </c>
      <c r="C379" s="20" t="s">
        <v>230</v>
      </c>
      <c r="D379" s="21" t="s">
        <v>740</v>
      </c>
      <c r="E379" s="21" t="s">
        <v>603</v>
      </c>
      <c r="F379" s="22">
        <v>2</v>
      </c>
      <c r="G379" s="137"/>
      <c r="H379" s="140"/>
      <c r="I379" s="140"/>
      <c r="J379" s="140"/>
      <c r="K379" s="140"/>
      <c r="L379" s="143"/>
      <c r="M379" s="26">
        <v>16</v>
      </c>
      <c r="N379" s="54">
        <v>443.8857142857143</v>
      </c>
      <c r="O379" s="60">
        <v>286978</v>
      </c>
      <c r="P379" s="61">
        <v>266135</v>
      </c>
      <c r="Q379" s="62">
        <f t="shared" si="22"/>
        <v>125072457.02857143</v>
      </c>
      <c r="R379" s="62">
        <f t="shared" si="23"/>
        <v>62536228.514285713</v>
      </c>
      <c r="S379" s="63">
        <v>62536228</v>
      </c>
      <c r="T379" t="str">
        <f>VLOOKUP(C379,'053-001'!D:I,6,0)</f>
        <v>053-001</v>
      </c>
      <c r="U379" t="e">
        <f>VLOOKUP(C379,'053-003'!C:G,5,0)</f>
        <v>#N/A</v>
      </c>
      <c r="V379" t="e">
        <f>VLOOKUP(C379,'053-004'!C:G,5,0)</f>
        <v>#N/A</v>
      </c>
      <c r="W379" s="43" t="e">
        <f>VLOOKUP(C379,'053-005'!D:L,9,0)</f>
        <v>#N/A</v>
      </c>
      <c r="X379" t="e">
        <f>VLOOKUP(C379,'053-006'!C:G,5,0)</f>
        <v>#N/A</v>
      </c>
    </row>
    <row r="380" spans="1:24" ht="45" customHeight="1">
      <c r="A380" s="131"/>
      <c r="B380" s="148" t="s">
        <v>261</v>
      </c>
      <c r="C380" s="20" t="s">
        <v>261</v>
      </c>
      <c r="D380" s="21" t="s">
        <v>741</v>
      </c>
      <c r="E380" s="21" t="s">
        <v>603</v>
      </c>
      <c r="F380" s="22">
        <v>28</v>
      </c>
      <c r="G380" s="137"/>
      <c r="H380" s="140"/>
      <c r="I380" s="140"/>
      <c r="J380" s="140"/>
      <c r="K380" s="140"/>
      <c r="L380" s="143"/>
      <c r="M380" s="26">
        <v>16</v>
      </c>
      <c r="N380" s="54">
        <v>6214.4000000000005</v>
      </c>
      <c r="O380" s="60">
        <v>286978</v>
      </c>
      <c r="P380" s="61">
        <v>266135</v>
      </c>
      <c r="Q380" s="62">
        <f t="shared" si="22"/>
        <v>1751014398.4000001</v>
      </c>
      <c r="R380" s="62">
        <f t="shared" si="23"/>
        <v>62536228.514285721</v>
      </c>
      <c r="S380" s="63">
        <v>62536228</v>
      </c>
      <c r="T380" t="str">
        <f>VLOOKUP(C380,'053-001'!D:I,6,0)</f>
        <v>053-001</v>
      </c>
      <c r="U380" t="e">
        <f>VLOOKUP(C380,'053-003'!C:G,5,0)</f>
        <v>#N/A</v>
      </c>
      <c r="V380" t="e">
        <f>VLOOKUP(C380,'053-004'!C:G,5,0)</f>
        <v>#N/A</v>
      </c>
      <c r="W380" s="43" t="e">
        <f>VLOOKUP(C380,'053-005'!D:L,9,0)</f>
        <v>#N/A</v>
      </c>
      <c r="X380" t="e">
        <f>VLOOKUP(C380,'053-006'!C:G,5,0)</f>
        <v>#N/A</v>
      </c>
    </row>
    <row r="381" spans="1:24" ht="45" customHeight="1">
      <c r="A381" s="131"/>
      <c r="B381" s="148" t="s">
        <v>355</v>
      </c>
      <c r="C381" s="20" t="s">
        <v>355</v>
      </c>
      <c r="D381" s="21" t="s">
        <v>742</v>
      </c>
      <c r="E381" s="21" t="s">
        <v>603</v>
      </c>
      <c r="F381" s="22">
        <v>2</v>
      </c>
      <c r="G381" s="137"/>
      <c r="H381" s="140"/>
      <c r="I381" s="140"/>
      <c r="J381" s="140"/>
      <c r="K381" s="140"/>
      <c r="L381" s="143"/>
      <c r="M381" s="26">
        <v>16</v>
      </c>
      <c r="N381" s="54">
        <v>443.8857142857143</v>
      </c>
      <c r="O381" s="60">
        <v>286978</v>
      </c>
      <c r="P381" s="61">
        <v>266135</v>
      </c>
      <c r="Q381" s="62">
        <f t="shared" si="22"/>
        <v>125072457.02857143</v>
      </c>
      <c r="R381" s="62">
        <f t="shared" si="23"/>
        <v>62536228.514285713</v>
      </c>
      <c r="S381" s="63">
        <v>62536228</v>
      </c>
      <c r="T381" t="str">
        <f>VLOOKUP(C381,'053-001'!D:I,6,0)</f>
        <v>053-001</v>
      </c>
      <c r="U381" t="e">
        <f>VLOOKUP(C381,'053-003'!C:G,5,0)</f>
        <v>#N/A</v>
      </c>
      <c r="V381" t="e">
        <f>VLOOKUP(C381,'053-004'!C:G,5,0)</f>
        <v>#N/A</v>
      </c>
      <c r="W381" s="43" t="e">
        <f>VLOOKUP(C381,'053-005'!D:L,9,0)</f>
        <v>#N/A</v>
      </c>
      <c r="X381" t="e">
        <f>VLOOKUP(C381,'053-006'!C:G,5,0)</f>
        <v>#N/A</v>
      </c>
    </row>
    <row r="382" spans="1:24" ht="45" customHeight="1" thickBot="1">
      <c r="A382" s="146"/>
      <c r="B382" s="149" t="s">
        <v>743</v>
      </c>
      <c r="C382" s="31" t="s">
        <v>743</v>
      </c>
      <c r="D382" s="32" t="s">
        <v>744</v>
      </c>
      <c r="E382" s="32" t="s">
        <v>669</v>
      </c>
      <c r="F382" s="33">
        <v>2</v>
      </c>
      <c r="G382" s="151"/>
      <c r="H382" s="153"/>
      <c r="I382" s="153"/>
      <c r="J382" s="153"/>
      <c r="K382" s="153"/>
      <c r="L382" s="155"/>
      <c r="M382" s="26">
        <v>16</v>
      </c>
      <c r="N382" s="54">
        <v>443.8857142857143</v>
      </c>
      <c r="O382" s="60">
        <v>286978</v>
      </c>
      <c r="P382" s="61">
        <v>266135</v>
      </c>
      <c r="Q382" s="62">
        <f t="shared" si="22"/>
        <v>125072457.02857143</v>
      </c>
      <c r="R382" s="62">
        <f t="shared" si="23"/>
        <v>62536228.514285713</v>
      </c>
      <c r="S382" s="63">
        <v>62536228</v>
      </c>
      <c r="T382" t="e">
        <f>VLOOKUP(C382,'053-001'!D:I,6,0)</f>
        <v>#N/A</v>
      </c>
      <c r="U382" t="e">
        <f>VLOOKUP(C382,'053-003'!C:G,5,0)</f>
        <v>#N/A</v>
      </c>
      <c r="V382" t="str">
        <f>VLOOKUP(C382,'053-004'!C:G,5,0)</f>
        <v>053-004</v>
      </c>
      <c r="W382" s="43" t="e">
        <f>VLOOKUP(C382,'053-005'!D:L,9,0)</f>
        <v>#N/A</v>
      </c>
      <c r="X382" t="e">
        <f>VLOOKUP(C382,'053-006'!C:G,5,0)</f>
        <v>#N/A</v>
      </c>
    </row>
    <row r="383" spans="1:24" ht="45" customHeight="1">
      <c r="A383" s="145" t="s">
        <v>604</v>
      </c>
      <c r="B383" s="147" t="s">
        <v>86</v>
      </c>
      <c r="C383" s="29" t="s">
        <v>86</v>
      </c>
      <c r="D383" s="7" t="s">
        <v>3</v>
      </c>
      <c r="E383" s="7" t="s">
        <v>603</v>
      </c>
      <c r="F383" s="30">
        <v>1</v>
      </c>
      <c r="G383" s="150">
        <v>858</v>
      </c>
      <c r="H383" s="152">
        <f>F383*G383</f>
        <v>858</v>
      </c>
      <c r="I383" s="152">
        <v>0</v>
      </c>
      <c r="J383" s="152">
        <f>H383-I383</f>
        <v>858</v>
      </c>
      <c r="K383" s="152">
        <f>J383*0.09</f>
        <v>77.22</v>
      </c>
      <c r="L383" s="154">
        <f>J383+K383</f>
        <v>935.22</v>
      </c>
      <c r="M383" s="26">
        <v>16</v>
      </c>
      <c r="N383" s="54">
        <v>40.652173913043477</v>
      </c>
      <c r="O383" s="60">
        <v>286978</v>
      </c>
      <c r="P383" s="61">
        <v>266135</v>
      </c>
      <c r="Q383" s="62">
        <f t="shared" si="22"/>
        <v>11454451.25</v>
      </c>
      <c r="R383" s="62">
        <f t="shared" si="23"/>
        <v>11454451.25</v>
      </c>
      <c r="S383" s="63">
        <v>11454451</v>
      </c>
      <c r="T383" t="str">
        <f>VLOOKUP(C383,'053-001'!D:I,6,0)</f>
        <v>053-001</v>
      </c>
      <c r="U383" t="e">
        <f>VLOOKUP(C383,'053-003'!C:G,5,0)</f>
        <v>#N/A</v>
      </c>
      <c r="V383" t="e">
        <f>VLOOKUP(C383,'053-004'!C:G,5,0)</f>
        <v>#N/A</v>
      </c>
      <c r="W383" s="43" t="e">
        <f>VLOOKUP(C383,'053-005'!D:L,9,0)</f>
        <v>#N/A</v>
      </c>
      <c r="X383" t="e">
        <f>VLOOKUP(C383,'053-006'!C:G,5,0)</f>
        <v>#N/A</v>
      </c>
    </row>
    <row r="384" spans="1:24" ht="45" customHeight="1">
      <c r="A384" s="131"/>
      <c r="B384" s="148" t="s">
        <v>237</v>
      </c>
      <c r="C384" s="20" t="s">
        <v>237</v>
      </c>
      <c r="D384" s="21" t="s">
        <v>687</v>
      </c>
      <c r="E384" s="21" t="s">
        <v>603</v>
      </c>
      <c r="F384" s="22">
        <v>2</v>
      </c>
      <c r="G384" s="137"/>
      <c r="H384" s="140"/>
      <c r="I384" s="140"/>
      <c r="J384" s="140"/>
      <c r="K384" s="140"/>
      <c r="L384" s="143"/>
      <c r="M384" s="26">
        <v>16</v>
      </c>
      <c r="N384" s="54">
        <v>81.304347826086953</v>
      </c>
      <c r="O384" s="60">
        <v>286978</v>
      </c>
      <c r="P384" s="61">
        <v>266135</v>
      </c>
      <c r="Q384" s="62">
        <f t="shared" si="22"/>
        <v>22908902.5</v>
      </c>
      <c r="R384" s="62">
        <f t="shared" si="23"/>
        <v>11454451.25</v>
      </c>
      <c r="S384" s="63">
        <v>11454451</v>
      </c>
      <c r="T384" t="str">
        <f>VLOOKUP(C384,'053-001'!D:I,6,0)</f>
        <v>053-001</v>
      </c>
      <c r="U384" t="e">
        <f>VLOOKUP(C384,'053-003'!C:G,5,0)</f>
        <v>#N/A</v>
      </c>
      <c r="V384" t="e">
        <f>VLOOKUP(C384,'053-004'!C:G,5,0)</f>
        <v>#N/A</v>
      </c>
      <c r="W384" s="43" t="e">
        <f>VLOOKUP(C384,'053-005'!D:L,9,0)</f>
        <v>#N/A</v>
      </c>
      <c r="X384" t="e">
        <f>VLOOKUP(C384,'053-006'!C:G,5,0)</f>
        <v>#N/A</v>
      </c>
    </row>
    <row r="385" spans="1:24" ht="45" customHeight="1">
      <c r="A385" s="131"/>
      <c r="B385" s="148" t="s">
        <v>361</v>
      </c>
      <c r="C385" s="20" t="s">
        <v>361</v>
      </c>
      <c r="D385" s="21" t="s">
        <v>688</v>
      </c>
      <c r="E385" s="21" t="s">
        <v>603</v>
      </c>
      <c r="F385" s="22">
        <v>2</v>
      </c>
      <c r="G385" s="137"/>
      <c r="H385" s="140"/>
      <c r="I385" s="140"/>
      <c r="J385" s="140"/>
      <c r="K385" s="140"/>
      <c r="L385" s="143"/>
      <c r="M385" s="26">
        <v>16</v>
      </c>
      <c r="N385" s="54">
        <v>81.304347826086953</v>
      </c>
      <c r="O385" s="60">
        <v>286978</v>
      </c>
      <c r="P385" s="61">
        <v>266135</v>
      </c>
      <c r="Q385" s="62">
        <f t="shared" si="22"/>
        <v>22908902.5</v>
      </c>
      <c r="R385" s="62">
        <f t="shared" si="23"/>
        <v>11454451.25</v>
      </c>
      <c r="S385" s="63">
        <v>11454451</v>
      </c>
      <c r="T385" t="str">
        <f>VLOOKUP(C385,'053-001'!D:I,6,0)</f>
        <v>053-001</v>
      </c>
      <c r="U385" t="e">
        <f>VLOOKUP(C385,'053-003'!C:G,5,0)</f>
        <v>#N/A</v>
      </c>
      <c r="V385" t="e">
        <f>VLOOKUP(C385,'053-004'!C:G,5,0)</f>
        <v>#N/A</v>
      </c>
      <c r="W385" s="43" t="e">
        <f>VLOOKUP(C385,'053-005'!D:L,9,0)</f>
        <v>#N/A</v>
      </c>
      <c r="X385" t="e">
        <f>VLOOKUP(C385,'053-006'!C:G,5,0)</f>
        <v>#N/A</v>
      </c>
    </row>
    <row r="386" spans="1:24" ht="45" customHeight="1">
      <c r="A386" s="131"/>
      <c r="B386" s="148" t="s">
        <v>467</v>
      </c>
      <c r="C386" s="20" t="s">
        <v>467</v>
      </c>
      <c r="D386" s="21" t="s">
        <v>689</v>
      </c>
      <c r="E386" s="21" t="s">
        <v>603</v>
      </c>
      <c r="F386" s="22">
        <v>16</v>
      </c>
      <c r="G386" s="137"/>
      <c r="H386" s="140"/>
      <c r="I386" s="140"/>
      <c r="J386" s="140"/>
      <c r="K386" s="140"/>
      <c r="L386" s="143"/>
      <c r="M386" s="26">
        <v>16</v>
      </c>
      <c r="N386" s="54">
        <v>650.43478260869563</v>
      </c>
      <c r="O386" s="60">
        <v>286978</v>
      </c>
      <c r="P386" s="61">
        <v>266135</v>
      </c>
      <c r="Q386" s="62">
        <f t="shared" si="22"/>
        <v>183271220</v>
      </c>
      <c r="R386" s="62">
        <f t="shared" si="23"/>
        <v>11454451.25</v>
      </c>
      <c r="S386" s="63">
        <v>11454451</v>
      </c>
      <c r="T386" t="str">
        <f>VLOOKUP(C386,'053-001'!D:I,6,0)</f>
        <v>053-001</v>
      </c>
      <c r="U386" t="e">
        <f>VLOOKUP(C386,'053-003'!C:G,5,0)</f>
        <v>#N/A</v>
      </c>
      <c r="V386" t="e">
        <f>VLOOKUP(C386,'053-004'!C:G,5,0)</f>
        <v>#N/A</v>
      </c>
      <c r="W386" s="43" t="e">
        <f>VLOOKUP(C386,'053-005'!D:L,9,0)</f>
        <v>#N/A</v>
      </c>
      <c r="X386" t="e">
        <f>VLOOKUP(C386,'053-006'!C:G,5,0)</f>
        <v>#N/A</v>
      </c>
    </row>
    <row r="387" spans="1:24" ht="45" customHeight="1" thickBot="1">
      <c r="A387" s="146"/>
      <c r="B387" s="149" t="s">
        <v>533</v>
      </c>
      <c r="C387" s="31" t="s">
        <v>533</v>
      </c>
      <c r="D387" s="32" t="s">
        <v>514</v>
      </c>
      <c r="E387" s="32" t="s">
        <v>603</v>
      </c>
      <c r="F387" s="33">
        <v>2</v>
      </c>
      <c r="G387" s="151"/>
      <c r="H387" s="153"/>
      <c r="I387" s="153"/>
      <c r="J387" s="153"/>
      <c r="K387" s="153"/>
      <c r="L387" s="155"/>
      <c r="M387" s="26">
        <v>16</v>
      </c>
      <c r="N387" s="54">
        <v>81.304347826086953</v>
      </c>
      <c r="O387" s="60">
        <v>286978</v>
      </c>
      <c r="P387" s="61">
        <v>266135</v>
      </c>
      <c r="Q387" s="62">
        <f t="shared" ref="Q387:Q450" si="24">((N387*75%)*O387)+((N387*25%)*P387)</f>
        <v>22908902.5</v>
      </c>
      <c r="R387" s="62">
        <f t="shared" ref="R387:R450" si="25">Q387/F387</f>
        <v>11454451.25</v>
      </c>
      <c r="S387" s="63">
        <v>11454451</v>
      </c>
      <c r="T387" t="str">
        <f>VLOOKUP(C387,'053-001'!D:I,6,0)</f>
        <v>053-001</v>
      </c>
      <c r="U387" t="e">
        <f>VLOOKUP(C387,'053-003'!C:G,5,0)</f>
        <v>#N/A</v>
      </c>
      <c r="V387" t="e">
        <f>VLOOKUP(C387,'053-004'!C:G,5,0)</f>
        <v>#N/A</v>
      </c>
      <c r="W387" s="43" t="e">
        <f>VLOOKUP(C387,'053-005'!D:L,9,0)</f>
        <v>#N/A</v>
      </c>
      <c r="X387" t="e">
        <f>VLOOKUP(C387,'053-006'!C:G,5,0)</f>
        <v>#N/A</v>
      </c>
    </row>
    <row r="388" spans="1:24" ht="45" customHeight="1">
      <c r="A388" s="145" t="s">
        <v>606</v>
      </c>
      <c r="B388" s="147" t="s">
        <v>87</v>
      </c>
      <c r="C388" s="29" t="s">
        <v>87</v>
      </c>
      <c r="D388" s="7" t="s">
        <v>3</v>
      </c>
      <c r="E388" s="7" t="s">
        <v>603</v>
      </c>
      <c r="F388" s="30">
        <v>1</v>
      </c>
      <c r="G388" s="150">
        <v>366</v>
      </c>
      <c r="H388" s="152">
        <f>F388*G388</f>
        <v>366</v>
      </c>
      <c r="I388" s="152">
        <v>0</v>
      </c>
      <c r="J388" s="152">
        <f>H388-I388</f>
        <v>366</v>
      </c>
      <c r="K388" s="152">
        <f>J388*0.09</f>
        <v>32.94</v>
      </c>
      <c r="L388" s="154">
        <f>J388+K388</f>
        <v>398.94</v>
      </c>
      <c r="M388" s="26">
        <v>16</v>
      </c>
      <c r="N388" s="54">
        <v>21</v>
      </c>
      <c r="O388" s="60">
        <v>286978</v>
      </c>
      <c r="P388" s="61">
        <v>266135</v>
      </c>
      <c r="Q388" s="62">
        <f t="shared" si="24"/>
        <v>5917112.25</v>
      </c>
      <c r="R388" s="62">
        <f t="shared" si="25"/>
        <v>5917112.25</v>
      </c>
      <c r="S388" s="63">
        <v>5917112</v>
      </c>
      <c r="T388" t="str">
        <f>VLOOKUP(C388,'053-001'!D:I,6,0)</f>
        <v>053-001</v>
      </c>
      <c r="U388" t="e">
        <f>VLOOKUP(C388,'053-003'!C:G,5,0)</f>
        <v>#N/A</v>
      </c>
      <c r="V388" t="e">
        <f>VLOOKUP(C388,'053-004'!C:G,5,0)</f>
        <v>#N/A</v>
      </c>
      <c r="W388" s="43" t="e">
        <f>VLOOKUP(C388,'053-005'!D:L,9,0)</f>
        <v>#N/A</v>
      </c>
      <c r="X388" t="e">
        <f>VLOOKUP(C388,'053-006'!C:G,5,0)</f>
        <v>#N/A</v>
      </c>
    </row>
    <row r="389" spans="1:24" ht="45" customHeight="1">
      <c r="A389" s="131"/>
      <c r="B389" s="148" t="s">
        <v>238</v>
      </c>
      <c r="C389" s="20" t="s">
        <v>238</v>
      </c>
      <c r="D389" s="21" t="s">
        <v>674</v>
      </c>
      <c r="E389" s="21" t="s">
        <v>603</v>
      </c>
      <c r="F389" s="22">
        <v>2</v>
      </c>
      <c r="G389" s="137"/>
      <c r="H389" s="140"/>
      <c r="I389" s="140"/>
      <c r="J389" s="140"/>
      <c r="K389" s="140"/>
      <c r="L389" s="143"/>
      <c r="M389" s="26">
        <v>16</v>
      </c>
      <c r="N389" s="54">
        <v>42</v>
      </c>
      <c r="O389" s="60">
        <v>286978</v>
      </c>
      <c r="P389" s="61">
        <v>266135</v>
      </c>
      <c r="Q389" s="62">
        <f t="shared" si="24"/>
        <v>11834224.5</v>
      </c>
      <c r="R389" s="62">
        <f t="shared" si="25"/>
        <v>5917112.25</v>
      </c>
      <c r="S389" s="63">
        <v>5917112</v>
      </c>
      <c r="T389" t="str">
        <f>VLOOKUP(C389,'053-001'!D:I,6,0)</f>
        <v>053-001</v>
      </c>
      <c r="U389" t="e">
        <f>VLOOKUP(C389,'053-003'!C:G,5,0)</f>
        <v>#N/A</v>
      </c>
      <c r="V389" t="e">
        <f>VLOOKUP(C389,'053-004'!C:G,5,0)</f>
        <v>#N/A</v>
      </c>
      <c r="W389" s="43" t="e">
        <f>VLOOKUP(C389,'053-005'!D:L,9,0)</f>
        <v>#N/A</v>
      </c>
      <c r="X389" t="e">
        <f>VLOOKUP(C389,'053-006'!C:G,5,0)</f>
        <v>#N/A</v>
      </c>
    </row>
    <row r="390" spans="1:24" ht="45" customHeight="1">
      <c r="A390" s="131"/>
      <c r="B390" s="148" t="s">
        <v>362</v>
      </c>
      <c r="C390" s="20" t="s">
        <v>362</v>
      </c>
      <c r="D390" s="21" t="s">
        <v>661</v>
      </c>
      <c r="E390" s="21" t="s">
        <v>603</v>
      </c>
      <c r="F390" s="22">
        <v>2</v>
      </c>
      <c r="G390" s="137"/>
      <c r="H390" s="140"/>
      <c r="I390" s="140"/>
      <c r="J390" s="140"/>
      <c r="K390" s="140"/>
      <c r="L390" s="143"/>
      <c r="M390" s="26">
        <v>16</v>
      </c>
      <c r="N390" s="54">
        <v>42</v>
      </c>
      <c r="O390" s="60">
        <v>286978</v>
      </c>
      <c r="P390" s="61">
        <v>266135</v>
      </c>
      <c r="Q390" s="62">
        <f t="shared" si="24"/>
        <v>11834224.5</v>
      </c>
      <c r="R390" s="62">
        <f t="shared" si="25"/>
        <v>5917112.25</v>
      </c>
      <c r="S390" s="63">
        <v>5917112</v>
      </c>
      <c r="T390" t="str">
        <f>VLOOKUP(C390,'053-001'!D:I,6,0)</f>
        <v>053-001</v>
      </c>
      <c r="U390" t="e">
        <f>VLOOKUP(C390,'053-003'!C:G,5,0)</f>
        <v>#N/A</v>
      </c>
      <c r="V390" t="e">
        <f>VLOOKUP(C390,'053-004'!C:G,5,0)</f>
        <v>#N/A</v>
      </c>
      <c r="W390" s="43" t="e">
        <f>VLOOKUP(C390,'053-005'!D:L,9,0)</f>
        <v>#N/A</v>
      </c>
      <c r="X390" t="e">
        <f>VLOOKUP(C390,'053-006'!C:G,5,0)</f>
        <v>#N/A</v>
      </c>
    </row>
    <row r="391" spans="1:24" ht="45" customHeight="1">
      <c r="A391" s="131"/>
      <c r="B391" s="148" t="s">
        <v>468</v>
      </c>
      <c r="C391" s="20" t="s">
        <v>468</v>
      </c>
      <c r="D391" s="21" t="s">
        <v>662</v>
      </c>
      <c r="E391" s="21" t="s">
        <v>603</v>
      </c>
      <c r="F391" s="22">
        <v>12</v>
      </c>
      <c r="G391" s="137"/>
      <c r="H391" s="140"/>
      <c r="I391" s="140"/>
      <c r="J391" s="140"/>
      <c r="K391" s="140"/>
      <c r="L391" s="143"/>
      <c r="M391" s="26">
        <v>16</v>
      </c>
      <c r="N391" s="54">
        <v>252</v>
      </c>
      <c r="O391" s="60">
        <v>286978</v>
      </c>
      <c r="P391" s="61">
        <v>266135</v>
      </c>
      <c r="Q391" s="62">
        <f t="shared" si="24"/>
        <v>71005347</v>
      </c>
      <c r="R391" s="62">
        <f t="shared" si="25"/>
        <v>5917112.25</v>
      </c>
      <c r="S391" s="63">
        <v>5917112</v>
      </c>
      <c r="T391" t="str">
        <f>VLOOKUP(C391,'053-001'!D:I,6,0)</f>
        <v>053-001</v>
      </c>
      <c r="U391" t="e">
        <f>VLOOKUP(C391,'053-003'!C:G,5,0)</f>
        <v>#N/A</v>
      </c>
      <c r="V391" t="e">
        <f>VLOOKUP(C391,'053-004'!C:G,5,0)</f>
        <v>#N/A</v>
      </c>
      <c r="W391" s="43" t="e">
        <f>VLOOKUP(C391,'053-005'!D:L,9,0)</f>
        <v>#N/A</v>
      </c>
      <c r="X391" t="e">
        <f>VLOOKUP(C391,'053-006'!C:G,5,0)</f>
        <v>#N/A</v>
      </c>
    </row>
    <row r="392" spans="1:24" ht="45" customHeight="1" thickBot="1">
      <c r="A392" s="146"/>
      <c r="B392" s="149" t="s">
        <v>569</v>
      </c>
      <c r="C392" s="31" t="s">
        <v>569</v>
      </c>
      <c r="D392" s="32" t="s">
        <v>519</v>
      </c>
      <c r="E392" s="32" t="s">
        <v>603</v>
      </c>
      <c r="F392" s="33">
        <v>2</v>
      </c>
      <c r="G392" s="151"/>
      <c r="H392" s="153"/>
      <c r="I392" s="153"/>
      <c r="J392" s="153"/>
      <c r="K392" s="153"/>
      <c r="L392" s="155"/>
      <c r="M392" s="26">
        <v>16</v>
      </c>
      <c r="N392" s="54">
        <v>42</v>
      </c>
      <c r="O392" s="60">
        <v>286978</v>
      </c>
      <c r="P392" s="61">
        <v>266135</v>
      </c>
      <c r="Q392" s="62">
        <f t="shared" si="24"/>
        <v>11834224.5</v>
      </c>
      <c r="R392" s="62">
        <f t="shared" si="25"/>
        <v>5917112.25</v>
      </c>
      <c r="S392" s="63">
        <v>5917112</v>
      </c>
      <c r="T392" t="str">
        <f>VLOOKUP(C392,'053-001'!D:I,6,0)</f>
        <v>053-001</v>
      </c>
      <c r="U392" t="e">
        <f>VLOOKUP(C392,'053-003'!C:G,5,0)</f>
        <v>#N/A</v>
      </c>
      <c r="V392" t="e">
        <f>VLOOKUP(C392,'053-004'!C:G,5,0)</f>
        <v>#N/A</v>
      </c>
      <c r="W392" s="43" t="e">
        <f>VLOOKUP(C392,'053-005'!D:L,9,0)</f>
        <v>#N/A</v>
      </c>
      <c r="X392" t="e">
        <f>VLOOKUP(C392,'053-006'!C:G,5,0)</f>
        <v>#N/A</v>
      </c>
    </row>
    <row r="393" spans="1:24" ht="45" customHeight="1">
      <c r="A393" s="145" t="s">
        <v>608</v>
      </c>
      <c r="B393" s="147" t="s">
        <v>83</v>
      </c>
      <c r="C393" s="29" t="s">
        <v>83</v>
      </c>
      <c r="D393" s="7" t="s">
        <v>3</v>
      </c>
      <c r="E393" s="7" t="s">
        <v>603</v>
      </c>
      <c r="F393" s="30">
        <v>1</v>
      </c>
      <c r="G393" s="150">
        <v>5636</v>
      </c>
      <c r="H393" s="152">
        <f>F393*G393</f>
        <v>5636</v>
      </c>
      <c r="I393" s="152">
        <v>0</v>
      </c>
      <c r="J393" s="152">
        <f>H393-I393</f>
        <v>5636</v>
      </c>
      <c r="K393" s="152">
        <f>J393*0.09</f>
        <v>507.24</v>
      </c>
      <c r="L393" s="154">
        <f>J393+K393</f>
        <v>6143.24</v>
      </c>
      <c r="M393" s="26">
        <v>16</v>
      </c>
      <c r="N393" s="54">
        <v>175.51428571428571</v>
      </c>
      <c r="O393" s="60">
        <v>286978</v>
      </c>
      <c r="P393" s="61">
        <v>266135</v>
      </c>
      <c r="Q393" s="62">
        <f t="shared" si="24"/>
        <v>49454177.621428572</v>
      </c>
      <c r="R393" s="62">
        <f t="shared" si="25"/>
        <v>49454177.621428572</v>
      </c>
      <c r="S393" s="63">
        <v>49454177</v>
      </c>
      <c r="T393" t="str">
        <f>VLOOKUP(C393,'053-001'!D:I,6,0)</f>
        <v>053-001</v>
      </c>
      <c r="U393" t="e">
        <f>VLOOKUP(C393,'053-003'!C:G,5,0)</f>
        <v>#N/A</v>
      </c>
      <c r="V393" t="e">
        <f>VLOOKUP(C393,'053-004'!C:G,5,0)</f>
        <v>#N/A</v>
      </c>
      <c r="W393" s="43" t="e">
        <f>VLOOKUP(C393,'053-005'!D:L,9,0)</f>
        <v>#N/A</v>
      </c>
      <c r="X393" t="e">
        <f>VLOOKUP(C393,'053-006'!C:G,5,0)</f>
        <v>#N/A</v>
      </c>
    </row>
    <row r="394" spans="1:24" ht="45" customHeight="1">
      <c r="A394" s="131"/>
      <c r="B394" s="148" t="s">
        <v>233</v>
      </c>
      <c r="C394" s="20" t="s">
        <v>233</v>
      </c>
      <c r="D394" s="21" t="s">
        <v>745</v>
      </c>
      <c r="E394" s="21" t="s">
        <v>603</v>
      </c>
      <c r="F394" s="22">
        <v>2</v>
      </c>
      <c r="G394" s="137"/>
      <c r="H394" s="140"/>
      <c r="I394" s="140"/>
      <c r="J394" s="140"/>
      <c r="K394" s="140"/>
      <c r="L394" s="143"/>
      <c r="M394" s="26">
        <v>16</v>
      </c>
      <c r="N394" s="54">
        <v>351.02857142857141</v>
      </c>
      <c r="O394" s="60">
        <v>286978</v>
      </c>
      <c r="P394" s="61">
        <v>266135</v>
      </c>
      <c r="Q394" s="62">
        <f t="shared" si="24"/>
        <v>98908355.242857143</v>
      </c>
      <c r="R394" s="62">
        <f t="shared" si="25"/>
        <v>49454177.621428572</v>
      </c>
      <c r="S394" s="63">
        <v>49454177</v>
      </c>
      <c r="T394" t="str">
        <f>VLOOKUP(C394,'053-001'!D:I,6,0)</f>
        <v>053-001</v>
      </c>
      <c r="U394" t="e">
        <f>VLOOKUP(C394,'053-003'!C:G,5,0)</f>
        <v>#N/A</v>
      </c>
      <c r="V394" t="e">
        <f>VLOOKUP(C394,'053-004'!C:G,5,0)</f>
        <v>#N/A</v>
      </c>
      <c r="W394" s="43" t="e">
        <f>VLOOKUP(C394,'053-005'!D:L,9,0)</f>
        <v>#N/A</v>
      </c>
      <c r="X394" t="e">
        <f>VLOOKUP(C394,'053-006'!C:G,5,0)</f>
        <v>#N/A</v>
      </c>
    </row>
    <row r="395" spans="1:24" ht="45" customHeight="1">
      <c r="A395" s="131"/>
      <c r="B395" s="148" t="s">
        <v>263</v>
      </c>
      <c r="C395" s="20" t="s">
        <v>263</v>
      </c>
      <c r="D395" s="21" t="s">
        <v>746</v>
      </c>
      <c r="E395" s="21" t="s">
        <v>603</v>
      </c>
      <c r="F395" s="22">
        <v>28</v>
      </c>
      <c r="G395" s="137"/>
      <c r="H395" s="140"/>
      <c r="I395" s="140"/>
      <c r="J395" s="140"/>
      <c r="K395" s="140"/>
      <c r="L395" s="143"/>
      <c r="M395" s="26">
        <v>16</v>
      </c>
      <c r="N395" s="54">
        <v>4914.3999999999996</v>
      </c>
      <c r="O395" s="60">
        <v>286978</v>
      </c>
      <c r="P395" s="61">
        <v>266135</v>
      </c>
      <c r="Q395" s="62">
        <f t="shared" si="24"/>
        <v>1384716973.4000001</v>
      </c>
      <c r="R395" s="62">
        <f t="shared" si="25"/>
        <v>49454177.621428572</v>
      </c>
      <c r="S395" s="63">
        <v>49454177</v>
      </c>
      <c r="T395" t="str">
        <f>VLOOKUP(C395,'053-001'!D:I,6,0)</f>
        <v>053-001</v>
      </c>
      <c r="U395" t="e">
        <f>VLOOKUP(C395,'053-003'!C:G,5,0)</f>
        <v>#N/A</v>
      </c>
      <c r="V395" t="e">
        <f>VLOOKUP(C395,'053-004'!C:G,5,0)</f>
        <v>#N/A</v>
      </c>
      <c r="W395" s="43" t="e">
        <f>VLOOKUP(C395,'053-005'!D:L,9,0)</f>
        <v>#N/A</v>
      </c>
      <c r="X395" t="e">
        <f>VLOOKUP(C395,'053-006'!C:G,5,0)</f>
        <v>#N/A</v>
      </c>
    </row>
    <row r="396" spans="1:24" ht="45" customHeight="1">
      <c r="A396" s="131"/>
      <c r="B396" s="148" t="s">
        <v>358</v>
      </c>
      <c r="C396" s="20" t="s">
        <v>358</v>
      </c>
      <c r="D396" s="21" t="s">
        <v>742</v>
      </c>
      <c r="E396" s="21" t="s">
        <v>603</v>
      </c>
      <c r="F396" s="22">
        <v>2</v>
      </c>
      <c r="G396" s="137"/>
      <c r="H396" s="140"/>
      <c r="I396" s="140"/>
      <c r="J396" s="140"/>
      <c r="K396" s="140"/>
      <c r="L396" s="143"/>
      <c r="M396" s="26">
        <v>16</v>
      </c>
      <c r="N396" s="54">
        <v>351.02857142857141</v>
      </c>
      <c r="O396" s="60">
        <v>286978</v>
      </c>
      <c r="P396" s="61">
        <v>266135</v>
      </c>
      <c r="Q396" s="62">
        <f t="shared" si="24"/>
        <v>98908355.242857143</v>
      </c>
      <c r="R396" s="62">
        <f t="shared" si="25"/>
        <v>49454177.621428572</v>
      </c>
      <c r="S396" s="63">
        <v>49454177</v>
      </c>
      <c r="T396" t="str">
        <f>VLOOKUP(C396,'053-001'!D:I,6,0)</f>
        <v>053-001</v>
      </c>
      <c r="U396" t="e">
        <f>VLOOKUP(C396,'053-003'!C:G,5,0)</f>
        <v>#N/A</v>
      </c>
      <c r="V396" t="e">
        <f>VLOOKUP(C396,'053-004'!C:G,5,0)</f>
        <v>#N/A</v>
      </c>
      <c r="W396" s="43" t="e">
        <f>VLOOKUP(C396,'053-005'!D:L,9,0)</f>
        <v>#N/A</v>
      </c>
      <c r="X396" t="e">
        <f>VLOOKUP(C396,'053-006'!C:G,5,0)</f>
        <v>#N/A</v>
      </c>
    </row>
    <row r="397" spans="1:24" ht="45" customHeight="1" thickBot="1">
      <c r="A397" s="146"/>
      <c r="B397" s="149" t="s">
        <v>747</v>
      </c>
      <c r="C397" s="31" t="s">
        <v>747</v>
      </c>
      <c r="D397" s="32" t="s">
        <v>748</v>
      </c>
      <c r="E397" s="32" t="s">
        <v>669</v>
      </c>
      <c r="F397" s="33">
        <v>2</v>
      </c>
      <c r="G397" s="151"/>
      <c r="H397" s="153"/>
      <c r="I397" s="153"/>
      <c r="J397" s="153"/>
      <c r="K397" s="153"/>
      <c r="L397" s="155"/>
      <c r="M397" s="26">
        <v>16</v>
      </c>
      <c r="N397" s="54">
        <v>351.02857142857141</v>
      </c>
      <c r="O397" s="60">
        <v>286978</v>
      </c>
      <c r="P397" s="61">
        <v>266135</v>
      </c>
      <c r="Q397" s="62">
        <f t="shared" si="24"/>
        <v>98908355.242857143</v>
      </c>
      <c r="R397" s="62">
        <f t="shared" si="25"/>
        <v>49454177.621428572</v>
      </c>
      <c r="S397" s="63">
        <v>49454177</v>
      </c>
      <c r="T397" t="e">
        <f>VLOOKUP(C397,'053-001'!D:I,6,0)</f>
        <v>#N/A</v>
      </c>
      <c r="U397" t="e">
        <f>VLOOKUP(C397,'053-003'!C:G,5,0)</f>
        <v>#N/A</v>
      </c>
      <c r="V397" t="str">
        <f>VLOOKUP(C397,'053-004'!C:G,5,0)</f>
        <v>053-004</v>
      </c>
      <c r="W397" s="43" t="e">
        <f>VLOOKUP(C397,'053-005'!D:L,9,0)</f>
        <v>#N/A</v>
      </c>
      <c r="X397" t="e">
        <f>VLOOKUP(C397,'053-006'!C:G,5,0)</f>
        <v>#N/A</v>
      </c>
    </row>
    <row r="398" spans="1:24" ht="45" customHeight="1">
      <c r="A398" s="145" t="s">
        <v>618</v>
      </c>
      <c r="B398" s="147" t="s">
        <v>88</v>
      </c>
      <c r="C398" s="29" t="s">
        <v>88</v>
      </c>
      <c r="D398" s="7" t="s">
        <v>3</v>
      </c>
      <c r="E398" s="7" t="s">
        <v>603</v>
      </c>
      <c r="F398" s="30">
        <v>1</v>
      </c>
      <c r="G398" s="150">
        <v>345</v>
      </c>
      <c r="H398" s="152">
        <f>F398*G398</f>
        <v>345</v>
      </c>
      <c r="I398" s="152">
        <v>0</v>
      </c>
      <c r="J398" s="152">
        <f>H398-I398</f>
        <v>345</v>
      </c>
      <c r="K398" s="152">
        <f>J398*0.09</f>
        <v>31.049999999999997</v>
      </c>
      <c r="L398" s="154">
        <f>J398+K398</f>
        <v>376.05</v>
      </c>
      <c r="M398" s="26">
        <v>16</v>
      </c>
      <c r="N398" s="54">
        <v>19.789473684210527</v>
      </c>
      <c r="O398" s="60">
        <v>286978</v>
      </c>
      <c r="P398" s="61">
        <v>266135</v>
      </c>
      <c r="Q398" s="62">
        <f t="shared" si="24"/>
        <v>5576025.578947369</v>
      </c>
      <c r="R398" s="62">
        <f t="shared" si="25"/>
        <v>5576025.578947369</v>
      </c>
      <c r="S398" s="63">
        <v>5576025</v>
      </c>
      <c r="T398" t="str">
        <f>VLOOKUP(C398,'053-001'!D:I,6,0)</f>
        <v>053-001</v>
      </c>
      <c r="U398" t="e">
        <f>VLOOKUP(C398,'053-003'!C:G,5,0)</f>
        <v>#N/A</v>
      </c>
      <c r="V398" t="e">
        <f>VLOOKUP(C398,'053-004'!C:G,5,0)</f>
        <v>#N/A</v>
      </c>
      <c r="W398" s="43" t="e">
        <f>VLOOKUP(C398,'053-005'!D:L,9,0)</f>
        <v>#N/A</v>
      </c>
      <c r="X398" t="e">
        <f>VLOOKUP(C398,'053-006'!C:G,5,0)</f>
        <v>#N/A</v>
      </c>
    </row>
    <row r="399" spans="1:24" ht="45" customHeight="1">
      <c r="A399" s="131"/>
      <c r="B399" s="148" t="s">
        <v>239</v>
      </c>
      <c r="C399" s="20" t="s">
        <v>239</v>
      </c>
      <c r="D399" s="21" t="s">
        <v>683</v>
      </c>
      <c r="E399" s="21" t="s">
        <v>603</v>
      </c>
      <c r="F399" s="22">
        <v>2</v>
      </c>
      <c r="G399" s="137"/>
      <c r="H399" s="140"/>
      <c r="I399" s="140"/>
      <c r="J399" s="140"/>
      <c r="K399" s="140"/>
      <c r="L399" s="143"/>
      <c r="M399" s="26">
        <v>16</v>
      </c>
      <c r="N399" s="54">
        <v>39.578947368421055</v>
      </c>
      <c r="O399" s="60">
        <v>286978</v>
      </c>
      <c r="P399" s="61">
        <v>266135</v>
      </c>
      <c r="Q399" s="62">
        <f t="shared" si="24"/>
        <v>11152051.157894738</v>
      </c>
      <c r="R399" s="62">
        <f t="shared" si="25"/>
        <v>5576025.578947369</v>
      </c>
      <c r="S399" s="63">
        <v>5576025</v>
      </c>
      <c r="T399" t="str">
        <f>VLOOKUP(C399,'053-001'!D:I,6,0)</f>
        <v>053-001</v>
      </c>
      <c r="U399" t="e">
        <f>VLOOKUP(C399,'053-003'!C:G,5,0)</f>
        <v>#N/A</v>
      </c>
      <c r="V399" t="e">
        <f>VLOOKUP(C399,'053-004'!C:G,5,0)</f>
        <v>#N/A</v>
      </c>
      <c r="W399" s="43" t="e">
        <f>VLOOKUP(C399,'053-005'!D:L,9,0)</f>
        <v>#N/A</v>
      </c>
      <c r="X399" t="e">
        <f>VLOOKUP(C399,'053-006'!C:G,5,0)</f>
        <v>#N/A</v>
      </c>
    </row>
    <row r="400" spans="1:24" ht="45" customHeight="1">
      <c r="A400" s="131"/>
      <c r="B400" s="148" t="s">
        <v>363</v>
      </c>
      <c r="C400" s="20" t="s">
        <v>363</v>
      </c>
      <c r="D400" s="21" t="s">
        <v>684</v>
      </c>
      <c r="E400" s="21" t="s">
        <v>603</v>
      </c>
      <c r="F400" s="22">
        <v>2</v>
      </c>
      <c r="G400" s="137"/>
      <c r="H400" s="140"/>
      <c r="I400" s="140"/>
      <c r="J400" s="140"/>
      <c r="K400" s="140"/>
      <c r="L400" s="143"/>
      <c r="M400" s="26">
        <v>16</v>
      </c>
      <c r="N400" s="54">
        <v>39.578947368421055</v>
      </c>
      <c r="O400" s="60">
        <v>286978</v>
      </c>
      <c r="P400" s="61">
        <v>266135</v>
      </c>
      <c r="Q400" s="62">
        <f t="shared" si="24"/>
        <v>11152051.157894738</v>
      </c>
      <c r="R400" s="62">
        <f t="shared" si="25"/>
        <v>5576025.578947369</v>
      </c>
      <c r="S400" s="63">
        <v>5576025</v>
      </c>
      <c r="T400" t="str">
        <f>VLOOKUP(C400,'053-001'!D:I,6,0)</f>
        <v>053-001</v>
      </c>
      <c r="U400" t="e">
        <f>VLOOKUP(C400,'053-003'!C:G,5,0)</f>
        <v>#N/A</v>
      </c>
      <c r="V400" t="e">
        <f>VLOOKUP(C400,'053-004'!C:G,5,0)</f>
        <v>#N/A</v>
      </c>
      <c r="W400" s="43" t="e">
        <f>VLOOKUP(C400,'053-005'!D:L,9,0)</f>
        <v>#N/A</v>
      </c>
      <c r="X400" t="e">
        <f>VLOOKUP(C400,'053-006'!C:G,5,0)</f>
        <v>#N/A</v>
      </c>
    </row>
    <row r="401" spans="1:24" ht="45" customHeight="1">
      <c r="A401" s="131"/>
      <c r="B401" s="148" t="s">
        <v>469</v>
      </c>
      <c r="C401" s="20" t="s">
        <v>469</v>
      </c>
      <c r="D401" s="21" t="s">
        <v>685</v>
      </c>
      <c r="E401" s="21" t="s">
        <v>603</v>
      </c>
      <c r="F401" s="22">
        <v>12</v>
      </c>
      <c r="G401" s="137"/>
      <c r="H401" s="140"/>
      <c r="I401" s="140"/>
      <c r="J401" s="140"/>
      <c r="K401" s="140"/>
      <c r="L401" s="143"/>
      <c r="M401" s="26">
        <v>16</v>
      </c>
      <c r="N401" s="54">
        <v>238.35368421052598</v>
      </c>
      <c r="O401" s="60">
        <v>286978</v>
      </c>
      <c r="P401" s="61">
        <v>266135</v>
      </c>
      <c r="Q401" s="62">
        <f t="shared" si="24"/>
        <v>67160262.127368331</v>
      </c>
      <c r="R401" s="62">
        <f t="shared" si="25"/>
        <v>5596688.5106140273</v>
      </c>
      <c r="S401" s="63">
        <v>5596688</v>
      </c>
      <c r="T401" t="str">
        <f>VLOOKUP(C401,'053-001'!D:I,6,0)</f>
        <v>053-001</v>
      </c>
      <c r="U401" t="e">
        <f>VLOOKUP(C401,'053-003'!C:G,5,0)</f>
        <v>#N/A</v>
      </c>
      <c r="V401" t="e">
        <f>VLOOKUP(C401,'053-004'!C:G,5,0)</f>
        <v>#N/A</v>
      </c>
      <c r="W401" s="43" t="e">
        <f>VLOOKUP(C401,'053-005'!D:L,9,0)</f>
        <v>#N/A</v>
      </c>
      <c r="X401" t="e">
        <f>VLOOKUP(C401,'053-006'!C:G,5,0)</f>
        <v>#N/A</v>
      </c>
    </row>
    <row r="402" spans="1:24" ht="45" customHeight="1" thickBot="1">
      <c r="A402" s="146"/>
      <c r="B402" s="149" t="s">
        <v>570</v>
      </c>
      <c r="C402" s="31" t="s">
        <v>570</v>
      </c>
      <c r="D402" s="32" t="s">
        <v>540</v>
      </c>
      <c r="E402" s="32" t="s">
        <v>603</v>
      </c>
      <c r="F402" s="33">
        <v>2</v>
      </c>
      <c r="G402" s="151"/>
      <c r="H402" s="153"/>
      <c r="I402" s="153"/>
      <c r="J402" s="153"/>
      <c r="K402" s="153"/>
      <c r="L402" s="155"/>
      <c r="M402" s="26">
        <v>16</v>
      </c>
      <c r="N402" s="54">
        <v>39.578947368421055</v>
      </c>
      <c r="O402" s="60">
        <v>286978</v>
      </c>
      <c r="P402" s="61">
        <v>266135</v>
      </c>
      <c r="Q402" s="62">
        <f t="shared" si="24"/>
        <v>11152051.157894738</v>
      </c>
      <c r="R402" s="62">
        <f t="shared" si="25"/>
        <v>5576025.578947369</v>
      </c>
      <c r="S402" s="63">
        <v>5576025</v>
      </c>
      <c r="T402" t="str">
        <f>VLOOKUP(C402,'053-001'!D:I,6,0)</f>
        <v>053-001</v>
      </c>
      <c r="U402" t="e">
        <f>VLOOKUP(C402,'053-003'!C:G,5,0)</f>
        <v>#N/A</v>
      </c>
      <c r="V402" t="e">
        <f>VLOOKUP(C402,'053-004'!C:G,5,0)</f>
        <v>#N/A</v>
      </c>
      <c r="W402" s="43" t="e">
        <f>VLOOKUP(C402,'053-005'!D:L,9,0)</f>
        <v>#N/A</v>
      </c>
      <c r="X402" t="e">
        <f>VLOOKUP(C402,'053-006'!C:G,5,0)</f>
        <v>#N/A</v>
      </c>
    </row>
    <row r="403" spans="1:24" ht="45" customHeight="1">
      <c r="A403" s="145" t="s">
        <v>601</v>
      </c>
      <c r="B403" s="147" t="s">
        <v>75</v>
      </c>
      <c r="C403" s="29" t="s">
        <v>75</v>
      </c>
      <c r="D403" s="7" t="s">
        <v>3</v>
      </c>
      <c r="E403" s="7" t="s">
        <v>603</v>
      </c>
      <c r="F403" s="30">
        <v>1</v>
      </c>
      <c r="G403" s="150">
        <v>184</v>
      </c>
      <c r="H403" s="152">
        <f>F403*G403</f>
        <v>184</v>
      </c>
      <c r="I403" s="152">
        <v>0</v>
      </c>
      <c r="J403" s="152">
        <f>H403-I403</f>
        <v>184</v>
      </c>
      <c r="K403" s="152">
        <f>J403*0.09</f>
        <v>16.559999999999999</v>
      </c>
      <c r="L403" s="154">
        <f>J403+K403</f>
        <v>200.56</v>
      </c>
      <c r="M403" s="26">
        <v>15</v>
      </c>
      <c r="N403" s="53">
        <v>13.4</v>
      </c>
      <c r="O403" s="60">
        <v>286978</v>
      </c>
      <c r="P403" s="61">
        <v>266135</v>
      </c>
      <c r="Q403" s="62">
        <f t="shared" si="24"/>
        <v>3775681.1500000004</v>
      </c>
      <c r="R403" s="62">
        <f t="shared" si="25"/>
        <v>3775681.1500000004</v>
      </c>
      <c r="S403" s="63">
        <v>3775681</v>
      </c>
      <c r="T403" t="str">
        <f>VLOOKUP(C403,'053-001'!D:I,6,0)</f>
        <v>053-001</v>
      </c>
      <c r="U403" t="e">
        <f>VLOOKUP(C403,'053-003'!C:G,5,0)</f>
        <v>#N/A</v>
      </c>
      <c r="V403" t="e">
        <f>VLOOKUP(C403,'053-004'!C:G,5,0)</f>
        <v>#N/A</v>
      </c>
      <c r="W403" s="43" t="e">
        <f>VLOOKUP(C403,'053-005'!D:L,9,0)</f>
        <v>#N/A</v>
      </c>
      <c r="X403" t="e">
        <f>VLOOKUP(C403,'053-006'!C:G,5,0)</f>
        <v>#N/A</v>
      </c>
    </row>
    <row r="404" spans="1:24" ht="45" customHeight="1">
      <c r="A404" s="131"/>
      <c r="B404" s="148" t="s">
        <v>223</v>
      </c>
      <c r="C404" s="20" t="s">
        <v>223</v>
      </c>
      <c r="D404" s="21" t="s">
        <v>660</v>
      </c>
      <c r="E404" s="21" t="s">
        <v>603</v>
      </c>
      <c r="F404" s="22">
        <v>2</v>
      </c>
      <c r="G404" s="137"/>
      <c r="H404" s="140"/>
      <c r="I404" s="140"/>
      <c r="J404" s="140"/>
      <c r="K404" s="140"/>
      <c r="L404" s="143"/>
      <c r="M404" s="26">
        <v>15</v>
      </c>
      <c r="N404" s="53">
        <v>26.8</v>
      </c>
      <c r="O404" s="60">
        <v>286978</v>
      </c>
      <c r="P404" s="61">
        <v>266135</v>
      </c>
      <c r="Q404" s="62">
        <f t="shared" si="24"/>
        <v>7551362.3000000007</v>
      </c>
      <c r="R404" s="62">
        <f t="shared" si="25"/>
        <v>3775681.1500000004</v>
      </c>
      <c r="S404" s="63">
        <v>3775681</v>
      </c>
      <c r="T404" t="str">
        <f>VLOOKUP(C404,'053-001'!D:I,6,0)</f>
        <v>053-001</v>
      </c>
      <c r="U404" t="e">
        <f>VLOOKUP(C404,'053-003'!C:G,5,0)</f>
        <v>#N/A</v>
      </c>
      <c r="V404" t="e">
        <f>VLOOKUP(C404,'053-004'!C:G,5,0)</f>
        <v>#N/A</v>
      </c>
      <c r="W404" s="43" t="e">
        <f>VLOOKUP(C404,'053-005'!D:L,9,0)</f>
        <v>#N/A</v>
      </c>
      <c r="X404" t="e">
        <f>VLOOKUP(C404,'053-006'!C:G,5,0)</f>
        <v>#N/A</v>
      </c>
    </row>
    <row r="405" spans="1:24" ht="45" customHeight="1">
      <c r="A405" s="131"/>
      <c r="B405" s="148" t="s">
        <v>349</v>
      </c>
      <c r="C405" s="20" t="s">
        <v>349</v>
      </c>
      <c r="D405" s="21" t="s">
        <v>661</v>
      </c>
      <c r="E405" s="21" t="s">
        <v>603</v>
      </c>
      <c r="F405" s="22">
        <v>2</v>
      </c>
      <c r="G405" s="137"/>
      <c r="H405" s="140"/>
      <c r="I405" s="140"/>
      <c r="J405" s="140"/>
      <c r="K405" s="140"/>
      <c r="L405" s="143"/>
      <c r="M405" s="26">
        <v>15</v>
      </c>
      <c r="N405" s="53">
        <v>26.8</v>
      </c>
      <c r="O405" s="60">
        <v>286978</v>
      </c>
      <c r="P405" s="61">
        <v>266135</v>
      </c>
      <c r="Q405" s="62">
        <f t="shared" si="24"/>
        <v>7551362.3000000007</v>
      </c>
      <c r="R405" s="62">
        <f t="shared" si="25"/>
        <v>3775681.1500000004</v>
      </c>
      <c r="S405" s="63">
        <v>3775681</v>
      </c>
      <c r="T405" t="str">
        <f>VLOOKUP(C405,'053-001'!D:I,6,0)</f>
        <v>053-001</v>
      </c>
      <c r="U405" t="e">
        <f>VLOOKUP(C405,'053-003'!C:G,5,0)</f>
        <v>#N/A</v>
      </c>
      <c r="V405" t="e">
        <f>VLOOKUP(C405,'053-004'!C:G,5,0)</f>
        <v>#N/A</v>
      </c>
      <c r="W405" s="43" t="e">
        <f>VLOOKUP(C405,'053-005'!D:L,9,0)</f>
        <v>#N/A</v>
      </c>
      <c r="X405" t="e">
        <f>VLOOKUP(C405,'053-006'!C:G,5,0)</f>
        <v>#N/A</v>
      </c>
    </row>
    <row r="406" spans="1:24" ht="45" customHeight="1">
      <c r="A406" s="131"/>
      <c r="B406" s="148" t="s">
        <v>458</v>
      </c>
      <c r="C406" s="20" t="s">
        <v>458</v>
      </c>
      <c r="D406" s="21" t="s">
        <v>662</v>
      </c>
      <c r="E406" s="21" t="s">
        <v>603</v>
      </c>
      <c r="F406" s="22">
        <v>8</v>
      </c>
      <c r="G406" s="137"/>
      <c r="H406" s="140"/>
      <c r="I406" s="140"/>
      <c r="J406" s="140"/>
      <c r="K406" s="140"/>
      <c r="L406" s="143"/>
      <c r="M406" s="26">
        <v>15</v>
      </c>
      <c r="N406" s="53">
        <v>107.2</v>
      </c>
      <c r="O406" s="60">
        <v>286978</v>
      </c>
      <c r="P406" s="61">
        <v>266135</v>
      </c>
      <c r="Q406" s="62">
        <f t="shared" si="24"/>
        <v>30205449.200000003</v>
      </c>
      <c r="R406" s="62">
        <f t="shared" si="25"/>
        <v>3775681.1500000004</v>
      </c>
      <c r="S406" s="63">
        <v>3775681</v>
      </c>
      <c r="T406" t="str">
        <f>VLOOKUP(C406,'053-001'!D:I,6,0)</f>
        <v>053-001</v>
      </c>
      <c r="U406" t="e">
        <f>VLOOKUP(C406,'053-003'!C:G,5,0)</f>
        <v>#N/A</v>
      </c>
      <c r="V406" t="e">
        <f>VLOOKUP(C406,'053-004'!C:G,5,0)</f>
        <v>#N/A</v>
      </c>
      <c r="W406" s="43" t="e">
        <f>VLOOKUP(C406,'053-005'!D:L,9,0)</f>
        <v>#N/A</v>
      </c>
      <c r="X406" t="e">
        <f>VLOOKUP(C406,'053-006'!C:G,5,0)</f>
        <v>#N/A</v>
      </c>
    </row>
    <row r="407" spans="1:24" ht="45" customHeight="1" thickBot="1">
      <c r="A407" s="146"/>
      <c r="B407" s="149" t="s">
        <v>529</v>
      </c>
      <c r="C407" s="31" t="s">
        <v>529</v>
      </c>
      <c r="D407" s="32" t="s">
        <v>530</v>
      </c>
      <c r="E407" s="32" t="s">
        <v>603</v>
      </c>
      <c r="F407" s="33">
        <v>2</v>
      </c>
      <c r="G407" s="151"/>
      <c r="H407" s="153"/>
      <c r="I407" s="153"/>
      <c r="J407" s="153"/>
      <c r="K407" s="153"/>
      <c r="L407" s="155"/>
      <c r="M407" s="26">
        <v>15</v>
      </c>
      <c r="N407" s="53">
        <v>26.8</v>
      </c>
      <c r="O407" s="60">
        <v>286978</v>
      </c>
      <c r="P407" s="61">
        <v>266135</v>
      </c>
      <c r="Q407" s="62">
        <f t="shared" si="24"/>
        <v>7551362.3000000007</v>
      </c>
      <c r="R407" s="62">
        <f t="shared" si="25"/>
        <v>3775681.1500000004</v>
      </c>
      <c r="S407" s="63">
        <v>3775681</v>
      </c>
      <c r="T407" t="str">
        <f>VLOOKUP(C407,'053-001'!D:I,6,0)</f>
        <v>053-001</v>
      </c>
      <c r="U407" t="e">
        <f>VLOOKUP(C407,'053-003'!C:G,5,0)</f>
        <v>#N/A</v>
      </c>
      <c r="V407" t="e">
        <f>VLOOKUP(C407,'053-004'!C:G,5,0)</f>
        <v>#N/A</v>
      </c>
      <c r="W407" s="43" t="e">
        <f>VLOOKUP(C407,'053-005'!D:L,9,0)</f>
        <v>#N/A</v>
      </c>
      <c r="X407" t="e">
        <f>VLOOKUP(C407,'053-006'!C:G,5,0)</f>
        <v>#N/A</v>
      </c>
    </row>
    <row r="408" spans="1:24" ht="45" customHeight="1">
      <c r="A408" s="145" t="s">
        <v>604</v>
      </c>
      <c r="B408" s="147" t="s">
        <v>76</v>
      </c>
      <c r="C408" s="29" t="s">
        <v>76</v>
      </c>
      <c r="D408" s="7" t="s">
        <v>3</v>
      </c>
      <c r="E408" s="7" t="s">
        <v>603</v>
      </c>
      <c r="F408" s="30">
        <v>1</v>
      </c>
      <c r="G408" s="150">
        <v>249</v>
      </c>
      <c r="H408" s="152">
        <f>F408*G408</f>
        <v>249</v>
      </c>
      <c r="I408" s="152">
        <v>0</v>
      </c>
      <c r="J408" s="152">
        <f>H408-I408</f>
        <v>249</v>
      </c>
      <c r="K408" s="152">
        <f>J408*0.09</f>
        <v>22.41</v>
      </c>
      <c r="L408" s="154">
        <f>J408+K408</f>
        <v>271.41000000000003</v>
      </c>
      <c r="M408" s="26">
        <v>15</v>
      </c>
      <c r="N408" s="53">
        <v>18.066666666666666</v>
      </c>
      <c r="O408" s="60">
        <v>286978</v>
      </c>
      <c r="P408" s="61">
        <v>266135</v>
      </c>
      <c r="Q408" s="62">
        <f t="shared" si="24"/>
        <v>5090594.9833333334</v>
      </c>
      <c r="R408" s="62">
        <f t="shared" si="25"/>
        <v>5090594.9833333334</v>
      </c>
      <c r="S408" s="63">
        <v>5090594</v>
      </c>
      <c r="T408" t="str">
        <f>VLOOKUP(C408,'053-001'!D:I,6,0)</f>
        <v>053-001</v>
      </c>
      <c r="U408" t="e">
        <f>VLOOKUP(C408,'053-003'!C:G,5,0)</f>
        <v>#N/A</v>
      </c>
      <c r="V408" t="e">
        <f>VLOOKUP(C408,'053-004'!C:G,5,0)</f>
        <v>#N/A</v>
      </c>
      <c r="W408" s="43" t="e">
        <f>VLOOKUP(C408,'053-005'!D:L,9,0)</f>
        <v>#N/A</v>
      </c>
      <c r="X408" t="e">
        <f>VLOOKUP(C408,'053-006'!C:G,5,0)</f>
        <v>#N/A</v>
      </c>
    </row>
    <row r="409" spans="1:24" ht="45" customHeight="1">
      <c r="A409" s="131"/>
      <c r="B409" s="148" t="s">
        <v>224</v>
      </c>
      <c r="C409" s="20" t="s">
        <v>224</v>
      </c>
      <c r="D409" s="21" t="s">
        <v>678</v>
      </c>
      <c r="E409" s="21" t="s">
        <v>603</v>
      </c>
      <c r="F409" s="22">
        <v>2</v>
      </c>
      <c r="G409" s="137"/>
      <c r="H409" s="140"/>
      <c r="I409" s="140"/>
      <c r="J409" s="140"/>
      <c r="K409" s="140"/>
      <c r="L409" s="143"/>
      <c r="M409" s="26">
        <v>15</v>
      </c>
      <c r="N409" s="53">
        <v>36.133333333333333</v>
      </c>
      <c r="O409" s="60">
        <v>286978</v>
      </c>
      <c r="P409" s="61">
        <v>266135</v>
      </c>
      <c r="Q409" s="62">
        <f t="shared" si="24"/>
        <v>10181189.966666667</v>
      </c>
      <c r="R409" s="62">
        <f t="shared" si="25"/>
        <v>5090594.9833333334</v>
      </c>
      <c r="S409" s="63">
        <v>5090594</v>
      </c>
      <c r="T409" t="str">
        <f>VLOOKUP(C409,'053-001'!D:I,6,0)</f>
        <v>053-001</v>
      </c>
      <c r="U409" t="e">
        <f>VLOOKUP(C409,'053-003'!C:G,5,0)</f>
        <v>#N/A</v>
      </c>
      <c r="V409" t="e">
        <f>VLOOKUP(C409,'053-004'!C:G,5,0)</f>
        <v>#N/A</v>
      </c>
      <c r="W409" s="43" t="e">
        <f>VLOOKUP(C409,'053-005'!D:L,9,0)</f>
        <v>#N/A</v>
      </c>
      <c r="X409" t="e">
        <f>VLOOKUP(C409,'053-006'!C:G,5,0)</f>
        <v>#N/A</v>
      </c>
    </row>
    <row r="410" spans="1:24" ht="45" customHeight="1">
      <c r="A410" s="131"/>
      <c r="B410" s="148" t="s">
        <v>350</v>
      </c>
      <c r="C410" s="20" t="s">
        <v>350</v>
      </c>
      <c r="D410" s="21" t="s">
        <v>275</v>
      </c>
      <c r="E410" s="21" t="s">
        <v>603</v>
      </c>
      <c r="F410" s="22">
        <v>2</v>
      </c>
      <c r="G410" s="137"/>
      <c r="H410" s="140"/>
      <c r="I410" s="140"/>
      <c r="J410" s="140"/>
      <c r="K410" s="140"/>
      <c r="L410" s="143"/>
      <c r="M410" s="26">
        <v>15</v>
      </c>
      <c r="N410" s="53">
        <v>36.133333333333333</v>
      </c>
      <c r="O410" s="60">
        <v>286978</v>
      </c>
      <c r="P410" s="61">
        <v>266135</v>
      </c>
      <c r="Q410" s="62">
        <f t="shared" si="24"/>
        <v>10181189.966666667</v>
      </c>
      <c r="R410" s="62">
        <f t="shared" si="25"/>
        <v>5090594.9833333334</v>
      </c>
      <c r="S410" s="63">
        <v>5090594</v>
      </c>
      <c r="T410" t="str">
        <f>VLOOKUP(C410,'053-001'!D:I,6,0)</f>
        <v>053-001</v>
      </c>
      <c r="U410" t="e">
        <f>VLOOKUP(C410,'053-003'!C:G,5,0)</f>
        <v>#N/A</v>
      </c>
      <c r="V410" t="e">
        <f>VLOOKUP(C410,'053-004'!C:G,5,0)</f>
        <v>#N/A</v>
      </c>
      <c r="W410" s="43" t="e">
        <f>VLOOKUP(C410,'053-005'!D:L,9,0)</f>
        <v>#N/A</v>
      </c>
      <c r="X410" t="e">
        <f>VLOOKUP(C410,'053-006'!C:G,5,0)</f>
        <v>#N/A</v>
      </c>
    </row>
    <row r="411" spans="1:24" ht="45" customHeight="1">
      <c r="A411" s="131"/>
      <c r="B411" s="148" t="s">
        <v>459</v>
      </c>
      <c r="C411" s="20" t="s">
        <v>459</v>
      </c>
      <c r="D411" s="21" t="s">
        <v>385</v>
      </c>
      <c r="E411" s="21" t="s">
        <v>603</v>
      </c>
      <c r="F411" s="22">
        <v>8</v>
      </c>
      <c r="G411" s="137"/>
      <c r="H411" s="140"/>
      <c r="I411" s="140"/>
      <c r="J411" s="140"/>
      <c r="K411" s="140"/>
      <c r="L411" s="143"/>
      <c r="M411" s="26">
        <v>15</v>
      </c>
      <c r="N411" s="53">
        <v>144.53333333333333</v>
      </c>
      <c r="O411" s="60">
        <v>286978</v>
      </c>
      <c r="P411" s="61">
        <v>266135</v>
      </c>
      <c r="Q411" s="62">
        <f t="shared" si="24"/>
        <v>40724759.866666667</v>
      </c>
      <c r="R411" s="62">
        <f t="shared" si="25"/>
        <v>5090594.9833333334</v>
      </c>
      <c r="S411" s="63">
        <v>5090594</v>
      </c>
      <c r="T411" t="str">
        <f>VLOOKUP(C411,'053-001'!D:I,6,0)</f>
        <v>053-001</v>
      </c>
      <c r="U411" t="e">
        <f>VLOOKUP(C411,'053-003'!C:G,5,0)</f>
        <v>#N/A</v>
      </c>
      <c r="V411" t="e">
        <f>VLOOKUP(C411,'053-004'!C:G,5,0)</f>
        <v>#N/A</v>
      </c>
      <c r="W411" s="43" t="e">
        <f>VLOOKUP(C411,'053-005'!D:L,9,0)</f>
        <v>#N/A</v>
      </c>
      <c r="X411" t="e">
        <f>VLOOKUP(C411,'053-006'!C:G,5,0)</f>
        <v>#N/A</v>
      </c>
    </row>
    <row r="412" spans="1:24" ht="45" customHeight="1" thickBot="1">
      <c r="A412" s="146"/>
      <c r="B412" s="149" t="s">
        <v>501</v>
      </c>
      <c r="C412" s="31" t="s">
        <v>501</v>
      </c>
      <c r="D412" s="32" t="s">
        <v>490</v>
      </c>
      <c r="E412" s="32" t="s">
        <v>603</v>
      </c>
      <c r="F412" s="33">
        <v>2</v>
      </c>
      <c r="G412" s="151"/>
      <c r="H412" s="153"/>
      <c r="I412" s="153"/>
      <c r="J412" s="153"/>
      <c r="K412" s="153"/>
      <c r="L412" s="155"/>
      <c r="M412" s="26">
        <v>15</v>
      </c>
      <c r="N412" s="53">
        <v>36.133333333333333</v>
      </c>
      <c r="O412" s="60">
        <v>286978</v>
      </c>
      <c r="P412" s="61">
        <v>266135</v>
      </c>
      <c r="Q412" s="62">
        <f t="shared" si="24"/>
        <v>10181189.966666667</v>
      </c>
      <c r="R412" s="62">
        <f t="shared" si="25"/>
        <v>5090594.9833333334</v>
      </c>
      <c r="S412" s="63">
        <v>5090594</v>
      </c>
      <c r="T412" t="str">
        <f>VLOOKUP(C412,'053-001'!D:I,6,0)</f>
        <v>053-001</v>
      </c>
      <c r="U412" t="e">
        <f>VLOOKUP(C412,'053-003'!C:G,5,0)</f>
        <v>#N/A</v>
      </c>
      <c r="V412" t="e">
        <f>VLOOKUP(C412,'053-004'!C:G,5,0)</f>
        <v>#N/A</v>
      </c>
      <c r="W412" s="43" t="e">
        <f>VLOOKUP(C412,'053-005'!D:L,9,0)</f>
        <v>#N/A</v>
      </c>
      <c r="X412" t="e">
        <f>VLOOKUP(C412,'053-006'!C:G,5,0)</f>
        <v>#N/A</v>
      </c>
    </row>
    <row r="413" spans="1:24" ht="45" customHeight="1">
      <c r="A413" s="145" t="s">
        <v>606</v>
      </c>
      <c r="B413" s="147" t="s">
        <v>78</v>
      </c>
      <c r="C413" s="29" t="s">
        <v>78</v>
      </c>
      <c r="D413" s="7" t="s">
        <v>3</v>
      </c>
      <c r="E413" s="7" t="s">
        <v>603</v>
      </c>
      <c r="F413" s="30">
        <v>1</v>
      </c>
      <c r="G413" s="150">
        <v>249</v>
      </c>
      <c r="H413" s="152">
        <f>F413*G413</f>
        <v>249</v>
      </c>
      <c r="I413" s="152">
        <v>0</v>
      </c>
      <c r="J413" s="152">
        <f>H413-I413</f>
        <v>249</v>
      </c>
      <c r="K413" s="152">
        <f>J413*0.09</f>
        <v>22.41</v>
      </c>
      <c r="L413" s="154">
        <f>J413+K413</f>
        <v>271.41000000000003</v>
      </c>
      <c r="M413" s="26">
        <v>15</v>
      </c>
      <c r="N413" s="53">
        <v>18.066666666666666</v>
      </c>
      <c r="O413" s="60">
        <v>286978</v>
      </c>
      <c r="P413" s="61">
        <v>266135</v>
      </c>
      <c r="Q413" s="62">
        <f t="shared" si="24"/>
        <v>5090594.9833333334</v>
      </c>
      <c r="R413" s="62">
        <f t="shared" si="25"/>
        <v>5090594.9833333334</v>
      </c>
      <c r="S413" s="63">
        <v>5090594</v>
      </c>
      <c r="T413" t="str">
        <f>VLOOKUP(C413,'053-001'!D:I,6,0)</f>
        <v>053-001</v>
      </c>
      <c r="U413" t="e">
        <f>VLOOKUP(C413,'053-003'!C:G,5,0)</f>
        <v>#N/A</v>
      </c>
      <c r="V413" t="e">
        <f>VLOOKUP(C413,'053-004'!C:G,5,0)</f>
        <v>#N/A</v>
      </c>
      <c r="W413" s="43" t="e">
        <f>VLOOKUP(C413,'053-005'!D:L,9,0)</f>
        <v>#N/A</v>
      </c>
      <c r="X413" t="e">
        <f>VLOOKUP(C413,'053-006'!C:G,5,0)</f>
        <v>#N/A</v>
      </c>
    </row>
    <row r="414" spans="1:24" ht="45" customHeight="1">
      <c r="A414" s="131"/>
      <c r="B414" s="148" t="s">
        <v>227</v>
      </c>
      <c r="C414" s="20" t="s">
        <v>227</v>
      </c>
      <c r="D414" s="21" t="s">
        <v>678</v>
      </c>
      <c r="E414" s="21" t="s">
        <v>603</v>
      </c>
      <c r="F414" s="22">
        <v>2</v>
      </c>
      <c r="G414" s="137"/>
      <c r="H414" s="140"/>
      <c r="I414" s="140"/>
      <c r="J414" s="140"/>
      <c r="K414" s="140"/>
      <c r="L414" s="143"/>
      <c r="M414" s="26">
        <v>15</v>
      </c>
      <c r="N414" s="53">
        <v>36.133333333333333</v>
      </c>
      <c r="O414" s="60">
        <v>286978</v>
      </c>
      <c r="P414" s="61">
        <v>266135</v>
      </c>
      <c r="Q414" s="62">
        <f t="shared" si="24"/>
        <v>10181189.966666667</v>
      </c>
      <c r="R414" s="62">
        <f t="shared" si="25"/>
        <v>5090594.9833333334</v>
      </c>
      <c r="S414" s="63">
        <v>5090594</v>
      </c>
      <c r="T414" t="str">
        <f>VLOOKUP(C414,'053-001'!D:I,6,0)</f>
        <v>053-001</v>
      </c>
      <c r="U414" t="e">
        <f>VLOOKUP(C414,'053-003'!C:G,5,0)</f>
        <v>#N/A</v>
      </c>
      <c r="V414" t="e">
        <f>VLOOKUP(C414,'053-004'!C:G,5,0)</f>
        <v>#N/A</v>
      </c>
      <c r="W414" s="43" t="e">
        <f>VLOOKUP(C414,'053-005'!D:L,9,0)</f>
        <v>#N/A</v>
      </c>
      <c r="X414" t="e">
        <f>VLOOKUP(C414,'053-006'!C:G,5,0)</f>
        <v>#N/A</v>
      </c>
    </row>
    <row r="415" spans="1:24" ht="45" customHeight="1">
      <c r="A415" s="131"/>
      <c r="B415" s="148" t="s">
        <v>352</v>
      </c>
      <c r="C415" s="20" t="s">
        <v>352</v>
      </c>
      <c r="D415" s="21" t="s">
        <v>275</v>
      </c>
      <c r="E415" s="21" t="s">
        <v>603</v>
      </c>
      <c r="F415" s="22">
        <v>2</v>
      </c>
      <c r="G415" s="137"/>
      <c r="H415" s="140"/>
      <c r="I415" s="140"/>
      <c r="J415" s="140"/>
      <c r="K415" s="140"/>
      <c r="L415" s="143"/>
      <c r="M415" s="26">
        <v>15</v>
      </c>
      <c r="N415" s="53">
        <v>36.133333333333333</v>
      </c>
      <c r="O415" s="60">
        <v>286978</v>
      </c>
      <c r="P415" s="61">
        <v>266135</v>
      </c>
      <c r="Q415" s="62">
        <f t="shared" si="24"/>
        <v>10181189.966666667</v>
      </c>
      <c r="R415" s="62">
        <f t="shared" si="25"/>
        <v>5090594.9833333334</v>
      </c>
      <c r="S415" s="63">
        <v>5090594</v>
      </c>
      <c r="T415" t="str">
        <f>VLOOKUP(C415,'053-001'!D:I,6,0)</f>
        <v>053-001</v>
      </c>
      <c r="U415" t="e">
        <f>VLOOKUP(C415,'053-003'!C:G,5,0)</f>
        <v>#N/A</v>
      </c>
      <c r="V415" t="e">
        <f>VLOOKUP(C415,'053-004'!C:G,5,0)</f>
        <v>#N/A</v>
      </c>
      <c r="W415" s="43" t="e">
        <f>VLOOKUP(C415,'053-005'!D:L,9,0)</f>
        <v>#N/A</v>
      </c>
      <c r="X415" t="e">
        <f>VLOOKUP(C415,'053-006'!C:G,5,0)</f>
        <v>#N/A</v>
      </c>
    </row>
    <row r="416" spans="1:24" ht="45" customHeight="1">
      <c r="A416" s="131"/>
      <c r="B416" s="148" t="s">
        <v>461</v>
      </c>
      <c r="C416" s="20" t="s">
        <v>461</v>
      </c>
      <c r="D416" s="21" t="s">
        <v>385</v>
      </c>
      <c r="E416" s="21" t="s">
        <v>603</v>
      </c>
      <c r="F416" s="22">
        <v>8</v>
      </c>
      <c r="G416" s="137"/>
      <c r="H416" s="140"/>
      <c r="I416" s="140"/>
      <c r="J416" s="140"/>
      <c r="K416" s="140"/>
      <c r="L416" s="143"/>
      <c r="M416" s="26">
        <v>15</v>
      </c>
      <c r="N416" s="53">
        <v>144.53333333333333</v>
      </c>
      <c r="O416" s="60">
        <v>286978</v>
      </c>
      <c r="P416" s="61">
        <v>266135</v>
      </c>
      <c r="Q416" s="62">
        <f t="shared" si="24"/>
        <v>40724759.866666667</v>
      </c>
      <c r="R416" s="62">
        <f t="shared" si="25"/>
        <v>5090594.9833333334</v>
      </c>
      <c r="S416" s="63">
        <v>5090594</v>
      </c>
      <c r="T416" t="str">
        <f>VLOOKUP(C416,'053-001'!D:I,6,0)</f>
        <v>053-001</v>
      </c>
      <c r="U416" t="e">
        <f>VLOOKUP(C416,'053-003'!C:G,5,0)</f>
        <v>#N/A</v>
      </c>
      <c r="V416" t="e">
        <f>VLOOKUP(C416,'053-004'!C:G,5,0)</f>
        <v>#N/A</v>
      </c>
      <c r="W416" s="43" t="e">
        <f>VLOOKUP(C416,'053-005'!D:L,9,0)</f>
        <v>#N/A</v>
      </c>
      <c r="X416" t="e">
        <f>VLOOKUP(C416,'053-006'!C:G,5,0)</f>
        <v>#N/A</v>
      </c>
    </row>
    <row r="417" spans="1:24" ht="45" customHeight="1" thickBot="1">
      <c r="A417" s="146"/>
      <c r="B417" s="149" t="s">
        <v>502</v>
      </c>
      <c r="C417" s="31" t="s">
        <v>502</v>
      </c>
      <c r="D417" s="32" t="s">
        <v>490</v>
      </c>
      <c r="E417" s="32" t="s">
        <v>603</v>
      </c>
      <c r="F417" s="33">
        <v>2</v>
      </c>
      <c r="G417" s="151"/>
      <c r="H417" s="153"/>
      <c r="I417" s="153"/>
      <c r="J417" s="153"/>
      <c r="K417" s="153"/>
      <c r="L417" s="155"/>
      <c r="M417" s="26">
        <v>15</v>
      </c>
      <c r="N417" s="53">
        <v>36.133333333333333</v>
      </c>
      <c r="O417" s="60">
        <v>286978</v>
      </c>
      <c r="P417" s="61">
        <v>266135</v>
      </c>
      <c r="Q417" s="62">
        <f t="shared" si="24"/>
        <v>10181189.966666667</v>
      </c>
      <c r="R417" s="62">
        <f t="shared" si="25"/>
        <v>5090594.9833333334</v>
      </c>
      <c r="S417" s="63">
        <v>5090594</v>
      </c>
      <c r="T417" t="str">
        <f>VLOOKUP(C417,'053-001'!D:I,6,0)</f>
        <v>053-001</v>
      </c>
      <c r="U417" t="e">
        <f>VLOOKUP(C417,'053-003'!C:G,5,0)</f>
        <v>#N/A</v>
      </c>
      <c r="V417" t="e">
        <f>VLOOKUP(C417,'053-004'!C:G,5,0)</f>
        <v>#N/A</v>
      </c>
      <c r="W417" s="43" t="e">
        <f>VLOOKUP(C417,'053-005'!D:L,9,0)</f>
        <v>#N/A</v>
      </c>
      <c r="X417" t="e">
        <f>VLOOKUP(C417,'053-006'!C:G,5,0)</f>
        <v>#N/A</v>
      </c>
    </row>
    <row r="418" spans="1:24" ht="45" customHeight="1">
      <c r="A418" s="145" t="s">
        <v>608</v>
      </c>
      <c r="B418" s="147" t="s">
        <v>79</v>
      </c>
      <c r="C418" s="29" t="s">
        <v>79</v>
      </c>
      <c r="D418" s="7" t="s">
        <v>3</v>
      </c>
      <c r="E418" s="7" t="s">
        <v>603</v>
      </c>
      <c r="F418" s="30">
        <v>1</v>
      </c>
      <c r="G418" s="150">
        <v>345</v>
      </c>
      <c r="H418" s="152">
        <f>F418*G418</f>
        <v>345</v>
      </c>
      <c r="I418" s="152">
        <v>0</v>
      </c>
      <c r="J418" s="152">
        <f>H418-I418</f>
        <v>345</v>
      </c>
      <c r="K418" s="152">
        <f>J418*0.09</f>
        <v>31.049999999999997</v>
      </c>
      <c r="L418" s="154">
        <f>J418+K418</f>
        <v>376.05</v>
      </c>
      <c r="M418" s="26">
        <v>15</v>
      </c>
      <c r="N418" s="53">
        <v>19.789473684210527</v>
      </c>
      <c r="O418" s="60">
        <v>286978</v>
      </c>
      <c r="P418" s="61">
        <v>266135</v>
      </c>
      <c r="Q418" s="62">
        <f t="shared" si="24"/>
        <v>5576025.578947369</v>
      </c>
      <c r="R418" s="62">
        <f t="shared" si="25"/>
        <v>5576025.578947369</v>
      </c>
      <c r="S418" s="63">
        <v>5576025</v>
      </c>
      <c r="T418" t="str">
        <f>VLOOKUP(C418,'053-001'!D:I,6,0)</f>
        <v>053-001</v>
      </c>
      <c r="U418" t="e">
        <f>VLOOKUP(C418,'053-003'!C:G,5,0)</f>
        <v>#N/A</v>
      </c>
      <c r="V418" t="e">
        <f>VLOOKUP(C418,'053-004'!C:G,5,0)</f>
        <v>#N/A</v>
      </c>
      <c r="W418" s="43" t="e">
        <f>VLOOKUP(C418,'053-005'!D:L,9,0)</f>
        <v>#N/A</v>
      </c>
      <c r="X418" t="e">
        <f>VLOOKUP(C418,'053-006'!C:G,5,0)</f>
        <v>#N/A</v>
      </c>
    </row>
    <row r="419" spans="1:24" ht="45" customHeight="1">
      <c r="A419" s="131"/>
      <c r="B419" s="148" t="s">
        <v>228</v>
      </c>
      <c r="C419" s="20" t="s">
        <v>228</v>
      </c>
      <c r="D419" s="21" t="s">
        <v>683</v>
      </c>
      <c r="E419" s="21" t="s">
        <v>603</v>
      </c>
      <c r="F419" s="22">
        <v>2</v>
      </c>
      <c r="G419" s="137"/>
      <c r="H419" s="140"/>
      <c r="I419" s="140"/>
      <c r="J419" s="140"/>
      <c r="K419" s="140"/>
      <c r="L419" s="143"/>
      <c r="M419" s="26">
        <v>15</v>
      </c>
      <c r="N419" s="53">
        <v>39.578947368421055</v>
      </c>
      <c r="O419" s="60">
        <v>286978</v>
      </c>
      <c r="P419" s="61">
        <v>266135</v>
      </c>
      <c r="Q419" s="62">
        <f t="shared" si="24"/>
        <v>11152051.157894738</v>
      </c>
      <c r="R419" s="62">
        <f t="shared" si="25"/>
        <v>5576025.578947369</v>
      </c>
      <c r="S419" s="63">
        <v>5576025</v>
      </c>
      <c r="T419" t="str">
        <f>VLOOKUP(C419,'053-001'!D:I,6,0)</f>
        <v>053-001</v>
      </c>
      <c r="U419" t="e">
        <f>VLOOKUP(C419,'053-003'!C:G,5,0)</f>
        <v>#N/A</v>
      </c>
      <c r="V419" t="e">
        <f>VLOOKUP(C419,'053-004'!C:G,5,0)</f>
        <v>#N/A</v>
      </c>
      <c r="W419" s="43" t="e">
        <f>VLOOKUP(C419,'053-005'!D:L,9,0)</f>
        <v>#N/A</v>
      </c>
      <c r="X419" t="e">
        <f>VLOOKUP(C419,'053-006'!C:G,5,0)</f>
        <v>#N/A</v>
      </c>
    </row>
    <row r="420" spans="1:24" ht="45" customHeight="1">
      <c r="A420" s="131"/>
      <c r="B420" s="148" t="s">
        <v>353</v>
      </c>
      <c r="C420" s="20" t="s">
        <v>353</v>
      </c>
      <c r="D420" s="21" t="s">
        <v>684</v>
      </c>
      <c r="E420" s="21" t="s">
        <v>603</v>
      </c>
      <c r="F420" s="22">
        <v>2</v>
      </c>
      <c r="G420" s="137"/>
      <c r="H420" s="140"/>
      <c r="I420" s="140"/>
      <c r="J420" s="140"/>
      <c r="K420" s="140"/>
      <c r="L420" s="143"/>
      <c r="M420" s="26">
        <v>15</v>
      </c>
      <c r="N420" s="53">
        <v>39.578947368421055</v>
      </c>
      <c r="O420" s="60">
        <v>286978</v>
      </c>
      <c r="P420" s="61">
        <v>266135</v>
      </c>
      <c r="Q420" s="62">
        <f t="shared" si="24"/>
        <v>11152051.157894738</v>
      </c>
      <c r="R420" s="62">
        <f t="shared" si="25"/>
        <v>5576025.578947369</v>
      </c>
      <c r="S420" s="63">
        <v>5576025</v>
      </c>
      <c r="T420" t="str">
        <f>VLOOKUP(C420,'053-001'!D:I,6,0)</f>
        <v>053-001</v>
      </c>
      <c r="U420" t="e">
        <f>VLOOKUP(C420,'053-003'!C:G,5,0)</f>
        <v>#N/A</v>
      </c>
      <c r="V420" t="e">
        <f>VLOOKUP(C420,'053-004'!C:G,5,0)</f>
        <v>#N/A</v>
      </c>
      <c r="W420" s="43" t="e">
        <f>VLOOKUP(C420,'053-005'!D:L,9,0)</f>
        <v>#N/A</v>
      </c>
      <c r="X420" t="e">
        <f>VLOOKUP(C420,'053-006'!C:G,5,0)</f>
        <v>#N/A</v>
      </c>
    </row>
    <row r="421" spans="1:24" ht="45" customHeight="1">
      <c r="A421" s="131"/>
      <c r="B421" s="148" t="s">
        <v>462</v>
      </c>
      <c r="C421" s="20" t="s">
        <v>462</v>
      </c>
      <c r="D421" s="21" t="s">
        <v>685</v>
      </c>
      <c r="E421" s="21" t="s">
        <v>603</v>
      </c>
      <c r="F421" s="22">
        <v>12</v>
      </c>
      <c r="G421" s="137"/>
      <c r="H421" s="140"/>
      <c r="I421" s="140"/>
      <c r="J421" s="140"/>
      <c r="K421" s="140"/>
      <c r="L421" s="143"/>
      <c r="M421" s="26">
        <v>15</v>
      </c>
      <c r="N421" s="53">
        <v>237.47368421052633</v>
      </c>
      <c r="O421" s="60">
        <v>286978</v>
      </c>
      <c r="P421" s="61">
        <v>266135</v>
      </c>
      <c r="Q421" s="62">
        <f t="shared" si="24"/>
        <v>66912306.947368428</v>
      </c>
      <c r="R421" s="62">
        <f t="shared" si="25"/>
        <v>5576025.578947369</v>
      </c>
      <c r="S421" s="63">
        <v>5576025</v>
      </c>
      <c r="T421" t="str">
        <f>VLOOKUP(C421,'053-001'!D:I,6,0)</f>
        <v>053-001</v>
      </c>
      <c r="U421" t="e">
        <f>VLOOKUP(C421,'053-003'!C:G,5,0)</f>
        <v>#N/A</v>
      </c>
      <c r="V421" t="e">
        <f>VLOOKUP(C421,'053-004'!C:G,5,0)</f>
        <v>#N/A</v>
      </c>
      <c r="W421" s="43" t="e">
        <f>VLOOKUP(C421,'053-005'!D:L,9,0)</f>
        <v>#N/A</v>
      </c>
      <c r="X421" t="e">
        <f>VLOOKUP(C421,'053-006'!C:G,5,0)</f>
        <v>#N/A</v>
      </c>
    </row>
    <row r="422" spans="1:24" ht="45" customHeight="1" thickBot="1">
      <c r="A422" s="146"/>
      <c r="B422" s="149" t="s">
        <v>565</v>
      </c>
      <c r="C422" s="31" t="s">
        <v>565</v>
      </c>
      <c r="D422" s="32" t="s">
        <v>540</v>
      </c>
      <c r="E422" s="32" t="s">
        <v>603</v>
      </c>
      <c r="F422" s="33">
        <v>2</v>
      </c>
      <c r="G422" s="151"/>
      <c r="H422" s="153"/>
      <c r="I422" s="153"/>
      <c r="J422" s="153"/>
      <c r="K422" s="153"/>
      <c r="L422" s="155"/>
      <c r="M422" s="26">
        <v>15</v>
      </c>
      <c r="N422" s="53">
        <v>39.578947368421055</v>
      </c>
      <c r="O422" s="60">
        <v>286978</v>
      </c>
      <c r="P422" s="61">
        <v>266135</v>
      </c>
      <c r="Q422" s="62">
        <f t="shared" si="24"/>
        <v>11152051.157894738</v>
      </c>
      <c r="R422" s="62">
        <f t="shared" si="25"/>
        <v>5576025.578947369</v>
      </c>
      <c r="S422" s="63">
        <v>5576025</v>
      </c>
      <c r="T422" t="str">
        <f>VLOOKUP(C422,'053-001'!D:I,6,0)</f>
        <v>053-001</v>
      </c>
      <c r="U422" t="e">
        <f>VLOOKUP(C422,'053-003'!C:G,5,0)</f>
        <v>#N/A</v>
      </c>
      <c r="V422" t="e">
        <f>VLOOKUP(C422,'053-004'!C:G,5,0)</f>
        <v>#N/A</v>
      </c>
      <c r="W422" s="43" t="e">
        <f>VLOOKUP(C422,'053-005'!D:L,9,0)</f>
        <v>#N/A</v>
      </c>
      <c r="X422" t="e">
        <f>VLOOKUP(C422,'053-006'!C:G,5,0)</f>
        <v>#N/A</v>
      </c>
    </row>
    <row r="423" spans="1:24" ht="45" customHeight="1">
      <c r="A423" s="145" t="s">
        <v>618</v>
      </c>
      <c r="B423" s="147" t="s">
        <v>85</v>
      </c>
      <c r="C423" s="29" t="s">
        <v>85</v>
      </c>
      <c r="D423" s="7" t="s">
        <v>3</v>
      </c>
      <c r="E423" s="7" t="s">
        <v>603</v>
      </c>
      <c r="F423" s="30">
        <v>1</v>
      </c>
      <c r="G423" s="150">
        <v>345</v>
      </c>
      <c r="H423" s="152">
        <f>F423*G423</f>
        <v>345</v>
      </c>
      <c r="I423" s="152">
        <v>0</v>
      </c>
      <c r="J423" s="152">
        <f>H423-I423</f>
        <v>345</v>
      </c>
      <c r="K423" s="152">
        <f>J423*0.09</f>
        <v>31.049999999999997</v>
      </c>
      <c r="L423" s="154">
        <f>J423+K423</f>
        <v>376.05</v>
      </c>
      <c r="M423" s="26">
        <v>15</v>
      </c>
      <c r="N423" s="53">
        <v>19.789473684210527</v>
      </c>
      <c r="O423" s="60">
        <v>286978</v>
      </c>
      <c r="P423" s="61">
        <v>266135</v>
      </c>
      <c r="Q423" s="62">
        <f t="shared" si="24"/>
        <v>5576025.578947369</v>
      </c>
      <c r="R423" s="62">
        <f t="shared" si="25"/>
        <v>5576025.578947369</v>
      </c>
      <c r="S423" s="63">
        <v>5576025</v>
      </c>
      <c r="T423" t="str">
        <f>VLOOKUP(C423,'053-001'!D:I,6,0)</f>
        <v>053-001</v>
      </c>
      <c r="U423" t="e">
        <f>VLOOKUP(C423,'053-003'!C:G,5,0)</f>
        <v>#N/A</v>
      </c>
      <c r="V423" t="e">
        <f>VLOOKUP(C423,'053-004'!C:G,5,0)</f>
        <v>#N/A</v>
      </c>
      <c r="W423" s="43" t="e">
        <f>VLOOKUP(C423,'053-005'!D:L,9,0)</f>
        <v>#N/A</v>
      </c>
      <c r="X423" t="e">
        <f>VLOOKUP(C423,'053-006'!C:G,5,0)</f>
        <v>#N/A</v>
      </c>
    </row>
    <row r="424" spans="1:24" ht="45" customHeight="1">
      <c r="A424" s="131"/>
      <c r="B424" s="148" t="s">
        <v>236</v>
      </c>
      <c r="C424" s="20" t="s">
        <v>236</v>
      </c>
      <c r="D424" s="21" t="s">
        <v>683</v>
      </c>
      <c r="E424" s="21" t="s">
        <v>603</v>
      </c>
      <c r="F424" s="22">
        <v>2</v>
      </c>
      <c r="G424" s="137"/>
      <c r="H424" s="140"/>
      <c r="I424" s="140"/>
      <c r="J424" s="140"/>
      <c r="K424" s="140"/>
      <c r="L424" s="143"/>
      <c r="M424" s="26">
        <v>15</v>
      </c>
      <c r="N424" s="53">
        <v>39.578947368421055</v>
      </c>
      <c r="O424" s="60">
        <v>286978</v>
      </c>
      <c r="P424" s="61">
        <v>266135</v>
      </c>
      <c r="Q424" s="62">
        <f t="shared" si="24"/>
        <v>11152051.157894738</v>
      </c>
      <c r="R424" s="62">
        <f t="shared" si="25"/>
        <v>5576025.578947369</v>
      </c>
      <c r="S424" s="63">
        <v>5576025</v>
      </c>
      <c r="T424" t="str">
        <f>VLOOKUP(C424,'053-001'!D:I,6,0)</f>
        <v>053-001</v>
      </c>
      <c r="U424" t="e">
        <f>VLOOKUP(C424,'053-003'!C:G,5,0)</f>
        <v>#N/A</v>
      </c>
      <c r="V424" t="e">
        <f>VLOOKUP(C424,'053-004'!C:G,5,0)</f>
        <v>#N/A</v>
      </c>
      <c r="W424" s="43" t="e">
        <f>VLOOKUP(C424,'053-005'!D:L,9,0)</f>
        <v>#N/A</v>
      </c>
      <c r="X424" t="e">
        <f>VLOOKUP(C424,'053-006'!C:G,5,0)</f>
        <v>#N/A</v>
      </c>
    </row>
    <row r="425" spans="1:24" ht="45" customHeight="1">
      <c r="A425" s="131"/>
      <c r="B425" s="148" t="s">
        <v>360</v>
      </c>
      <c r="C425" s="20" t="s">
        <v>360</v>
      </c>
      <c r="D425" s="21" t="s">
        <v>684</v>
      </c>
      <c r="E425" s="21" t="s">
        <v>603</v>
      </c>
      <c r="F425" s="22">
        <v>2</v>
      </c>
      <c r="G425" s="137"/>
      <c r="H425" s="140"/>
      <c r="I425" s="140"/>
      <c r="J425" s="140"/>
      <c r="K425" s="140"/>
      <c r="L425" s="143"/>
      <c r="M425" s="26">
        <v>15</v>
      </c>
      <c r="N425" s="53">
        <v>39.578947368421055</v>
      </c>
      <c r="O425" s="60">
        <v>286978</v>
      </c>
      <c r="P425" s="61">
        <v>266135</v>
      </c>
      <c r="Q425" s="62">
        <f t="shared" si="24"/>
        <v>11152051.157894738</v>
      </c>
      <c r="R425" s="62">
        <f t="shared" si="25"/>
        <v>5576025.578947369</v>
      </c>
      <c r="S425" s="63">
        <v>5576025</v>
      </c>
      <c r="T425" t="str">
        <f>VLOOKUP(C425,'053-001'!D:I,6,0)</f>
        <v>053-001</v>
      </c>
      <c r="U425" t="e">
        <f>VLOOKUP(C425,'053-003'!C:G,5,0)</f>
        <v>#N/A</v>
      </c>
      <c r="V425" t="e">
        <f>VLOOKUP(C425,'053-004'!C:G,5,0)</f>
        <v>#N/A</v>
      </c>
      <c r="W425" s="43" t="e">
        <f>VLOOKUP(C425,'053-005'!D:L,9,0)</f>
        <v>#N/A</v>
      </c>
      <c r="X425" t="e">
        <f>VLOOKUP(C425,'053-006'!C:G,5,0)</f>
        <v>#N/A</v>
      </c>
    </row>
    <row r="426" spans="1:24" ht="45" customHeight="1">
      <c r="A426" s="131"/>
      <c r="B426" s="148" t="s">
        <v>466</v>
      </c>
      <c r="C426" s="20" t="s">
        <v>466</v>
      </c>
      <c r="D426" s="21" t="s">
        <v>685</v>
      </c>
      <c r="E426" s="21" t="s">
        <v>603</v>
      </c>
      <c r="F426" s="22">
        <v>12</v>
      </c>
      <c r="G426" s="137"/>
      <c r="H426" s="140"/>
      <c r="I426" s="140"/>
      <c r="J426" s="140"/>
      <c r="K426" s="140"/>
      <c r="L426" s="143"/>
      <c r="M426" s="26">
        <v>15</v>
      </c>
      <c r="N426" s="53">
        <v>237.95368421052598</v>
      </c>
      <c r="O426" s="60">
        <v>286978</v>
      </c>
      <c r="P426" s="61">
        <v>266135</v>
      </c>
      <c r="Q426" s="62">
        <f t="shared" si="24"/>
        <v>67047555.227368325</v>
      </c>
      <c r="R426" s="62">
        <f t="shared" si="25"/>
        <v>5587296.2689473601</v>
      </c>
      <c r="S426" s="63">
        <v>5587296</v>
      </c>
      <c r="T426" t="str">
        <f>VLOOKUP(C426,'053-001'!D:I,6,0)</f>
        <v>053-001</v>
      </c>
      <c r="U426" t="e">
        <f>VLOOKUP(C426,'053-003'!C:G,5,0)</f>
        <v>#N/A</v>
      </c>
      <c r="V426" t="e">
        <f>VLOOKUP(C426,'053-004'!C:G,5,0)</f>
        <v>#N/A</v>
      </c>
      <c r="W426" s="43" t="e">
        <f>VLOOKUP(C426,'053-005'!D:L,9,0)</f>
        <v>#N/A</v>
      </c>
      <c r="X426" t="e">
        <f>VLOOKUP(C426,'053-006'!C:G,5,0)</f>
        <v>#N/A</v>
      </c>
    </row>
    <row r="427" spans="1:24" ht="45" customHeight="1" thickBot="1">
      <c r="A427" s="146"/>
      <c r="B427" s="149" t="s">
        <v>568</v>
      </c>
      <c r="C427" s="31" t="s">
        <v>568</v>
      </c>
      <c r="D427" s="32" t="s">
        <v>540</v>
      </c>
      <c r="E427" s="32" t="s">
        <v>603</v>
      </c>
      <c r="F427" s="33">
        <v>2</v>
      </c>
      <c r="G427" s="151"/>
      <c r="H427" s="153"/>
      <c r="I427" s="153"/>
      <c r="J427" s="153"/>
      <c r="K427" s="153"/>
      <c r="L427" s="155"/>
      <c r="M427" s="26">
        <v>15</v>
      </c>
      <c r="N427" s="53">
        <v>39.578947368421055</v>
      </c>
      <c r="O427" s="60">
        <v>286978</v>
      </c>
      <c r="P427" s="61">
        <v>266135</v>
      </c>
      <c r="Q427" s="62">
        <f t="shared" si="24"/>
        <v>11152051.157894738</v>
      </c>
      <c r="R427" s="62">
        <f t="shared" si="25"/>
        <v>5576025.578947369</v>
      </c>
      <c r="S427" s="63">
        <v>5576025</v>
      </c>
      <c r="T427" t="str">
        <f>VLOOKUP(C427,'053-001'!D:I,6,0)</f>
        <v>053-001</v>
      </c>
      <c r="U427" t="e">
        <f>VLOOKUP(C427,'053-003'!C:G,5,0)</f>
        <v>#N/A</v>
      </c>
      <c r="V427" t="e">
        <f>VLOOKUP(C427,'053-004'!C:G,5,0)</f>
        <v>#N/A</v>
      </c>
      <c r="W427" s="43" t="e">
        <f>VLOOKUP(C427,'053-005'!D:L,9,0)</f>
        <v>#N/A</v>
      </c>
      <c r="X427" t="e">
        <f>VLOOKUP(C427,'053-006'!C:G,5,0)</f>
        <v>#N/A</v>
      </c>
    </row>
    <row r="428" spans="1:24" ht="45" customHeight="1">
      <c r="A428" s="145" t="s">
        <v>601</v>
      </c>
      <c r="B428" s="147" t="s">
        <v>67</v>
      </c>
      <c r="C428" s="29" t="s">
        <v>67</v>
      </c>
      <c r="D428" s="7" t="s">
        <v>3</v>
      </c>
      <c r="E428" s="7" t="s">
        <v>603</v>
      </c>
      <c r="F428" s="30">
        <v>1</v>
      </c>
      <c r="G428" s="150">
        <v>143</v>
      </c>
      <c r="H428" s="152">
        <f>F428*G428</f>
        <v>143</v>
      </c>
      <c r="I428" s="152">
        <v>0</v>
      </c>
      <c r="J428" s="152">
        <f>H428-I428</f>
        <v>143</v>
      </c>
      <c r="K428" s="152">
        <f>J428*0.09</f>
        <v>12.87</v>
      </c>
      <c r="L428" s="154">
        <f>J428+K428</f>
        <v>155.87</v>
      </c>
      <c r="M428" s="26">
        <v>14</v>
      </c>
      <c r="N428" s="52">
        <v>10.4</v>
      </c>
      <c r="O428" s="60">
        <v>286978</v>
      </c>
      <c r="P428" s="61">
        <v>266135</v>
      </c>
      <c r="Q428" s="62">
        <f t="shared" si="24"/>
        <v>2930379.4000000004</v>
      </c>
      <c r="R428" s="62">
        <f t="shared" si="25"/>
        <v>2930379.4000000004</v>
      </c>
      <c r="S428" s="63">
        <v>2930379</v>
      </c>
      <c r="T428" t="str">
        <f>VLOOKUP(C428,'053-001'!D:I,6,0)</f>
        <v>053-001</v>
      </c>
      <c r="U428" t="e">
        <f>VLOOKUP(C428,'053-003'!C:G,5,0)</f>
        <v>#N/A</v>
      </c>
      <c r="V428" t="e">
        <f>VLOOKUP(C428,'053-004'!C:G,5,0)</f>
        <v>#N/A</v>
      </c>
      <c r="W428" s="43" t="e">
        <f>VLOOKUP(C428,'053-005'!D:L,9,0)</f>
        <v>#N/A</v>
      </c>
      <c r="X428" t="e">
        <f>VLOOKUP(C428,'053-006'!C:G,5,0)</f>
        <v>#N/A</v>
      </c>
    </row>
    <row r="429" spans="1:24" ht="45" customHeight="1">
      <c r="A429" s="131"/>
      <c r="B429" s="148" t="s">
        <v>213</v>
      </c>
      <c r="C429" s="20" t="s">
        <v>213</v>
      </c>
      <c r="D429" s="21" t="s">
        <v>739</v>
      </c>
      <c r="E429" s="21" t="s">
        <v>603</v>
      </c>
      <c r="F429" s="22">
        <v>2</v>
      </c>
      <c r="G429" s="137"/>
      <c r="H429" s="140"/>
      <c r="I429" s="140"/>
      <c r="J429" s="140"/>
      <c r="K429" s="140"/>
      <c r="L429" s="143"/>
      <c r="M429" s="26">
        <v>14</v>
      </c>
      <c r="N429" s="52">
        <v>20.8</v>
      </c>
      <c r="O429" s="60">
        <v>286978</v>
      </c>
      <c r="P429" s="61">
        <v>266135</v>
      </c>
      <c r="Q429" s="62">
        <f t="shared" si="24"/>
        <v>5860758.8000000007</v>
      </c>
      <c r="R429" s="62">
        <f t="shared" si="25"/>
        <v>2930379.4000000004</v>
      </c>
      <c r="S429" s="63">
        <v>2930379</v>
      </c>
      <c r="T429" t="str">
        <f>VLOOKUP(C429,'053-001'!D:I,6,0)</f>
        <v>053-001</v>
      </c>
      <c r="U429" t="e">
        <f>VLOOKUP(C429,'053-003'!C:G,5,0)</f>
        <v>#N/A</v>
      </c>
      <c r="V429" t="e">
        <f>VLOOKUP(C429,'053-004'!C:G,5,0)</f>
        <v>#N/A</v>
      </c>
      <c r="W429" s="43" t="e">
        <f>VLOOKUP(C429,'053-005'!D:L,9,0)</f>
        <v>#N/A</v>
      </c>
      <c r="X429" t="e">
        <f>VLOOKUP(C429,'053-006'!C:G,5,0)</f>
        <v>#N/A</v>
      </c>
    </row>
    <row r="430" spans="1:24" ht="45" customHeight="1">
      <c r="A430" s="131"/>
      <c r="B430" s="148" t="s">
        <v>339</v>
      </c>
      <c r="C430" s="20" t="s">
        <v>339</v>
      </c>
      <c r="D430" s="21" t="s">
        <v>665</v>
      </c>
      <c r="E430" s="21" t="s">
        <v>603</v>
      </c>
      <c r="F430" s="22">
        <v>2</v>
      </c>
      <c r="G430" s="137"/>
      <c r="H430" s="140"/>
      <c r="I430" s="140"/>
      <c r="J430" s="140"/>
      <c r="K430" s="140"/>
      <c r="L430" s="143"/>
      <c r="M430" s="26">
        <v>14</v>
      </c>
      <c r="N430" s="52">
        <v>20.8</v>
      </c>
      <c r="O430" s="60">
        <v>286978</v>
      </c>
      <c r="P430" s="61">
        <v>266135</v>
      </c>
      <c r="Q430" s="62">
        <f t="shared" si="24"/>
        <v>5860758.8000000007</v>
      </c>
      <c r="R430" s="62">
        <f t="shared" si="25"/>
        <v>2930379.4000000004</v>
      </c>
      <c r="S430" s="63">
        <v>2930379</v>
      </c>
      <c r="T430" t="str">
        <f>VLOOKUP(C430,'053-001'!D:I,6,0)</f>
        <v>053-001</v>
      </c>
      <c r="U430" t="e">
        <f>VLOOKUP(C430,'053-003'!C:G,5,0)</f>
        <v>#N/A</v>
      </c>
      <c r="V430" t="e">
        <f>VLOOKUP(C430,'053-004'!C:G,5,0)</f>
        <v>#N/A</v>
      </c>
      <c r="W430" s="43" t="e">
        <f>VLOOKUP(C430,'053-005'!D:L,9,0)</f>
        <v>#N/A</v>
      </c>
      <c r="X430" t="e">
        <f>VLOOKUP(C430,'053-006'!C:G,5,0)</f>
        <v>#N/A</v>
      </c>
    </row>
    <row r="431" spans="1:24" ht="45" customHeight="1">
      <c r="A431" s="131"/>
      <c r="B431" s="148" t="s">
        <v>449</v>
      </c>
      <c r="C431" s="20" t="s">
        <v>449</v>
      </c>
      <c r="D431" s="21" t="s">
        <v>666</v>
      </c>
      <c r="E431" s="21" t="s">
        <v>603</v>
      </c>
      <c r="F431" s="22">
        <v>8</v>
      </c>
      <c r="G431" s="137"/>
      <c r="H431" s="140"/>
      <c r="I431" s="140"/>
      <c r="J431" s="140"/>
      <c r="K431" s="140"/>
      <c r="L431" s="143"/>
      <c r="M431" s="26">
        <v>14</v>
      </c>
      <c r="N431" s="52">
        <v>83.2</v>
      </c>
      <c r="O431" s="60">
        <v>286978</v>
      </c>
      <c r="P431" s="61">
        <v>266135</v>
      </c>
      <c r="Q431" s="62">
        <f t="shared" si="24"/>
        <v>23443035.200000003</v>
      </c>
      <c r="R431" s="62">
        <f t="shared" si="25"/>
        <v>2930379.4000000004</v>
      </c>
      <c r="S431" s="63">
        <v>2930379</v>
      </c>
      <c r="T431" t="str">
        <f>VLOOKUP(C431,'053-001'!D:I,6,0)</f>
        <v>053-001</v>
      </c>
      <c r="U431" t="e">
        <f>VLOOKUP(C431,'053-003'!C:G,5,0)</f>
        <v>#N/A</v>
      </c>
      <c r="V431" t="e">
        <f>VLOOKUP(C431,'053-004'!C:G,5,0)</f>
        <v>#N/A</v>
      </c>
      <c r="W431" s="43" t="e">
        <f>VLOOKUP(C431,'053-005'!D:L,9,0)</f>
        <v>#N/A</v>
      </c>
      <c r="X431" t="e">
        <f>VLOOKUP(C431,'053-006'!C:G,5,0)</f>
        <v>#N/A</v>
      </c>
    </row>
    <row r="432" spans="1:24" ht="45" customHeight="1" thickBot="1">
      <c r="A432" s="146"/>
      <c r="B432" s="149" t="s">
        <v>499</v>
      </c>
      <c r="C432" s="31" t="s">
        <v>499</v>
      </c>
      <c r="D432" s="32" t="s">
        <v>500</v>
      </c>
      <c r="E432" s="32" t="s">
        <v>603</v>
      </c>
      <c r="F432" s="33">
        <v>2</v>
      </c>
      <c r="G432" s="151"/>
      <c r="H432" s="153"/>
      <c r="I432" s="153"/>
      <c r="J432" s="153"/>
      <c r="K432" s="153"/>
      <c r="L432" s="155"/>
      <c r="M432" s="26">
        <v>14</v>
      </c>
      <c r="N432" s="52">
        <v>20.8</v>
      </c>
      <c r="O432" s="60">
        <v>286978</v>
      </c>
      <c r="P432" s="61">
        <v>266135</v>
      </c>
      <c r="Q432" s="62">
        <f t="shared" si="24"/>
        <v>5860758.8000000007</v>
      </c>
      <c r="R432" s="62">
        <f t="shared" si="25"/>
        <v>2930379.4000000004</v>
      </c>
      <c r="S432" s="63">
        <v>2930379</v>
      </c>
      <c r="T432" t="str">
        <f>VLOOKUP(C432,'053-001'!D:I,6,0)</f>
        <v>053-001</v>
      </c>
      <c r="U432" t="e">
        <f>VLOOKUP(C432,'053-003'!C:G,5,0)</f>
        <v>#N/A</v>
      </c>
      <c r="V432" t="e">
        <f>VLOOKUP(C432,'053-004'!C:G,5,0)</f>
        <v>#N/A</v>
      </c>
      <c r="W432" s="43" t="e">
        <f>VLOOKUP(C432,'053-005'!D:L,9,0)</f>
        <v>#N/A</v>
      </c>
      <c r="X432" t="e">
        <f>VLOOKUP(C432,'053-006'!C:G,5,0)</f>
        <v>#N/A</v>
      </c>
    </row>
    <row r="433" spans="1:24" ht="45" customHeight="1">
      <c r="A433" s="145" t="s">
        <v>604</v>
      </c>
      <c r="B433" s="147" t="s">
        <v>72</v>
      </c>
      <c r="C433" s="29" t="s">
        <v>72</v>
      </c>
      <c r="D433" s="7" t="s">
        <v>3</v>
      </c>
      <c r="E433" s="7" t="s">
        <v>603</v>
      </c>
      <c r="F433" s="30">
        <v>1</v>
      </c>
      <c r="G433" s="150">
        <v>249</v>
      </c>
      <c r="H433" s="152">
        <f>F433*G433</f>
        <v>249</v>
      </c>
      <c r="I433" s="152">
        <v>0</v>
      </c>
      <c r="J433" s="152">
        <f>H433-I433</f>
        <v>249</v>
      </c>
      <c r="K433" s="152">
        <f>J433*0.09</f>
        <v>22.41</v>
      </c>
      <c r="L433" s="154">
        <f>J433+K433</f>
        <v>271.41000000000003</v>
      </c>
      <c r="M433" s="26">
        <v>14</v>
      </c>
      <c r="N433" s="52">
        <v>18</v>
      </c>
      <c r="O433" s="60">
        <v>286978</v>
      </c>
      <c r="P433" s="61">
        <v>266135</v>
      </c>
      <c r="Q433" s="62">
        <f t="shared" si="24"/>
        <v>5071810.5</v>
      </c>
      <c r="R433" s="62">
        <f t="shared" si="25"/>
        <v>5071810.5</v>
      </c>
      <c r="S433" s="63">
        <v>5071810</v>
      </c>
      <c r="T433" t="str">
        <f>VLOOKUP(C433,'053-001'!D:I,6,0)</f>
        <v>053-001</v>
      </c>
      <c r="U433" t="e">
        <f>VLOOKUP(C433,'053-003'!C:G,5,0)</f>
        <v>#N/A</v>
      </c>
      <c r="V433" t="e">
        <f>VLOOKUP(C433,'053-004'!C:G,5,0)</f>
        <v>#N/A</v>
      </c>
      <c r="W433" s="43" t="e">
        <f>VLOOKUP(C433,'053-005'!D:L,9,0)</f>
        <v>#N/A</v>
      </c>
      <c r="X433" t="e">
        <f>VLOOKUP(C433,'053-006'!C:G,5,0)</f>
        <v>#N/A</v>
      </c>
    </row>
    <row r="434" spans="1:24" ht="45" customHeight="1">
      <c r="A434" s="131"/>
      <c r="B434" s="148" t="s">
        <v>219</v>
      </c>
      <c r="C434" s="20" t="s">
        <v>219</v>
      </c>
      <c r="D434" s="21" t="s">
        <v>680</v>
      </c>
      <c r="E434" s="21" t="s">
        <v>603</v>
      </c>
      <c r="F434" s="22">
        <v>2</v>
      </c>
      <c r="G434" s="137"/>
      <c r="H434" s="140"/>
      <c r="I434" s="140"/>
      <c r="J434" s="140"/>
      <c r="K434" s="140"/>
      <c r="L434" s="143"/>
      <c r="M434" s="26">
        <v>14</v>
      </c>
      <c r="N434" s="52">
        <v>36.14333290465774</v>
      </c>
      <c r="O434" s="60">
        <v>286978</v>
      </c>
      <c r="P434" s="61">
        <v>266135</v>
      </c>
      <c r="Q434" s="62">
        <f t="shared" si="24"/>
        <v>10184007.518379923</v>
      </c>
      <c r="R434" s="62">
        <f t="shared" si="25"/>
        <v>5092003.7591899615</v>
      </c>
      <c r="S434" s="63">
        <v>5092003</v>
      </c>
      <c r="T434" t="str">
        <f>VLOOKUP(C434,'053-001'!D:I,6,0)</f>
        <v>053-001</v>
      </c>
      <c r="U434" t="e">
        <f>VLOOKUP(C434,'053-003'!C:G,5,0)</f>
        <v>#N/A</v>
      </c>
      <c r="V434" t="e">
        <f>VLOOKUP(C434,'053-004'!C:G,5,0)</f>
        <v>#N/A</v>
      </c>
      <c r="W434" s="43" t="e">
        <f>VLOOKUP(C434,'053-005'!D:L,9,0)</f>
        <v>#N/A</v>
      </c>
      <c r="X434" t="e">
        <f>VLOOKUP(C434,'053-006'!C:G,5,0)</f>
        <v>#N/A</v>
      </c>
    </row>
    <row r="435" spans="1:24" ht="45" customHeight="1">
      <c r="A435" s="131"/>
      <c r="B435" s="148" t="s">
        <v>345</v>
      </c>
      <c r="C435" s="20" t="s">
        <v>345</v>
      </c>
      <c r="D435" s="21" t="s">
        <v>661</v>
      </c>
      <c r="E435" s="21" t="s">
        <v>603</v>
      </c>
      <c r="F435" s="22">
        <v>2</v>
      </c>
      <c r="G435" s="137"/>
      <c r="H435" s="140"/>
      <c r="I435" s="140"/>
      <c r="J435" s="140"/>
      <c r="K435" s="140"/>
      <c r="L435" s="143"/>
      <c r="M435" s="26">
        <v>14</v>
      </c>
      <c r="N435" s="52">
        <v>36.133333333333333</v>
      </c>
      <c r="O435" s="60">
        <v>286978</v>
      </c>
      <c r="P435" s="61">
        <v>266135</v>
      </c>
      <c r="Q435" s="62">
        <f t="shared" si="24"/>
        <v>10181189.966666667</v>
      </c>
      <c r="R435" s="62">
        <f t="shared" si="25"/>
        <v>5090594.9833333334</v>
      </c>
      <c r="S435" s="63">
        <v>5090594</v>
      </c>
      <c r="T435" t="str">
        <f>VLOOKUP(C435,'053-001'!D:I,6,0)</f>
        <v>053-001</v>
      </c>
      <c r="U435" t="e">
        <f>VLOOKUP(C435,'053-003'!C:G,5,0)</f>
        <v>#N/A</v>
      </c>
      <c r="V435" t="e">
        <f>VLOOKUP(C435,'053-004'!C:G,5,0)</f>
        <v>#N/A</v>
      </c>
      <c r="W435" s="43" t="e">
        <f>VLOOKUP(C435,'053-005'!D:L,9,0)</f>
        <v>#N/A</v>
      </c>
      <c r="X435" t="e">
        <f>VLOOKUP(C435,'053-006'!C:G,5,0)</f>
        <v>#N/A</v>
      </c>
    </row>
    <row r="436" spans="1:24" ht="45" customHeight="1">
      <c r="A436" s="131"/>
      <c r="B436" s="148" t="s">
        <v>454</v>
      </c>
      <c r="C436" s="20" t="s">
        <v>454</v>
      </c>
      <c r="D436" s="21" t="s">
        <v>662</v>
      </c>
      <c r="E436" s="21" t="s">
        <v>603</v>
      </c>
      <c r="F436" s="22">
        <v>8</v>
      </c>
      <c r="G436" s="137"/>
      <c r="H436" s="140"/>
      <c r="I436" s="140"/>
      <c r="J436" s="140"/>
      <c r="K436" s="140"/>
      <c r="L436" s="143"/>
      <c r="M436" s="26">
        <v>14</v>
      </c>
      <c r="N436" s="52">
        <v>144.53333333333333</v>
      </c>
      <c r="O436" s="60">
        <v>286978</v>
      </c>
      <c r="P436" s="61">
        <v>266135</v>
      </c>
      <c r="Q436" s="62">
        <f t="shared" si="24"/>
        <v>40724759.866666667</v>
      </c>
      <c r="R436" s="62">
        <f t="shared" si="25"/>
        <v>5090594.9833333334</v>
      </c>
      <c r="S436" s="63">
        <v>5090594</v>
      </c>
      <c r="T436" t="str">
        <f>VLOOKUP(C436,'053-001'!D:I,6,0)</f>
        <v>053-001</v>
      </c>
      <c r="U436" t="e">
        <f>VLOOKUP(C436,'053-003'!C:G,5,0)</f>
        <v>#N/A</v>
      </c>
      <c r="V436" t="e">
        <f>VLOOKUP(C436,'053-004'!C:G,5,0)</f>
        <v>#N/A</v>
      </c>
      <c r="W436" s="43" t="e">
        <f>VLOOKUP(C436,'053-005'!D:L,9,0)</f>
        <v>#N/A</v>
      </c>
      <c r="X436" t="e">
        <f>VLOOKUP(C436,'053-006'!C:G,5,0)</f>
        <v>#N/A</v>
      </c>
    </row>
    <row r="437" spans="1:24" ht="45" customHeight="1" thickBot="1">
      <c r="A437" s="146"/>
      <c r="B437" s="149" t="s">
        <v>749</v>
      </c>
      <c r="C437" s="31" t="s">
        <v>749</v>
      </c>
      <c r="D437" s="32" t="s">
        <v>737</v>
      </c>
      <c r="E437" s="32" t="s">
        <v>669</v>
      </c>
      <c r="F437" s="33">
        <v>2</v>
      </c>
      <c r="G437" s="151"/>
      <c r="H437" s="153"/>
      <c r="I437" s="153"/>
      <c r="J437" s="153"/>
      <c r="K437" s="153"/>
      <c r="L437" s="155"/>
      <c r="M437" s="26">
        <v>14</v>
      </c>
      <c r="N437" s="52">
        <v>36.133333333333333</v>
      </c>
      <c r="O437" s="60">
        <v>286978</v>
      </c>
      <c r="P437" s="61">
        <v>266135</v>
      </c>
      <c r="Q437" s="62">
        <f t="shared" si="24"/>
        <v>10181189.966666667</v>
      </c>
      <c r="R437" s="62">
        <f t="shared" si="25"/>
        <v>5090594.9833333334</v>
      </c>
      <c r="S437" s="63">
        <v>5090594</v>
      </c>
      <c r="T437" t="e">
        <f>VLOOKUP(C437,'053-001'!D:I,6,0)</f>
        <v>#N/A</v>
      </c>
      <c r="U437" t="e">
        <f>VLOOKUP(C437,'053-003'!C:G,5,0)</f>
        <v>#N/A</v>
      </c>
      <c r="V437" t="str">
        <f>VLOOKUP(C437,'053-004'!C:G,5,0)</f>
        <v>053-004</v>
      </c>
      <c r="W437" s="43" t="e">
        <f>VLOOKUP(C437,'053-005'!D:L,9,0)</f>
        <v>#N/A</v>
      </c>
      <c r="X437" t="e">
        <f>VLOOKUP(C437,'053-006'!C:G,5,0)</f>
        <v>#N/A</v>
      </c>
    </row>
    <row r="438" spans="1:24" ht="45" customHeight="1">
      <c r="A438" s="145" t="s">
        <v>606</v>
      </c>
      <c r="B438" s="147" t="s">
        <v>73</v>
      </c>
      <c r="C438" s="29" t="s">
        <v>73</v>
      </c>
      <c r="D438" s="7" t="s">
        <v>3</v>
      </c>
      <c r="E438" s="7" t="s">
        <v>603</v>
      </c>
      <c r="F438" s="30">
        <v>1</v>
      </c>
      <c r="G438" s="150">
        <v>317</v>
      </c>
      <c r="H438" s="152">
        <f>F438*G438</f>
        <v>317</v>
      </c>
      <c r="I438" s="152">
        <v>0</v>
      </c>
      <c r="J438" s="152">
        <f>H438-I438</f>
        <v>317</v>
      </c>
      <c r="K438" s="152">
        <f>J438*0.09</f>
        <v>28.529999999999998</v>
      </c>
      <c r="L438" s="154">
        <f>J438+K438</f>
        <v>345.53</v>
      </c>
      <c r="M438" s="26">
        <v>14</v>
      </c>
      <c r="N438" s="52">
        <v>23.066666666666666</v>
      </c>
      <c r="O438" s="60">
        <v>286978</v>
      </c>
      <c r="P438" s="61">
        <v>266135</v>
      </c>
      <c r="Q438" s="62">
        <f t="shared" si="24"/>
        <v>6499431.2333333334</v>
      </c>
      <c r="R438" s="62">
        <f t="shared" si="25"/>
        <v>6499431.2333333334</v>
      </c>
      <c r="S438" s="63">
        <v>6499431</v>
      </c>
      <c r="T438" t="str">
        <f>VLOOKUP(C438,'053-001'!D:I,6,0)</f>
        <v>053-001</v>
      </c>
      <c r="U438" t="e">
        <f>VLOOKUP(C438,'053-003'!C:G,5,0)</f>
        <v>#N/A</v>
      </c>
      <c r="V438" t="e">
        <f>VLOOKUP(C438,'053-004'!C:G,5,0)</f>
        <v>#N/A</v>
      </c>
      <c r="W438" s="43" t="e">
        <f>VLOOKUP(C438,'053-005'!D:L,9,0)</f>
        <v>#N/A</v>
      </c>
      <c r="X438" t="e">
        <f>VLOOKUP(C438,'053-006'!C:G,5,0)</f>
        <v>#N/A</v>
      </c>
    </row>
    <row r="439" spans="1:24" ht="45" customHeight="1">
      <c r="A439" s="131"/>
      <c r="B439" s="148" t="s">
        <v>220</v>
      </c>
      <c r="C439" s="20" t="s">
        <v>220</v>
      </c>
      <c r="D439" s="21" t="s">
        <v>750</v>
      </c>
      <c r="E439" s="21" t="s">
        <v>603</v>
      </c>
      <c r="F439" s="22">
        <v>2</v>
      </c>
      <c r="G439" s="137"/>
      <c r="H439" s="140"/>
      <c r="I439" s="140"/>
      <c r="J439" s="140"/>
      <c r="K439" s="140"/>
      <c r="L439" s="143"/>
      <c r="M439" s="26">
        <v>14</v>
      </c>
      <c r="N439" s="52">
        <v>46.133333333333333</v>
      </c>
      <c r="O439" s="60">
        <v>286978</v>
      </c>
      <c r="P439" s="61">
        <v>266135</v>
      </c>
      <c r="Q439" s="62">
        <f t="shared" si="24"/>
        <v>12998862.466666667</v>
      </c>
      <c r="R439" s="62">
        <f t="shared" si="25"/>
        <v>6499431.2333333334</v>
      </c>
      <c r="S439" s="63">
        <v>6499431</v>
      </c>
      <c r="T439" t="str">
        <f>VLOOKUP(C439,'053-001'!D:I,6,0)</f>
        <v>053-001</v>
      </c>
      <c r="U439" t="e">
        <f>VLOOKUP(C439,'053-003'!C:G,5,0)</f>
        <v>#N/A</v>
      </c>
      <c r="V439" t="e">
        <f>VLOOKUP(C439,'053-004'!C:G,5,0)</f>
        <v>#N/A</v>
      </c>
      <c r="W439" s="43" t="e">
        <f>VLOOKUP(C439,'053-005'!D:L,9,0)</f>
        <v>#N/A</v>
      </c>
      <c r="X439" t="e">
        <f>VLOOKUP(C439,'053-006'!C:G,5,0)</f>
        <v>#N/A</v>
      </c>
    </row>
    <row r="440" spans="1:24" ht="45" customHeight="1">
      <c r="A440" s="131"/>
      <c r="B440" s="148" t="s">
        <v>346</v>
      </c>
      <c r="C440" s="20" t="s">
        <v>346</v>
      </c>
      <c r="D440" s="21" t="s">
        <v>751</v>
      </c>
      <c r="E440" s="21" t="s">
        <v>603</v>
      </c>
      <c r="F440" s="22">
        <v>2</v>
      </c>
      <c r="G440" s="137"/>
      <c r="H440" s="140"/>
      <c r="I440" s="140"/>
      <c r="J440" s="140"/>
      <c r="K440" s="140"/>
      <c r="L440" s="143"/>
      <c r="M440" s="26">
        <v>14</v>
      </c>
      <c r="N440" s="52">
        <v>46.133333333333333</v>
      </c>
      <c r="O440" s="60">
        <v>286978</v>
      </c>
      <c r="P440" s="61">
        <v>266135</v>
      </c>
      <c r="Q440" s="62">
        <f t="shared" si="24"/>
        <v>12998862.466666667</v>
      </c>
      <c r="R440" s="62">
        <f t="shared" si="25"/>
        <v>6499431.2333333334</v>
      </c>
      <c r="S440" s="63">
        <v>6499431</v>
      </c>
      <c r="T440" t="str">
        <f>VLOOKUP(C440,'053-001'!D:I,6,0)</f>
        <v>053-001</v>
      </c>
      <c r="U440" t="e">
        <f>VLOOKUP(C440,'053-003'!C:G,5,0)</f>
        <v>#N/A</v>
      </c>
      <c r="V440" t="e">
        <f>VLOOKUP(C440,'053-004'!C:G,5,0)</f>
        <v>#N/A</v>
      </c>
      <c r="W440" s="43" t="e">
        <f>VLOOKUP(C440,'053-005'!D:L,9,0)</f>
        <v>#N/A</v>
      </c>
      <c r="X440" t="e">
        <f>VLOOKUP(C440,'053-006'!C:G,5,0)</f>
        <v>#N/A</v>
      </c>
    </row>
    <row r="441" spans="1:24" ht="45" customHeight="1">
      <c r="A441" s="131"/>
      <c r="B441" s="148" t="s">
        <v>455</v>
      </c>
      <c r="C441" s="20" t="s">
        <v>455</v>
      </c>
      <c r="D441" s="21" t="s">
        <v>752</v>
      </c>
      <c r="E441" s="21" t="s">
        <v>603</v>
      </c>
      <c r="F441" s="22">
        <v>8</v>
      </c>
      <c r="G441" s="137"/>
      <c r="H441" s="140"/>
      <c r="I441" s="140"/>
      <c r="J441" s="140"/>
      <c r="K441" s="140"/>
      <c r="L441" s="143"/>
      <c r="M441" s="26">
        <v>14</v>
      </c>
      <c r="N441" s="52">
        <v>184.53333333333333</v>
      </c>
      <c r="O441" s="60">
        <v>286978</v>
      </c>
      <c r="P441" s="61">
        <v>266135</v>
      </c>
      <c r="Q441" s="62">
        <f t="shared" si="24"/>
        <v>51995449.866666667</v>
      </c>
      <c r="R441" s="62">
        <f t="shared" si="25"/>
        <v>6499431.2333333334</v>
      </c>
      <c r="S441" s="63">
        <v>6499431</v>
      </c>
      <c r="T441" t="str">
        <f>VLOOKUP(C441,'053-001'!D:I,6,0)</f>
        <v>053-001</v>
      </c>
      <c r="U441" t="e">
        <f>VLOOKUP(C441,'053-003'!C:G,5,0)</f>
        <v>#N/A</v>
      </c>
      <c r="V441" t="e">
        <f>VLOOKUP(C441,'053-004'!C:G,5,0)</f>
        <v>#N/A</v>
      </c>
      <c r="W441" s="43" t="e">
        <f>VLOOKUP(C441,'053-005'!D:L,9,0)</f>
        <v>#N/A</v>
      </c>
      <c r="X441" t="e">
        <f>VLOOKUP(C441,'053-006'!C:G,5,0)</f>
        <v>#N/A</v>
      </c>
    </row>
    <row r="442" spans="1:24" ht="45" customHeight="1" thickBot="1">
      <c r="A442" s="146"/>
      <c r="B442" s="149" t="s">
        <v>526</v>
      </c>
      <c r="C442" s="31" t="s">
        <v>526</v>
      </c>
      <c r="D442" s="32" t="s">
        <v>527</v>
      </c>
      <c r="E442" s="32" t="s">
        <v>603</v>
      </c>
      <c r="F442" s="33">
        <v>2</v>
      </c>
      <c r="G442" s="151"/>
      <c r="H442" s="153"/>
      <c r="I442" s="153"/>
      <c r="J442" s="153"/>
      <c r="K442" s="153"/>
      <c r="L442" s="155"/>
      <c r="M442" s="26">
        <v>14</v>
      </c>
      <c r="N442" s="52">
        <v>46</v>
      </c>
      <c r="O442" s="60">
        <v>286978</v>
      </c>
      <c r="P442" s="61">
        <v>266135</v>
      </c>
      <c r="Q442" s="62">
        <f t="shared" si="24"/>
        <v>12961293.5</v>
      </c>
      <c r="R442" s="62">
        <f t="shared" si="25"/>
        <v>6480646.75</v>
      </c>
      <c r="S442" s="63">
        <v>6480646</v>
      </c>
      <c r="T442" t="str">
        <f>VLOOKUP(C442,'053-001'!D:I,6,0)</f>
        <v>053-001</v>
      </c>
      <c r="U442" t="e">
        <f>VLOOKUP(C442,'053-003'!C:G,5,0)</f>
        <v>#N/A</v>
      </c>
      <c r="V442" t="e">
        <f>VLOOKUP(C442,'053-004'!C:G,5,0)</f>
        <v>#N/A</v>
      </c>
      <c r="W442" s="43" t="e">
        <f>VLOOKUP(C442,'053-005'!D:L,9,0)</f>
        <v>#N/A</v>
      </c>
      <c r="X442" t="e">
        <f>VLOOKUP(C442,'053-006'!C:G,5,0)</f>
        <v>#N/A</v>
      </c>
    </row>
    <row r="443" spans="1:24" ht="45" customHeight="1">
      <c r="A443" s="145" t="s">
        <v>608</v>
      </c>
      <c r="B443" s="147" t="s">
        <v>74</v>
      </c>
      <c r="C443" s="29" t="s">
        <v>74</v>
      </c>
      <c r="D443" s="7" t="s">
        <v>3</v>
      </c>
      <c r="E443" s="7" t="s">
        <v>603</v>
      </c>
      <c r="F443" s="30">
        <v>1</v>
      </c>
      <c r="G443" s="150">
        <v>143</v>
      </c>
      <c r="H443" s="152">
        <f>F443*G443</f>
        <v>143</v>
      </c>
      <c r="I443" s="152">
        <v>0</v>
      </c>
      <c r="J443" s="152">
        <f>H443-I443</f>
        <v>143</v>
      </c>
      <c r="K443" s="152">
        <f>J443*0.09</f>
        <v>12.87</v>
      </c>
      <c r="L443" s="154">
        <f>J443+K443</f>
        <v>155.87</v>
      </c>
      <c r="M443" s="26">
        <v>14</v>
      </c>
      <c r="N443" s="52">
        <v>10.4</v>
      </c>
      <c r="O443" s="60">
        <v>286978</v>
      </c>
      <c r="P443" s="61">
        <v>266135</v>
      </c>
      <c r="Q443" s="62">
        <f t="shared" si="24"/>
        <v>2930379.4000000004</v>
      </c>
      <c r="R443" s="62">
        <f t="shared" si="25"/>
        <v>2930379.4000000004</v>
      </c>
      <c r="S443" s="63">
        <v>2930379</v>
      </c>
      <c r="T443" t="str">
        <f>VLOOKUP(C443,'053-001'!D:I,6,0)</f>
        <v>053-001</v>
      </c>
      <c r="U443" t="e">
        <f>VLOOKUP(C443,'053-003'!C:G,5,0)</f>
        <v>#N/A</v>
      </c>
      <c r="V443" t="e">
        <f>VLOOKUP(C443,'053-004'!C:G,5,0)</f>
        <v>#N/A</v>
      </c>
      <c r="W443" s="43" t="e">
        <f>VLOOKUP(C443,'053-005'!D:L,9,0)</f>
        <v>#N/A</v>
      </c>
      <c r="X443" t="e">
        <f>VLOOKUP(C443,'053-006'!C:G,5,0)</f>
        <v>#N/A</v>
      </c>
    </row>
    <row r="444" spans="1:24" ht="45" customHeight="1">
      <c r="A444" s="131"/>
      <c r="B444" s="148" t="s">
        <v>222</v>
      </c>
      <c r="C444" s="20" t="s">
        <v>222</v>
      </c>
      <c r="D444" s="21" t="s">
        <v>739</v>
      </c>
      <c r="E444" s="21" t="s">
        <v>603</v>
      </c>
      <c r="F444" s="22">
        <v>2</v>
      </c>
      <c r="G444" s="137"/>
      <c r="H444" s="140"/>
      <c r="I444" s="140"/>
      <c r="J444" s="140"/>
      <c r="K444" s="140"/>
      <c r="L444" s="143"/>
      <c r="M444" s="26">
        <v>14</v>
      </c>
      <c r="N444" s="52">
        <v>20.8</v>
      </c>
      <c r="O444" s="60">
        <v>286978</v>
      </c>
      <c r="P444" s="61">
        <v>266135</v>
      </c>
      <c r="Q444" s="62">
        <f t="shared" si="24"/>
        <v>5860758.8000000007</v>
      </c>
      <c r="R444" s="62">
        <f t="shared" si="25"/>
        <v>2930379.4000000004</v>
      </c>
      <c r="S444" s="63">
        <v>2930379</v>
      </c>
      <c r="T444" t="str">
        <f>VLOOKUP(C444,'053-001'!D:I,6,0)</f>
        <v>053-001</v>
      </c>
      <c r="U444" t="e">
        <f>VLOOKUP(C444,'053-003'!C:G,5,0)</f>
        <v>#N/A</v>
      </c>
      <c r="V444" t="e">
        <f>VLOOKUP(C444,'053-004'!C:G,5,0)</f>
        <v>#N/A</v>
      </c>
      <c r="W444" s="43" t="e">
        <f>VLOOKUP(C444,'053-005'!D:L,9,0)</f>
        <v>#N/A</v>
      </c>
      <c r="X444" t="e">
        <f>VLOOKUP(C444,'053-006'!C:G,5,0)</f>
        <v>#N/A</v>
      </c>
    </row>
    <row r="445" spans="1:24" ht="45" customHeight="1">
      <c r="A445" s="131"/>
      <c r="B445" s="148" t="s">
        <v>348</v>
      </c>
      <c r="C445" s="20" t="s">
        <v>348</v>
      </c>
      <c r="D445" s="21" t="s">
        <v>665</v>
      </c>
      <c r="E445" s="21" t="s">
        <v>603</v>
      </c>
      <c r="F445" s="22">
        <v>2</v>
      </c>
      <c r="G445" s="137"/>
      <c r="H445" s="140"/>
      <c r="I445" s="140"/>
      <c r="J445" s="140"/>
      <c r="K445" s="140"/>
      <c r="L445" s="143"/>
      <c r="M445" s="26">
        <v>14</v>
      </c>
      <c r="N445" s="52">
        <v>20.8</v>
      </c>
      <c r="O445" s="60">
        <v>286978</v>
      </c>
      <c r="P445" s="61">
        <v>266135</v>
      </c>
      <c r="Q445" s="62">
        <f t="shared" si="24"/>
        <v>5860758.8000000007</v>
      </c>
      <c r="R445" s="62">
        <f t="shared" si="25"/>
        <v>2930379.4000000004</v>
      </c>
      <c r="S445" s="63">
        <v>2930379</v>
      </c>
      <c r="T445" t="str">
        <f>VLOOKUP(C445,'053-001'!D:I,6,0)</f>
        <v>053-001</v>
      </c>
      <c r="U445" t="e">
        <f>VLOOKUP(C445,'053-003'!C:G,5,0)</f>
        <v>#N/A</v>
      </c>
      <c r="V445" t="e">
        <f>VLOOKUP(C445,'053-004'!C:G,5,0)</f>
        <v>#N/A</v>
      </c>
      <c r="W445" s="43" t="e">
        <f>VLOOKUP(C445,'053-005'!D:L,9,0)</f>
        <v>#N/A</v>
      </c>
      <c r="X445" t="e">
        <f>VLOOKUP(C445,'053-006'!C:G,5,0)</f>
        <v>#N/A</v>
      </c>
    </row>
    <row r="446" spans="1:24" ht="45" customHeight="1">
      <c r="A446" s="131"/>
      <c r="B446" s="148" t="s">
        <v>457</v>
      </c>
      <c r="C446" s="20" t="s">
        <v>457</v>
      </c>
      <c r="D446" s="21" t="s">
        <v>666</v>
      </c>
      <c r="E446" s="21" t="s">
        <v>603</v>
      </c>
      <c r="F446" s="22">
        <v>8</v>
      </c>
      <c r="G446" s="137"/>
      <c r="H446" s="140"/>
      <c r="I446" s="140"/>
      <c r="J446" s="140"/>
      <c r="K446" s="140"/>
      <c r="L446" s="143"/>
      <c r="M446" s="26">
        <v>14</v>
      </c>
      <c r="N446" s="52">
        <v>83</v>
      </c>
      <c r="O446" s="60">
        <v>286978</v>
      </c>
      <c r="P446" s="61">
        <v>266135</v>
      </c>
      <c r="Q446" s="62">
        <f t="shared" si="24"/>
        <v>23386681.75</v>
      </c>
      <c r="R446" s="62">
        <f t="shared" si="25"/>
        <v>2923335.21875</v>
      </c>
      <c r="S446" s="63">
        <v>2923335</v>
      </c>
      <c r="T446" t="str">
        <f>VLOOKUP(C446,'053-001'!D:I,6,0)</f>
        <v>053-001</v>
      </c>
      <c r="U446" t="e">
        <f>VLOOKUP(C446,'053-003'!C:G,5,0)</f>
        <v>#N/A</v>
      </c>
      <c r="V446" t="e">
        <f>VLOOKUP(C446,'053-004'!C:G,5,0)</f>
        <v>#N/A</v>
      </c>
      <c r="W446" s="43" t="e">
        <f>VLOOKUP(C446,'053-005'!D:L,9,0)</f>
        <v>#N/A</v>
      </c>
      <c r="X446" t="e">
        <f>VLOOKUP(C446,'053-006'!C:G,5,0)</f>
        <v>#N/A</v>
      </c>
    </row>
    <row r="447" spans="1:24" ht="45" customHeight="1" thickBot="1">
      <c r="A447" s="146"/>
      <c r="B447" s="149" t="s">
        <v>528</v>
      </c>
      <c r="C447" s="31" t="s">
        <v>528</v>
      </c>
      <c r="D447" s="32" t="s">
        <v>500</v>
      </c>
      <c r="E447" s="32" t="s">
        <v>603</v>
      </c>
      <c r="F447" s="33">
        <v>2</v>
      </c>
      <c r="G447" s="151"/>
      <c r="H447" s="153"/>
      <c r="I447" s="153"/>
      <c r="J447" s="153"/>
      <c r="K447" s="153"/>
      <c r="L447" s="155"/>
      <c r="M447" s="26">
        <v>14</v>
      </c>
      <c r="N447" s="52">
        <v>20.8</v>
      </c>
      <c r="O447" s="60">
        <v>286978</v>
      </c>
      <c r="P447" s="61">
        <v>266135</v>
      </c>
      <c r="Q447" s="62">
        <f t="shared" si="24"/>
        <v>5860758.8000000007</v>
      </c>
      <c r="R447" s="62">
        <f t="shared" si="25"/>
        <v>2930379.4000000004</v>
      </c>
      <c r="S447" s="63">
        <v>2930379</v>
      </c>
      <c r="T447" t="str">
        <f>VLOOKUP(C447,'053-001'!D:I,6,0)</f>
        <v>053-001</v>
      </c>
      <c r="U447" t="e">
        <f>VLOOKUP(C447,'053-003'!C:G,5,0)</f>
        <v>#N/A</v>
      </c>
      <c r="V447" t="e">
        <f>VLOOKUP(C447,'053-004'!C:G,5,0)</f>
        <v>#N/A</v>
      </c>
      <c r="W447" s="43" t="e">
        <f>VLOOKUP(C447,'053-005'!D:L,9,0)</f>
        <v>#N/A</v>
      </c>
      <c r="X447" t="e">
        <f>VLOOKUP(C447,'053-006'!C:G,5,0)</f>
        <v>#N/A</v>
      </c>
    </row>
    <row r="448" spans="1:24" ht="45" customHeight="1">
      <c r="A448" s="145" t="s">
        <v>618</v>
      </c>
      <c r="B448" s="147" t="s">
        <v>77</v>
      </c>
      <c r="C448" s="29" t="s">
        <v>77</v>
      </c>
      <c r="D448" s="7" t="s">
        <v>3</v>
      </c>
      <c r="E448" s="7" t="s">
        <v>603</v>
      </c>
      <c r="F448" s="30">
        <v>1</v>
      </c>
      <c r="G448" s="150">
        <v>249</v>
      </c>
      <c r="H448" s="152">
        <f>F448*G448</f>
        <v>249</v>
      </c>
      <c r="I448" s="152">
        <v>0</v>
      </c>
      <c r="J448" s="152">
        <f>H448-I448</f>
        <v>249</v>
      </c>
      <c r="K448" s="152">
        <f>J448*0.09</f>
        <v>22.41</v>
      </c>
      <c r="L448" s="154">
        <f>J448+K448</f>
        <v>271.41000000000003</v>
      </c>
      <c r="M448" s="26">
        <v>14</v>
      </c>
      <c r="N448" s="52">
        <v>18</v>
      </c>
      <c r="O448" s="60">
        <v>286978</v>
      </c>
      <c r="P448" s="61">
        <v>266135</v>
      </c>
      <c r="Q448" s="62">
        <f t="shared" si="24"/>
        <v>5071810.5</v>
      </c>
      <c r="R448" s="62">
        <f t="shared" si="25"/>
        <v>5071810.5</v>
      </c>
      <c r="S448" s="63">
        <v>5071810</v>
      </c>
      <c r="T448" t="str">
        <f>VLOOKUP(C448,'053-001'!D:I,6,0)</f>
        <v>053-001</v>
      </c>
      <c r="U448" t="e">
        <f>VLOOKUP(C448,'053-003'!C:G,5,0)</f>
        <v>#N/A</v>
      </c>
      <c r="V448" t="e">
        <f>VLOOKUP(C448,'053-004'!C:G,5,0)</f>
        <v>#N/A</v>
      </c>
      <c r="W448" s="43" t="e">
        <f>VLOOKUP(C448,'053-005'!D:L,9,0)</f>
        <v>#N/A</v>
      </c>
      <c r="X448" t="e">
        <f>VLOOKUP(C448,'053-006'!C:G,5,0)</f>
        <v>#N/A</v>
      </c>
    </row>
    <row r="449" spans="1:24" ht="45" customHeight="1">
      <c r="A449" s="131"/>
      <c r="B449" s="148" t="s">
        <v>225</v>
      </c>
      <c r="C449" s="20" t="s">
        <v>225</v>
      </c>
      <c r="D449" s="21" t="s">
        <v>753</v>
      </c>
      <c r="E449" s="21" t="s">
        <v>603</v>
      </c>
      <c r="F449" s="22">
        <v>2</v>
      </c>
      <c r="G449" s="137"/>
      <c r="H449" s="140"/>
      <c r="I449" s="140"/>
      <c r="J449" s="140"/>
      <c r="K449" s="140"/>
      <c r="L449" s="143"/>
      <c r="M449" s="26">
        <v>14</v>
      </c>
      <c r="N449" s="52">
        <v>36</v>
      </c>
      <c r="O449" s="60">
        <v>286978</v>
      </c>
      <c r="P449" s="61">
        <v>266135</v>
      </c>
      <c r="Q449" s="62">
        <f t="shared" si="24"/>
        <v>10143621</v>
      </c>
      <c r="R449" s="62">
        <f t="shared" si="25"/>
        <v>5071810.5</v>
      </c>
      <c r="S449" s="63">
        <v>5071810</v>
      </c>
      <c r="T449" t="str">
        <f>VLOOKUP(C449,'053-001'!D:I,6,0)</f>
        <v>053-001</v>
      </c>
      <c r="U449" t="e">
        <f>VLOOKUP(C449,'053-003'!C:G,5,0)</f>
        <v>#N/A</v>
      </c>
      <c r="V449" t="e">
        <f>VLOOKUP(C449,'053-004'!C:G,5,0)</f>
        <v>#N/A</v>
      </c>
      <c r="W449" s="43" t="e">
        <f>VLOOKUP(C449,'053-005'!D:L,9,0)</f>
        <v>#N/A</v>
      </c>
      <c r="X449" t="e">
        <f>VLOOKUP(C449,'053-006'!C:G,5,0)</f>
        <v>#N/A</v>
      </c>
    </row>
    <row r="450" spans="1:24" ht="45" customHeight="1">
      <c r="A450" s="131"/>
      <c r="B450" s="148" t="s">
        <v>351</v>
      </c>
      <c r="C450" s="20" t="s">
        <v>351</v>
      </c>
      <c r="D450" s="21" t="s">
        <v>275</v>
      </c>
      <c r="E450" s="21" t="s">
        <v>603</v>
      </c>
      <c r="F450" s="22">
        <v>2</v>
      </c>
      <c r="G450" s="137"/>
      <c r="H450" s="140"/>
      <c r="I450" s="140"/>
      <c r="J450" s="140"/>
      <c r="K450" s="140"/>
      <c r="L450" s="143"/>
      <c r="M450" s="26">
        <v>14</v>
      </c>
      <c r="N450" s="52">
        <v>36</v>
      </c>
      <c r="O450" s="60">
        <v>286978</v>
      </c>
      <c r="P450" s="61">
        <v>266135</v>
      </c>
      <c r="Q450" s="62">
        <f t="shared" si="24"/>
        <v>10143621</v>
      </c>
      <c r="R450" s="62">
        <f t="shared" si="25"/>
        <v>5071810.5</v>
      </c>
      <c r="S450" s="63">
        <v>5071810</v>
      </c>
      <c r="T450" t="str">
        <f>VLOOKUP(C450,'053-001'!D:I,6,0)</f>
        <v>053-001</v>
      </c>
      <c r="U450" t="e">
        <f>VLOOKUP(C450,'053-003'!C:G,5,0)</f>
        <v>#N/A</v>
      </c>
      <c r="V450" t="e">
        <f>VLOOKUP(C450,'053-004'!C:G,5,0)</f>
        <v>#N/A</v>
      </c>
      <c r="W450" s="43" t="e">
        <f>VLOOKUP(C450,'053-005'!D:L,9,0)</f>
        <v>#N/A</v>
      </c>
      <c r="X450" t="e">
        <f>VLOOKUP(C450,'053-006'!C:G,5,0)</f>
        <v>#N/A</v>
      </c>
    </row>
    <row r="451" spans="1:24" ht="45" customHeight="1">
      <c r="A451" s="131"/>
      <c r="B451" s="148" t="s">
        <v>460</v>
      </c>
      <c r="C451" s="20" t="s">
        <v>460</v>
      </c>
      <c r="D451" s="21" t="s">
        <v>385</v>
      </c>
      <c r="E451" s="21" t="s">
        <v>603</v>
      </c>
      <c r="F451" s="22">
        <v>8</v>
      </c>
      <c r="G451" s="137"/>
      <c r="H451" s="140"/>
      <c r="I451" s="140"/>
      <c r="J451" s="140"/>
      <c r="K451" s="140"/>
      <c r="L451" s="143"/>
      <c r="M451" s="26">
        <v>14</v>
      </c>
      <c r="N451" s="52">
        <v>144</v>
      </c>
      <c r="O451" s="60">
        <v>286978</v>
      </c>
      <c r="P451" s="61">
        <v>266135</v>
      </c>
      <c r="Q451" s="62">
        <f t="shared" ref="Q451:Q514" si="26">((N451*75%)*O451)+((N451*25%)*P451)</f>
        <v>40574484</v>
      </c>
      <c r="R451" s="62">
        <f t="shared" ref="R451:R514" si="27">Q451/F451</f>
        <v>5071810.5</v>
      </c>
      <c r="S451" s="63">
        <v>5071810</v>
      </c>
      <c r="T451" t="str">
        <f>VLOOKUP(C451,'053-001'!D:I,6,0)</f>
        <v>053-001</v>
      </c>
      <c r="U451" t="e">
        <f>VLOOKUP(C451,'053-003'!C:G,5,0)</f>
        <v>#N/A</v>
      </c>
      <c r="V451" t="e">
        <f>VLOOKUP(C451,'053-004'!C:G,5,0)</f>
        <v>#N/A</v>
      </c>
      <c r="W451" s="43" t="e">
        <f>VLOOKUP(C451,'053-005'!D:L,9,0)</f>
        <v>#N/A</v>
      </c>
      <c r="X451" t="e">
        <f>VLOOKUP(C451,'053-006'!C:G,5,0)</f>
        <v>#N/A</v>
      </c>
    </row>
    <row r="452" spans="1:24" ht="45" customHeight="1" thickBot="1">
      <c r="A452" s="146"/>
      <c r="B452" s="149" t="s">
        <v>531</v>
      </c>
      <c r="C452" s="31" t="s">
        <v>531</v>
      </c>
      <c r="D452" s="32" t="s">
        <v>532</v>
      </c>
      <c r="E452" s="32" t="s">
        <v>603</v>
      </c>
      <c r="F452" s="33">
        <v>2</v>
      </c>
      <c r="G452" s="151"/>
      <c r="H452" s="153"/>
      <c r="I452" s="153"/>
      <c r="J452" s="153"/>
      <c r="K452" s="153"/>
      <c r="L452" s="155"/>
      <c r="M452" s="26">
        <v>14</v>
      </c>
      <c r="N452" s="52">
        <v>36</v>
      </c>
      <c r="O452" s="60">
        <v>286978</v>
      </c>
      <c r="P452" s="61">
        <v>266135</v>
      </c>
      <c r="Q452" s="62">
        <f t="shared" si="26"/>
        <v>10143621</v>
      </c>
      <c r="R452" s="62">
        <f t="shared" si="27"/>
        <v>5071810.5</v>
      </c>
      <c r="S452" s="63">
        <v>5071810</v>
      </c>
      <c r="T452" t="str">
        <f>VLOOKUP(C452,'053-001'!D:I,6,0)</f>
        <v>053-001</v>
      </c>
      <c r="U452" t="e">
        <f>VLOOKUP(C452,'053-003'!C:G,5,0)</f>
        <v>#N/A</v>
      </c>
      <c r="V452" t="e">
        <f>VLOOKUP(C452,'053-004'!C:G,5,0)</f>
        <v>#N/A</v>
      </c>
      <c r="W452" s="43" t="e">
        <f>VLOOKUP(C452,'053-005'!D:L,9,0)</f>
        <v>#N/A</v>
      </c>
      <c r="X452" t="e">
        <f>VLOOKUP(C452,'053-006'!C:G,5,0)</f>
        <v>#N/A</v>
      </c>
    </row>
    <row r="453" spans="1:24" ht="45" customHeight="1">
      <c r="A453" s="145" t="s">
        <v>601</v>
      </c>
      <c r="B453" s="147" t="s">
        <v>754</v>
      </c>
      <c r="C453" s="29" t="s">
        <v>755</v>
      </c>
      <c r="D453" s="7" t="s">
        <v>756</v>
      </c>
      <c r="E453" s="7" t="s">
        <v>757</v>
      </c>
      <c r="F453" s="30">
        <v>1</v>
      </c>
      <c r="G453" s="150">
        <v>380</v>
      </c>
      <c r="H453" s="152">
        <f>F453*G453</f>
        <v>380</v>
      </c>
      <c r="I453" s="152">
        <v>0</v>
      </c>
      <c r="J453" s="152">
        <f>H453-I453</f>
        <v>380</v>
      </c>
      <c r="K453" s="152">
        <f>J453*0.09</f>
        <v>34.199999999999996</v>
      </c>
      <c r="L453" s="154">
        <f>J453+K453</f>
        <v>414.2</v>
      </c>
      <c r="M453" s="26">
        <v>13</v>
      </c>
      <c r="N453" s="51">
        <v>29.571428571428573</v>
      </c>
      <c r="O453" s="60">
        <v>286978</v>
      </c>
      <c r="P453" s="61">
        <v>266135</v>
      </c>
      <c r="Q453" s="62">
        <f t="shared" si="26"/>
        <v>8332260.1071428582</v>
      </c>
      <c r="R453" s="62">
        <f t="shared" si="27"/>
        <v>8332260.1071428582</v>
      </c>
      <c r="S453" s="63">
        <v>8332260</v>
      </c>
      <c r="T453" t="e">
        <f>VLOOKUP(C453,'053-001'!D:I,6,0)</f>
        <v>#N/A</v>
      </c>
      <c r="U453" t="e">
        <f>VLOOKUP(C453,'053-003'!C:G,5,0)</f>
        <v>#N/A</v>
      </c>
      <c r="V453" t="e">
        <f>VLOOKUP(C453,'053-004'!C:G,5,0)</f>
        <v>#N/A</v>
      </c>
      <c r="W453" s="43" t="e">
        <f>VLOOKUP(C453,'053-005'!D:L,9,0)</f>
        <v>#N/A</v>
      </c>
      <c r="X453" t="str">
        <f>VLOOKUP(C453,'053-006'!C:G,5,0)</f>
        <v>053-006</v>
      </c>
    </row>
    <row r="454" spans="1:24" ht="45" customHeight="1">
      <c r="A454" s="131"/>
      <c r="B454" s="148" t="s">
        <v>758</v>
      </c>
      <c r="C454" s="20" t="s">
        <v>758</v>
      </c>
      <c r="D454" s="21" t="s">
        <v>759</v>
      </c>
      <c r="E454" s="21" t="s">
        <v>757</v>
      </c>
      <c r="F454" s="22">
        <v>8</v>
      </c>
      <c r="G454" s="137"/>
      <c r="H454" s="140"/>
      <c r="I454" s="140"/>
      <c r="J454" s="140"/>
      <c r="K454" s="140"/>
      <c r="L454" s="143"/>
      <c r="M454" s="26">
        <v>13</v>
      </c>
      <c r="N454" s="51">
        <v>236.57142857142858</v>
      </c>
      <c r="O454" s="60">
        <v>286978</v>
      </c>
      <c r="P454" s="61">
        <v>266135</v>
      </c>
      <c r="Q454" s="62">
        <f t="shared" si="26"/>
        <v>66658080.857142866</v>
      </c>
      <c r="R454" s="62">
        <f t="shared" si="27"/>
        <v>8332260.1071428582</v>
      </c>
      <c r="S454" s="63">
        <v>8332260</v>
      </c>
      <c r="T454" t="e">
        <f>VLOOKUP(C454,'053-001'!D:I,6,0)</f>
        <v>#N/A</v>
      </c>
      <c r="U454" t="e">
        <f>VLOOKUP(C454,'053-003'!C:G,5,0)</f>
        <v>#N/A</v>
      </c>
      <c r="V454" t="e">
        <f>VLOOKUP(C454,'053-004'!C:G,5,0)</f>
        <v>#N/A</v>
      </c>
      <c r="W454" s="43" t="e">
        <f>VLOOKUP(C454,'053-005'!D:L,9,0)</f>
        <v>#N/A</v>
      </c>
      <c r="X454" t="str">
        <f>VLOOKUP(C454,'053-006'!C:G,5,0)</f>
        <v>053-006</v>
      </c>
    </row>
    <row r="455" spans="1:24" ht="45" customHeight="1">
      <c r="A455" s="131"/>
      <c r="B455" s="148" t="s">
        <v>760</v>
      </c>
      <c r="C455" s="20" t="s">
        <v>760</v>
      </c>
      <c r="D455" s="21" t="s">
        <v>761</v>
      </c>
      <c r="E455" s="21" t="s">
        <v>757</v>
      </c>
      <c r="F455" s="22">
        <v>2</v>
      </c>
      <c r="G455" s="137"/>
      <c r="H455" s="140"/>
      <c r="I455" s="140"/>
      <c r="J455" s="140"/>
      <c r="K455" s="140"/>
      <c r="L455" s="143"/>
      <c r="M455" s="26">
        <v>13</v>
      </c>
      <c r="N455" s="51">
        <v>59.142857142857146</v>
      </c>
      <c r="O455" s="60">
        <v>286978</v>
      </c>
      <c r="P455" s="61">
        <v>266135</v>
      </c>
      <c r="Q455" s="62">
        <f t="shared" si="26"/>
        <v>16664520.214285716</v>
      </c>
      <c r="R455" s="62">
        <f t="shared" si="27"/>
        <v>8332260.1071428582</v>
      </c>
      <c r="S455" s="63">
        <v>8332260</v>
      </c>
      <c r="T455" t="e">
        <f>VLOOKUP(C455,'053-001'!D:I,6,0)</f>
        <v>#N/A</v>
      </c>
      <c r="U455" t="e">
        <f>VLOOKUP(C455,'053-003'!C:G,5,0)</f>
        <v>#N/A</v>
      </c>
      <c r="V455" t="e">
        <f>VLOOKUP(C455,'053-004'!C:G,5,0)</f>
        <v>#N/A</v>
      </c>
      <c r="W455" s="43" t="e">
        <f>VLOOKUP(C455,'053-005'!D:L,9,0)</f>
        <v>#N/A</v>
      </c>
      <c r="X455" t="str">
        <f>VLOOKUP(C455,'053-006'!C:G,5,0)</f>
        <v>053-006</v>
      </c>
    </row>
    <row r="456" spans="1:24" ht="45" customHeight="1">
      <c r="A456" s="131"/>
      <c r="B456" s="148" t="s">
        <v>762</v>
      </c>
      <c r="C456" s="20" t="s">
        <v>762</v>
      </c>
      <c r="D456" s="21" t="s">
        <v>763</v>
      </c>
      <c r="E456" s="21" t="s">
        <v>757</v>
      </c>
      <c r="F456" s="22">
        <v>2</v>
      </c>
      <c r="G456" s="137"/>
      <c r="H456" s="140"/>
      <c r="I456" s="140"/>
      <c r="J456" s="140"/>
      <c r="K456" s="140"/>
      <c r="L456" s="143"/>
      <c r="M456" s="26">
        <v>13</v>
      </c>
      <c r="N456" s="51">
        <v>59.142857142857146</v>
      </c>
      <c r="O456" s="60">
        <v>286978</v>
      </c>
      <c r="P456" s="61">
        <v>266135</v>
      </c>
      <c r="Q456" s="62">
        <f t="shared" si="26"/>
        <v>16664520.214285716</v>
      </c>
      <c r="R456" s="62">
        <f t="shared" si="27"/>
        <v>8332260.1071428582</v>
      </c>
      <c r="S456" s="63">
        <v>8332260</v>
      </c>
      <c r="T456" t="e">
        <f>VLOOKUP(C456,'053-001'!D:I,6,0)</f>
        <v>#N/A</v>
      </c>
      <c r="U456" t="e">
        <f>VLOOKUP(C456,'053-003'!C:G,5,0)</f>
        <v>#N/A</v>
      </c>
      <c r="V456" t="e">
        <f>VLOOKUP(C456,'053-004'!C:G,5,0)</f>
        <v>#N/A</v>
      </c>
      <c r="W456" s="43" t="e">
        <f>VLOOKUP(C456,'053-005'!D:L,9,0)</f>
        <v>#N/A</v>
      </c>
      <c r="X456" t="str">
        <f>VLOOKUP(C456,'053-006'!C:G,5,0)</f>
        <v>053-006</v>
      </c>
    </row>
    <row r="457" spans="1:24" ht="45" customHeight="1" thickBot="1">
      <c r="A457" s="146"/>
      <c r="B457" s="149" t="s">
        <v>754</v>
      </c>
      <c r="C457" s="31" t="s">
        <v>754</v>
      </c>
      <c r="D457" s="32" t="s">
        <v>3</v>
      </c>
      <c r="E457" s="32" t="s">
        <v>757</v>
      </c>
      <c r="F457" s="33">
        <v>1</v>
      </c>
      <c r="G457" s="151"/>
      <c r="H457" s="153"/>
      <c r="I457" s="153"/>
      <c r="J457" s="153"/>
      <c r="K457" s="153"/>
      <c r="L457" s="155"/>
      <c r="M457" s="26">
        <v>13</v>
      </c>
      <c r="N457" s="51">
        <v>29.571428571428573</v>
      </c>
      <c r="O457" s="60">
        <v>286978</v>
      </c>
      <c r="P457" s="61">
        <v>266135</v>
      </c>
      <c r="Q457" s="62">
        <f t="shared" si="26"/>
        <v>8332260.1071428582</v>
      </c>
      <c r="R457" s="62">
        <f t="shared" si="27"/>
        <v>8332260.1071428582</v>
      </c>
      <c r="S457" s="63">
        <v>8332260</v>
      </c>
      <c r="T457" t="e">
        <f>VLOOKUP(C457,'053-001'!D:I,6,0)</f>
        <v>#N/A</v>
      </c>
      <c r="U457" t="e">
        <f>VLOOKUP(C457,'053-003'!C:G,5,0)</f>
        <v>#N/A</v>
      </c>
      <c r="V457" t="e">
        <f>VLOOKUP(C457,'053-004'!C:G,5,0)</f>
        <v>#N/A</v>
      </c>
      <c r="W457" s="43" t="e">
        <f>VLOOKUP(C457,'053-005'!D:L,9,0)</f>
        <v>#N/A</v>
      </c>
      <c r="X457" t="str">
        <f>VLOOKUP(C457,'053-006'!C:G,5,0)</f>
        <v>053-006</v>
      </c>
    </row>
    <row r="458" spans="1:24" ht="45" customHeight="1">
      <c r="A458" s="145" t="s">
        <v>604</v>
      </c>
      <c r="B458" s="147" t="s">
        <v>69</v>
      </c>
      <c r="C458" s="29" t="s">
        <v>69</v>
      </c>
      <c r="D458" s="7" t="s">
        <v>3</v>
      </c>
      <c r="E458" s="7" t="s">
        <v>603</v>
      </c>
      <c r="F458" s="30">
        <v>1</v>
      </c>
      <c r="G458" s="150">
        <v>297</v>
      </c>
      <c r="H458" s="152">
        <f>F458*G458</f>
        <v>297</v>
      </c>
      <c r="I458" s="152">
        <v>0</v>
      </c>
      <c r="J458" s="152">
        <f>H458-I458</f>
        <v>297</v>
      </c>
      <c r="K458" s="152">
        <f>J458*0.09</f>
        <v>26.73</v>
      </c>
      <c r="L458" s="154">
        <f>J458+K458</f>
        <v>323.73</v>
      </c>
      <c r="M458" s="26">
        <v>13</v>
      </c>
      <c r="N458" s="51">
        <v>21.6</v>
      </c>
      <c r="O458" s="60">
        <v>286978</v>
      </c>
      <c r="P458" s="61">
        <v>266135</v>
      </c>
      <c r="Q458" s="62">
        <f t="shared" si="26"/>
        <v>6086172.6000000006</v>
      </c>
      <c r="R458" s="62">
        <f t="shared" si="27"/>
        <v>6086172.6000000006</v>
      </c>
      <c r="S458" s="63">
        <v>6086172</v>
      </c>
      <c r="T458" t="str">
        <f>VLOOKUP(C458,'053-001'!D:I,6,0)</f>
        <v>053-001</v>
      </c>
      <c r="U458" t="e">
        <f>VLOOKUP(C458,'053-003'!C:G,5,0)</f>
        <v>#N/A</v>
      </c>
      <c r="V458" t="e">
        <f>VLOOKUP(C458,'053-004'!C:G,5,0)</f>
        <v>#N/A</v>
      </c>
      <c r="W458" s="43" t="e">
        <f>VLOOKUP(C458,'053-005'!D:L,9,0)</f>
        <v>#N/A</v>
      </c>
      <c r="X458" t="e">
        <f>VLOOKUP(C458,'053-006'!C:G,5,0)</f>
        <v>#N/A</v>
      </c>
    </row>
    <row r="459" spans="1:24" ht="45" customHeight="1">
      <c r="A459" s="131"/>
      <c r="B459" s="148" t="s">
        <v>216</v>
      </c>
      <c r="C459" s="20" t="s">
        <v>216</v>
      </c>
      <c r="D459" s="21" t="s">
        <v>764</v>
      </c>
      <c r="E459" s="21" t="s">
        <v>603</v>
      </c>
      <c r="F459" s="22">
        <v>2</v>
      </c>
      <c r="G459" s="137"/>
      <c r="H459" s="140"/>
      <c r="I459" s="140"/>
      <c r="J459" s="140"/>
      <c r="K459" s="140"/>
      <c r="L459" s="143"/>
      <c r="M459" s="26">
        <v>13</v>
      </c>
      <c r="N459" s="51">
        <v>43.2</v>
      </c>
      <c r="O459" s="60">
        <v>286978</v>
      </c>
      <c r="P459" s="61">
        <v>266135</v>
      </c>
      <c r="Q459" s="62">
        <f t="shared" si="26"/>
        <v>12172345.200000001</v>
      </c>
      <c r="R459" s="62">
        <f t="shared" si="27"/>
        <v>6086172.6000000006</v>
      </c>
      <c r="S459" s="63">
        <v>6086172</v>
      </c>
      <c r="T459" t="str">
        <f>VLOOKUP(C459,'053-001'!D:I,6,0)</f>
        <v>053-001</v>
      </c>
      <c r="U459" t="e">
        <f>VLOOKUP(C459,'053-003'!C:G,5,0)</f>
        <v>#N/A</v>
      </c>
      <c r="V459" t="e">
        <f>VLOOKUP(C459,'053-004'!C:G,5,0)</f>
        <v>#N/A</v>
      </c>
      <c r="W459" s="43" t="e">
        <f>VLOOKUP(C459,'053-005'!D:L,9,0)</f>
        <v>#N/A</v>
      </c>
      <c r="X459" t="e">
        <f>VLOOKUP(C459,'053-006'!C:G,5,0)</f>
        <v>#N/A</v>
      </c>
    </row>
    <row r="460" spans="1:24" ht="45" customHeight="1">
      <c r="A460" s="131"/>
      <c r="B460" s="148" t="s">
        <v>341</v>
      </c>
      <c r="C460" s="20" t="s">
        <v>341</v>
      </c>
      <c r="D460" s="21" t="s">
        <v>765</v>
      </c>
      <c r="E460" s="21" t="s">
        <v>603</v>
      </c>
      <c r="F460" s="22">
        <v>2</v>
      </c>
      <c r="G460" s="137"/>
      <c r="H460" s="140"/>
      <c r="I460" s="140"/>
      <c r="J460" s="140"/>
      <c r="K460" s="140"/>
      <c r="L460" s="143"/>
      <c r="M460" s="26">
        <v>13</v>
      </c>
      <c r="N460" s="51">
        <v>43.2</v>
      </c>
      <c r="O460" s="60">
        <v>286978</v>
      </c>
      <c r="P460" s="61">
        <v>266135</v>
      </c>
      <c r="Q460" s="62">
        <f t="shared" si="26"/>
        <v>12172345.200000001</v>
      </c>
      <c r="R460" s="62">
        <f t="shared" si="27"/>
        <v>6086172.6000000006</v>
      </c>
      <c r="S460" s="63">
        <v>6086172</v>
      </c>
      <c r="T460" t="str">
        <f>VLOOKUP(C460,'053-001'!D:I,6,0)</f>
        <v>053-001</v>
      </c>
      <c r="U460" t="e">
        <f>VLOOKUP(C460,'053-003'!C:G,5,0)</f>
        <v>#N/A</v>
      </c>
      <c r="V460" t="e">
        <f>VLOOKUP(C460,'053-004'!C:G,5,0)</f>
        <v>#N/A</v>
      </c>
      <c r="W460" s="43" t="e">
        <f>VLOOKUP(C460,'053-005'!D:L,9,0)</f>
        <v>#N/A</v>
      </c>
      <c r="X460" t="e">
        <f>VLOOKUP(C460,'053-006'!C:G,5,0)</f>
        <v>#N/A</v>
      </c>
    </row>
    <row r="461" spans="1:24" ht="45" customHeight="1">
      <c r="A461" s="131"/>
      <c r="B461" s="148" t="s">
        <v>451</v>
      </c>
      <c r="C461" s="20" t="s">
        <v>451</v>
      </c>
      <c r="D461" s="21" t="s">
        <v>612</v>
      </c>
      <c r="E461" s="21" t="s">
        <v>603</v>
      </c>
      <c r="F461" s="22">
        <v>8</v>
      </c>
      <c r="G461" s="137"/>
      <c r="H461" s="140"/>
      <c r="I461" s="140"/>
      <c r="J461" s="140"/>
      <c r="K461" s="140"/>
      <c r="L461" s="143"/>
      <c r="M461" s="26">
        <v>13</v>
      </c>
      <c r="N461" s="51">
        <v>172.8</v>
      </c>
      <c r="O461" s="60">
        <v>286978</v>
      </c>
      <c r="P461" s="61">
        <v>266135</v>
      </c>
      <c r="Q461" s="62">
        <f t="shared" si="26"/>
        <v>48689380.800000004</v>
      </c>
      <c r="R461" s="62">
        <f t="shared" si="27"/>
        <v>6086172.6000000006</v>
      </c>
      <c r="S461" s="63">
        <v>6086172</v>
      </c>
      <c r="T461" t="str">
        <f>VLOOKUP(C461,'053-001'!D:I,6,0)</f>
        <v>053-001</v>
      </c>
      <c r="U461" t="e">
        <f>VLOOKUP(C461,'053-003'!C:G,5,0)</f>
        <v>#N/A</v>
      </c>
      <c r="V461" t="e">
        <f>VLOOKUP(C461,'053-004'!C:G,5,0)</f>
        <v>#N/A</v>
      </c>
      <c r="W461" s="43" t="e">
        <f>VLOOKUP(C461,'053-005'!D:L,9,0)</f>
        <v>#N/A</v>
      </c>
      <c r="X461" t="e">
        <f>VLOOKUP(C461,'053-006'!C:G,5,0)</f>
        <v>#N/A</v>
      </c>
    </row>
    <row r="462" spans="1:24" ht="45" customHeight="1" thickBot="1">
      <c r="A462" s="146"/>
      <c r="B462" s="149" t="s">
        <v>525</v>
      </c>
      <c r="C462" s="31" t="s">
        <v>525</v>
      </c>
      <c r="D462" s="32" t="s">
        <v>497</v>
      </c>
      <c r="E462" s="32" t="s">
        <v>603</v>
      </c>
      <c r="F462" s="33">
        <v>2</v>
      </c>
      <c r="G462" s="151"/>
      <c r="H462" s="153"/>
      <c r="I462" s="153"/>
      <c r="J462" s="153"/>
      <c r="K462" s="153"/>
      <c r="L462" s="155"/>
      <c r="M462" s="26">
        <v>13</v>
      </c>
      <c r="N462" s="51">
        <v>43.2</v>
      </c>
      <c r="O462" s="60">
        <v>286978</v>
      </c>
      <c r="P462" s="61">
        <v>266135</v>
      </c>
      <c r="Q462" s="62">
        <f t="shared" si="26"/>
        <v>12172345.200000001</v>
      </c>
      <c r="R462" s="62">
        <f t="shared" si="27"/>
        <v>6086172.6000000006</v>
      </c>
      <c r="S462" s="63">
        <v>6086172</v>
      </c>
      <c r="T462" t="str">
        <f>VLOOKUP(C462,'053-001'!D:I,6,0)</f>
        <v>053-001</v>
      </c>
      <c r="U462" t="e">
        <f>VLOOKUP(C462,'053-003'!C:G,5,0)</f>
        <v>#N/A</v>
      </c>
      <c r="V462" t="e">
        <f>VLOOKUP(C462,'053-004'!C:G,5,0)</f>
        <v>#N/A</v>
      </c>
      <c r="W462" s="43" t="e">
        <f>VLOOKUP(C462,'053-005'!D:L,9,0)</f>
        <v>#N/A</v>
      </c>
      <c r="X462" t="e">
        <f>VLOOKUP(C462,'053-006'!C:G,5,0)</f>
        <v>#N/A</v>
      </c>
    </row>
    <row r="463" spans="1:24" ht="45" customHeight="1">
      <c r="A463" s="145" t="s">
        <v>606</v>
      </c>
      <c r="B463" s="147" t="s">
        <v>70</v>
      </c>
      <c r="C463" s="29" t="s">
        <v>70</v>
      </c>
      <c r="D463" s="7" t="s">
        <v>3</v>
      </c>
      <c r="E463" s="7" t="s">
        <v>603</v>
      </c>
      <c r="F463" s="30">
        <v>1</v>
      </c>
      <c r="G463" s="150">
        <v>297</v>
      </c>
      <c r="H463" s="152">
        <f>F463*G463</f>
        <v>297</v>
      </c>
      <c r="I463" s="152">
        <v>0</v>
      </c>
      <c r="J463" s="152">
        <f>H463-I463</f>
        <v>297</v>
      </c>
      <c r="K463" s="152">
        <f>J463*0.09</f>
        <v>26.73</v>
      </c>
      <c r="L463" s="154">
        <f>J463+K463</f>
        <v>323.73</v>
      </c>
      <c r="M463" s="26">
        <v>13</v>
      </c>
      <c r="N463" s="51">
        <v>21.6</v>
      </c>
      <c r="O463" s="60">
        <v>286978</v>
      </c>
      <c r="P463" s="61">
        <v>266135</v>
      </c>
      <c r="Q463" s="62">
        <f t="shared" si="26"/>
        <v>6086172.6000000006</v>
      </c>
      <c r="R463" s="62">
        <f t="shared" si="27"/>
        <v>6086172.6000000006</v>
      </c>
      <c r="S463" s="63">
        <v>6086172</v>
      </c>
      <c r="T463" t="str">
        <f>VLOOKUP(C463,'053-001'!D:I,6,0)</f>
        <v>053-001</v>
      </c>
      <c r="U463" t="e">
        <f>VLOOKUP(C463,'053-003'!C:G,5,0)</f>
        <v>#N/A</v>
      </c>
      <c r="V463" t="e">
        <f>VLOOKUP(C463,'053-004'!C:G,5,0)</f>
        <v>#N/A</v>
      </c>
      <c r="W463" s="43" t="e">
        <f>VLOOKUP(C463,'053-005'!D:L,9,0)</f>
        <v>#N/A</v>
      </c>
      <c r="X463" t="e">
        <f>VLOOKUP(C463,'053-006'!C:G,5,0)</f>
        <v>#N/A</v>
      </c>
    </row>
    <row r="464" spans="1:24" ht="45" customHeight="1">
      <c r="A464" s="131"/>
      <c r="B464" s="148" t="s">
        <v>217</v>
      </c>
      <c r="C464" s="20" t="s">
        <v>217</v>
      </c>
      <c r="D464" s="21" t="s">
        <v>677</v>
      </c>
      <c r="E464" s="21" t="s">
        <v>603</v>
      </c>
      <c r="F464" s="22">
        <v>2</v>
      </c>
      <c r="G464" s="137"/>
      <c r="H464" s="140"/>
      <c r="I464" s="140"/>
      <c r="J464" s="140"/>
      <c r="K464" s="140"/>
      <c r="L464" s="143"/>
      <c r="M464" s="26">
        <v>13</v>
      </c>
      <c r="N464" s="51">
        <v>43.2</v>
      </c>
      <c r="O464" s="60">
        <v>286978</v>
      </c>
      <c r="P464" s="61">
        <v>266135</v>
      </c>
      <c r="Q464" s="62">
        <f t="shared" si="26"/>
        <v>12172345.200000001</v>
      </c>
      <c r="R464" s="62">
        <f t="shared" si="27"/>
        <v>6086172.6000000006</v>
      </c>
      <c r="S464" s="63">
        <v>6086172</v>
      </c>
      <c r="T464" t="str">
        <f>VLOOKUP(C464,'053-001'!D:I,6,0)</f>
        <v>053-001</v>
      </c>
      <c r="U464" t="e">
        <f>VLOOKUP(C464,'053-003'!C:G,5,0)</f>
        <v>#N/A</v>
      </c>
      <c r="V464" t="e">
        <f>VLOOKUP(C464,'053-004'!C:G,5,0)</f>
        <v>#N/A</v>
      </c>
      <c r="W464" s="43" t="e">
        <f>VLOOKUP(C464,'053-005'!D:L,9,0)</f>
        <v>#N/A</v>
      </c>
      <c r="X464" t="e">
        <f>VLOOKUP(C464,'053-006'!C:G,5,0)</f>
        <v>#N/A</v>
      </c>
    </row>
    <row r="465" spans="1:24" ht="45" customHeight="1">
      <c r="A465" s="131"/>
      <c r="B465" s="148" t="s">
        <v>343</v>
      </c>
      <c r="C465" s="20" t="s">
        <v>343</v>
      </c>
      <c r="D465" s="21" t="s">
        <v>766</v>
      </c>
      <c r="E465" s="21" t="s">
        <v>603</v>
      </c>
      <c r="F465" s="22">
        <v>2</v>
      </c>
      <c r="G465" s="137"/>
      <c r="H465" s="140"/>
      <c r="I465" s="140"/>
      <c r="J465" s="140"/>
      <c r="K465" s="140"/>
      <c r="L465" s="143"/>
      <c r="M465" s="26">
        <v>13</v>
      </c>
      <c r="N465" s="51">
        <v>43.2</v>
      </c>
      <c r="O465" s="60">
        <v>286978</v>
      </c>
      <c r="P465" s="61">
        <v>266135</v>
      </c>
      <c r="Q465" s="62">
        <f t="shared" si="26"/>
        <v>12172345.200000001</v>
      </c>
      <c r="R465" s="62">
        <f t="shared" si="27"/>
        <v>6086172.6000000006</v>
      </c>
      <c r="S465" s="63">
        <v>6086172</v>
      </c>
      <c r="T465" t="str">
        <f>VLOOKUP(C465,'053-001'!D:I,6,0)</f>
        <v>053-001</v>
      </c>
      <c r="U465" t="e">
        <f>VLOOKUP(C465,'053-003'!C:G,5,0)</f>
        <v>#N/A</v>
      </c>
      <c r="V465" t="e">
        <f>VLOOKUP(C465,'053-004'!C:G,5,0)</f>
        <v>#N/A</v>
      </c>
      <c r="W465" s="43" t="e">
        <f>VLOOKUP(C465,'053-005'!D:L,9,0)</f>
        <v>#N/A</v>
      </c>
      <c r="X465" t="e">
        <f>VLOOKUP(C465,'053-006'!C:G,5,0)</f>
        <v>#N/A</v>
      </c>
    </row>
    <row r="466" spans="1:24" ht="45" customHeight="1">
      <c r="A466" s="131"/>
      <c r="B466" s="148" t="s">
        <v>452</v>
      </c>
      <c r="C466" s="20" t="s">
        <v>452</v>
      </c>
      <c r="D466" s="21" t="s">
        <v>437</v>
      </c>
      <c r="E466" s="21" t="s">
        <v>603</v>
      </c>
      <c r="F466" s="22">
        <v>8</v>
      </c>
      <c r="G466" s="137"/>
      <c r="H466" s="140"/>
      <c r="I466" s="140"/>
      <c r="J466" s="140"/>
      <c r="K466" s="140"/>
      <c r="L466" s="143"/>
      <c r="M466" s="26">
        <v>13</v>
      </c>
      <c r="N466" s="51">
        <v>172.8</v>
      </c>
      <c r="O466" s="60">
        <v>286978</v>
      </c>
      <c r="P466" s="61">
        <v>266135</v>
      </c>
      <c r="Q466" s="62">
        <f t="shared" si="26"/>
        <v>48689380.800000004</v>
      </c>
      <c r="R466" s="62">
        <f t="shared" si="27"/>
        <v>6086172.6000000006</v>
      </c>
      <c r="S466" s="63">
        <v>6086172</v>
      </c>
      <c r="T466" t="str">
        <f>VLOOKUP(C466,'053-001'!D:I,6,0)</f>
        <v>053-001</v>
      </c>
      <c r="U466" t="e">
        <f>VLOOKUP(C466,'053-003'!C:G,5,0)</f>
        <v>#N/A</v>
      </c>
      <c r="V466" t="e">
        <f>VLOOKUP(C466,'053-004'!C:G,5,0)</f>
        <v>#N/A</v>
      </c>
      <c r="W466" s="43" t="e">
        <f>VLOOKUP(C466,'053-005'!D:L,9,0)</f>
        <v>#N/A</v>
      </c>
      <c r="X466" t="e">
        <f>VLOOKUP(C466,'053-006'!C:G,5,0)</f>
        <v>#N/A</v>
      </c>
    </row>
    <row r="467" spans="1:24" ht="45" customHeight="1" thickBot="1">
      <c r="A467" s="146"/>
      <c r="B467" s="149" t="s">
        <v>563</v>
      </c>
      <c r="C467" s="31" t="s">
        <v>563</v>
      </c>
      <c r="D467" s="32" t="s">
        <v>494</v>
      </c>
      <c r="E467" s="32" t="s">
        <v>603</v>
      </c>
      <c r="F467" s="33">
        <v>2</v>
      </c>
      <c r="G467" s="151"/>
      <c r="H467" s="153"/>
      <c r="I467" s="153"/>
      <c r="J467" s="153"/>
      <c r="K467" s="153"/>
      <c r="L467" s="155"/>
      <c r="M467" s="26">
        <v>13</v>
      </c>
      <c r="N467" s="51">
        <v>43.2</v>
      </c>
      <c r="O467" s="60">
        <v>286978</v>
      </c>
      <c r="P467" s="61">
        <v>266135</v>
      </c>
      <c r="Q467" s="62">
        <f t="shared" si="26"/>
        <v>12172345.200000001</v>
      </c>
      <c r="R467" s="62">
        <f t="shared" si="27"/>
        <v>6086172.6000000006</v>
      </c>
      <c r="S467" s="63">
        <v>6086172</v>
      </c>
      <c r="T467" t="str">
        <f>VLOOKUP(C467,'053-001'!D:I,6,0)</f>
        <v>053-001</v>
      </c>
      <c r="U467" t="e">
        <f>VLOOKUP(C467,'053-003'!C:G,5,0)</f>
        <v>#N/A</v>
      </c>
      <c r="V467" t="e">
        <f>VLOOKUP(C467,'053-004'!C:G,5,0)</f>
        <v>#N/A</v>
      </c>
      <c r="W467" s="43" t="e">
        <f>VLOOKUP(C467,'053-005'!D:L,9,0)</f>
        <v>#N/A</v>
      </c>
      <c r="X467" t="e">
        <f>VLOOKUP(C467,'053-006'!C:G,5,0)</f>
        <v>#N/A</v>
      </c>
    </row>
    <row r="468" spans="1:24" ht="45" customHeight="1">
      <c r="A468" s="145" t="s">
        <v>608</v>
      </c>
      <c r="B468" s="147" t="s">
        <v>71</v>
      </c>
      <c r="C468" s="29" t="s">
        <v>71</v>
      </c>
      <c r="D468" s="7" t="s">
        <v>3</v>
      </c>
      <c r="E468" s="7" t="s">
        <v>603</v>
      </c>
      <c r="F468" s="30">
        <v>1</v>
      </c>
      <c r="G468" s="150">
        <v>143</v>
      </c>
      <c r="H468" s="152">
        <f>F468*G468</f>
        <v>143</v>
      </c>
      <c r="I468" s="152">
        <v>0</v>
      </c>
      <c r="J468" s="152">
        <f>H468-I468</f>
        <v>143</v>
      </c>
      <c r="K468" s="152">
        <f>J468*0.09</f>
        <v>12.87</v>
      </c>
      <c r="L468" s="154">
        <f>J468+K468</f>
        <v>155.87</v>
      </c>
      <c r="M468" s="26">
        <v>13</v>
      </c>
      <c r="N468" s="51">
        <v>10.4</v>
      </c>
      <c r="O468" s="60">
        <v>286978</v>
      </c>
      <c r="P468" s="61">
        <v>266135</v>
      </c>
      <c r="Q468" s="62">
        <f t="shared" si="26"/>
        <v>2930379.4000000004</v>
      </c>
      <c r="R468" s="62">
        <f t="shared" si="27"/>
        <v>2930379.4000000004</v>
      </c>
      <c r="S468" s="63">
        <v>2930379</v>
      </c>
      <c r="T468" t="str">
        <f>VLOOKUP(C468,'053-001'!D:I,6,0)</f>
        <v>053-001</v>
      </c>
      <c r="U468" t="e">
        <f>VLOOKUP(C468,'053-003'!C:G,5,0)</f>
        <v>#N/A</v>
      </c>
      <c r="V468" t="e">
        <f>VLOOKUP(C468,'053-004'!C:G,5,0)</f>
        <v>#N/A</v>
      </c>
      <c r="W468" s="43" t="e">
        <f>VLOOKUP(C468,'053-005'!D:L,9,0)</f>
        <v>#N/A</v>
      </c>
      <c r="X468" t="e">
        <f>VLOOKUP(C468,'053-006'!C:G,5,0)</f>
        <v>#N/A</v>
      </c>
    </row>
    <row r="469" spans="1:24" ht="45" customHeight="1">
      <c r="A469" s="131"/>
      <c r="B469" s="148" t="s">
        <v>218</v>
      </c>
      <c r="C469" s="20" t="s">
        <v>218</v>
      </c>
      <c r="D469" s="21" t="s">
        <v>739</v>
      </c>
      <c r="E469" s="21" t="s">
        <v>603</v>
      </c>
      <c r="F469" s="22">
        <v>2</v>
      </c>
      <c r="G469" s="137"/>
      <c r="H469" s="140"/>
      <c r="I469" s="140"/>
      <c r="J469" s="140"/>
      <c r="K469" s="140"/>
      <c r="L469" s="143"/>
      <c r="M469" s="26">
        <v>13</v>
      </c>
      <c r="N469" s="51">
        <v>20.8</v>
      </c>
      <c r="O469" s="60">
        <v>286978</v>
      </c>
      <c r="P469" s="61">
        <v>266135</v>
      </c>
      <c r="Q469" s="62">
        <f t="shared" si="26"/>
        <v>5860758.8000000007</v>
      </c>
      <c r="R469" s="62">
        <f t="shared" si="27"/>
        <v>2930379.4000000004</v>
      </c>
      <c r="S469" s="63">
        <v>2930379</v>
      </c>
      <c r="T469" t="str">
        <f>VLOOKUP(C469,'053-001'!D:I,6,0)</f>
        <v>053-001</v>
      </c>
      <c r="U469" t="e">
        <f>VLOOKUP(C469,'053-003'!C:G,5,0)</f>
        <v>#N/A</v>
      </c>
      <c r="V469" t="e">
        <f>VLOOKUP(C469,'053-004'!C:G,5,0)</f>
        <v>#N/A</v>
      </c>
      <c r="W469" s="43" t="e">
        <f>VLOOKUP(C469,'053-005'!D:L,9,0)</f>
        <v>#N/A</v>
      </c>
      <c r="X469" t="e">
        <f>VLOOKUP(C469,'053-006'!C:G,5,0)</f>
        <v>#N/A</v>
      </c>
    </row>
    <row r="470" spans="1:24" ht="45" customHeight="1">
      <c r="A470" s="131"/>
      <c r="B470" s="148" t="s">
        <v>344</v>
      </c>
      <c r="C470" s="20" t="s">
        <v>344</v>
      </c>
      <c r="D470" s="21" t="s">
        <v>665</v>
      </c>
      <c r="E470" s="21" t="s">
        <v>603</v>
      </c>
      <c r="F470" s="22">
        <v>2</v>
      </c>
      <c r="G470" s="137"/>
      <c r="H470" s="140"/>
      <c r="I470" s="140"/>
      <c r="J470" s="140"/>
      <c r="K470" s="140"/>
      <c r="L470" s="143"/>
      <c r="M470" s="26">
        <v>13</v>
      </c>
      <c r="N470" s="51">
        <v>20.8</v>
      </c>
      <c r="O470" s="60">
        <v>286978</v>
      </c>
      <c r="P470" s="61">
        <v>266135</v>
      </c>
      <c r="Q470" s="62">
        <f t="shared" si="26"/>
        <v>5860758.8000000007</v>
      </c>
      <c r="R470" s="62">
        <f t="shared" si="27"/>
        <v>2930379.4000000004</v>
      </c>
      <c r="S470" s="63">
        <v>2930379</v>
      </c>
      <c r="T470" t="str">
        <f>VLOOKUP(C470,'053-001'!D:I,6,0)</f>
        <v>053-001</v>
      </c>
      <c r="U470" t="e">
        <f>VLOOKUP(C470,'053-003'!C:G,5,0)</f>
        <v>#N/A</v>
      </c>
      <c r="V470" t="e">
        <f>VLOOKUP(C470,'053-004'!C:G,5,0)</f>
        <v>#N/A</v>
      </c>
      <c r="W470" s="43" t="e">
        <f>VLOOKUP(C470,'053-005'!D:L,9,0)</f>
        <v>#N/A</v>
      </c>
      <c r="X470" t="e">
        <f>VLOOKUP(C470,'053-006'!C:G,5,0)</f>
        <v>#N/A</v>
      </c>
    </row>
    <row r="471" spans="1:24" ht="45" customHeight="1">
      <c r="A471" s="131"/>
      <c r="B471" s="148" t="s">
        <v>453</v>
      </c>
      <c r="C471" s="20" t="s">
        <v>453</v>
      </c>
      <c r="D471" s="21" t="s">
        <v>666</v>
      </c>
      <c r="E471" s="21" t="s">
        <v>603</v>
      </c>
      <c r="F471" s="22">
        <v>8</v>
      </c>
      <c r="G471" s="137"/>
      <c r="H471" s="140"/>
      <c r="I471" s="140"/>
      <c r="J471" s="140"/>
      <c r="K471" s="140"/>
      <c r="L471" s="143"/>
      <c r="M471" s="26">
        <v>13</v>
      </c>
      <c r="N471" s="51">
        <v>83.2</v>
      </c>
      <c r="O471" s="60">
        <v>286978</v>
      </c>
      <c r="P471" s="61">
        <v>266135</v>
      </c>
      <c r="Q471" s="62">
        <f t="shared" si="26"/>
        <v>23443035.200000003</v>
      </c>
      <c r="R471" s="62">
        <f t="shared" si="27"/>
        <v>2930379.4000000004</v>
      </c>
      <c r="S471" s="63">
        <v>2930379</v>
      </c>
      <c r="T471" t="str">
        <f>VLOOKUP(C471,'053-001'!D:I,6,0)</f>
        <v>053-001</v>
      </c>
      <c r="U471" t="e">
        <f>VLOOKUP(C471,'053-003'!C:G,5,0)</f>
        <v>#N/A</v>
      </c>
      <c r="V471" t="e">
        <f>VLOOKUP(C471,'053-004'!C:G,5,0)</f>
        <v>#N/A</v>
      </c>
      <c r="W471" s="43" t="e">
        <f>VLOOKUP(C471,'053-005'!D:L,9,0)</f>
        <v>#N/A</v>
      </c>
      <c r="X471" t="e">
        <f>VLOOKUP(C471,'053-006'!C:G,5,0)</f>
        <v>#N/A</v>
      </c>
    </row>
    <row r="472" spans="1:24" ht="45" customHeight="1" thickBot="1">
      <c r="A472" s="146"/>
      <c r="B472" s="149" t="s">
        <v>564</v>
      </c>
      <c r="C472" s="31" t="s">
        <v>564</v>
      </c>
      <c r="D472" s="32" t="s">
        <v>500</v>
      </c>
      <c r="E472" s="32" t="s">
        <v>603</v>
      </c>
      <c r="F472" s="33">
        <v>2</v>
      </c>
      <c r="G472" s="151"/>
      <c r="H472" s="153"/>
      <c r="I472" s="153"/>
      <c r="J472" s="153"/>
      <c r="K472" s="153"/>
      <c r="L472" s="155"/>
      <c r="M472" s="26">
        <v>13</v>
      </c>
      <c r="N472" s="51">
        <v>20.8</v>
      </c>
      <c r="O472" s="60">
        <v>286978</v>
      </c>
      <c r="P472" s="61">
        <v>266135</v>
      </c>
      <c r="Q472" s="62">
        <f t="shared" si="26"/>
        <v>5860758.8000000007</v>
      </c>
      <c r="R472" s="62">
        <f t="shared" si="27"/>
        <v>2930379.4000000004</v>
      </c>
      <c r="S472" s="63">
        <v>2930379</v>
      </c>
      <c r="T472" t="str">
        <f>VLOOKUP(C472,'053-001'!D:I,6,0)</f>
        <v>053-001</v>
      </c>
      <c r="U472" t="e">
        <f>VLOOKUP(C472,'053-003'!C:G,5,0)</f>
        <v>#N/A</v>
      </c>
      <c r="V472" t="e">
        <f>VLOOKUP(C472,'053-004'!C:G,5,0)</f>
        <v>#N/A</v>
      </c>
      <c r="W472" s="43" t="e">
        <f>VLOOKUP(C472,'053-005'!D:L,9,0)</f>
        <v>#N/A</v>
      </c>
      <c r="X472" t="e">
        <f>VLOOKUP(C472,'053-006'!C:G,5,0)</f>
        <v>#N/A</v>
      </c>
    </row>
    <row r="473" spans="1:24" ht="45" customHeight="1">
      <c r="A473" s="145" t="s">
        <v>618</v>
      </c>
      <c r="B473" s="147" t="s">
        <v>767</v>
      </c>
      <c r="C473" s="29" t="s">
        <v>768</v>
      </c>
      <c r="D473" s="7" t="s">
        <v>769</v>
      </c>
      <c r="E473" s="7" t="s">
        <v>757</v>
      </c>
      <c r="F473" s="30">
        <v>1</v>
      </c>
      <c r="G473" s="150">
        <v>380</v>
      </c>
      <c r="H473" s="152">
        <f>F473*G473</f>
        <v>380</v>
      </c>
      <c r="I473" s="152">
        <v>0</v>
      </c>
      <c r="J473" s="152">
        <f>H473-I473</f>
        <v>380</v>
      </c>
      <c r="K473" s="152">
        <f>J473*0.09</f>
        <v>34.199999999999996</v>
      </c>
      <c r="L473" s="154">
        <f>J473+K473</f>
        <v>414.2</v>
      </c>
      <c r="M473" s="26">
        <v>13</v>
      </c>
      <c r="N473" s="51">
        <v>29.571428571428573</v>
      </c>
      <c r="O473" s="60">
        <v>286978</v>
      </c>
      <c r="P473" s="61">
        <v>266135</v>
      </c>
      <c r="Q473" s="62">
        <f t="shared" si="26"/>
        <v>8332260.1071428582</v>
      </c>
      <c r="R473" s="62">
        <f t="shared" si="27"/>
        <v>8332260.1071428582</v>
      </c>
      <c r="S473" s="63">
        <v>8332260</v>
      </c>
      <c r="T473" t="e">
        <f>VLOOKUP(C473,'053-001'!D:I,6,0)</f>
        <v>#N/A</v>
      </c>
      <c r="U473" t="e">
        <f>VLOOKUP(C473,'053-003'!C:G,5,0)</f>
        <v>#N/A</v>
      </c>
      <c r="V473" t="e">
        <f>VLOOKUP(C473,'053-004'!C:G,5,0)</f>
        <v>#N/A</v>
      </c>
      <c r="W473" s="43" t="e">
        <f>VLOOKUP(C473,'053-005'!D:L,9,0)</f>
        <v>#N/A</v>
      </c>
      <c r="X473" t="str">
        <f>VLOOKUP(C473,'053-006'!C:G,5,0)</f>
        <v>053-006</v>
      </c>
    </row>
    <row r="474" spans="1:24" ht="45" customHeight="1">
      <c r="A474" s="131"/>
      <c r="B474" s="148" t="s">
        <v>770</v>
      </c>
      <c r="C474" s="20" t="s">
        <v>770</v>
      </c>
      <c r="D474" s="21" t="s">
        <v>771</v>
      </c>
      <c r="E474" s="21" t="s">
        <v>757</v>
      </c>
      <c r="F474" s="22">
        <v>8</v>
      </c>
      <c r="G474" s="137"/>
      <c r="H474" s="140"/>
      <c r="I474" s="140"/>
      <c r="J474" s="140"/>
      <c r="K474" s="140"/>
      <c r="L474" s="143"/>
      <c r="M474" s="26">
        <v>13</v>
      </c>
      <c r="N474" s="51">
        <v>236.57142857142858</v>
      </c>
      <c r="O474" s="60">
        <v>286978</v>
      </c>
      <c r="P474" s="61">
        <v>266135</v>
      </c>
      <c r="Q474" s="62">
        <f t="shared" si="26"/>
        <v>66658080.857142866</v>
      </c>
      <c r="R474" s="62">
        <f t="shared" si="27"/>
        <v>8332260.1071428582</v>
      </c>
      <c r="S474" s="63">
        <v>8332260</v>
      </c>
      <c r="T474" t="e">
        <f>VLOOKUP(C474,'053-001'!D:I,6,0)</f>
        <v>#N/A</v>
      </c>
      <c r="U474" t="e">
        <f>VLOOKUP(C474,'053-003'!C:G,5,0)</f>
        <v>#N/A</v>
      </c>
      <c r="V474" t="e">
        <f>VLOOKUP(C474,'053-004'!C:G,5,0)</f>
        <v>#N/A</v>
      </c>
      <c r="W474" s="43" t="e">
        <f>VLOOKUP(C474,'053-005'!D:L,9,0)</f>
        <v>#N/A</v>
      </c>
      <c r="X474" t="str">
        <f>VLOOKUP(C474,'053-006'!C:G,5,0)</f>
        <v>053-006</v>
      </c>
    </row>
    <row r="475" spans="1:24" ht="45" customHeight="1">
      <c r="A475" s="131"/>
      <c r="B475" s="148" t="s">
        <v>772</v>
      </c>
      <c r="C475" s="20" t="s">
        <v>772</v>
      </c>
      <c r="D475" s="21" t="s">
        <v>773</v>
      </c>
      <c r="E475" s="21" t="s">
        <v>757</v>
      </c>
      <c r="F475" s="22">
        <v>2</v>
      </c>
      <c r="G475" s="137"/>
      <c r="H475" s="140"/>
      <c r="I475" s="140"/>
      <c r="J475" s="140"/>
      <c r="K475" s="140"/>
      <c r="L475" s="143"/>
      <c r="M475" s="26">
        <v>13</v>
      </c>
      <c r="N475" s="51">
        <v>59.142857142857146</v>
      </c>
      <c r="O475" s="60">
        <v>286978</v>
      </c>
      <c r="P475" s="61">
        <v>266135</v>
      </c>
      <c r="Q475" s="62">
        <f t="shared" si="26"/>
        <v>16664520.214285716</v>
      </c>
      <c r="R475" s="62">
        <f t="shared" si="27"/>
        <v>8332260.1071428582</v>
      </c>
      <c r="S475" s="63">
        <v>8332260</v>
      </c>
      <c r="T475" t="e">
        <f>VLOOKUP(C475,'053-001'!D:I,6,0)</f>
        <v>#N/A</v>
      </c>
      <c r="U475" t="e">
        <f>VLOOKUP(C475,'053-003'!C:G,5,0)</f>
        <v>#N/A</v>
      </c>
      <c r="V475" t="e">
        <f>VLOOKUP(C475,'053-004'!C:G,5,0)</f>
        <v>#N/A</v>
      </c>
      <c r="W475" s="43" t="e">
        <f>VLOOKUP(C475,'053-005'!D:L,9,0)</f>
        <v>#N/A</v>
      </c>
      <c r="X475" t="str">
        <f>VLOOKUP(C475,'053-006'!C:G,5,0)</f>
        <v>053-006</v>
      </c>
    </row>
    <row r="476" spans="1:24" ht="45" customHeight="1">
      <c r="A476" s="131"/>
      <c r="B476" s="148" t="s">
        <v>774</v>
      </c>
      <c r="C476" s="20" t="s">
        <v>774</v>
      </c>
      <c r="D476" s="21" t="s">
        <v>775</v>
      </c>
      <c r="E476" s="21" t="s">
        <v>757</v>
      </c>
      <c r="F476" s="22">
        <v>2</v>
      </c>
      <c r="G476" s="137"/>
      <c r="H476" s="140"/>
      <c r="I476" s="140"/>
      <c r="J476" s="140"/>
      <c r="K476" s="140"/>
      <c r="L476" s="143"/>
      <c r="M476" s="26">
        <v>13</v>
      </c>
      <c r="N476" s="51">
        <v>59.142857142857146</v>
      </c>
      <c r="O476" s="60">
        <v>286978</v>
      </c>
      <c r="P476" s="61">
        <v>266135</v>
      </c>
      <c r="Q476" s="62">
        <f t="shared" si="26"/>
        <v>16664520.214285716</v>
      </c>
      <c r="R476" s="62">
        <f t="shared" si="27"/>
        <v>8332260.1071428582</v>
      </c>
      <c r="S476" s="63">
        <v>8332260</v>
      </c>
      <c r="T476" t="e">
        <f>VLOOKUP(C476,'053-001'!D:I,6,0)</f>
        <v>#N/A</v>
      </c>
      <c r="U476" t="e">
        <f>VLOOKUP(C476,'053-003'!C:G,5,0)</f>
        <v>#N/A</v>
      </c>
      <c r="V476" t="e">
        <f>VLOOKUP(C476,'053-004'!C:G,5,0)</f>
        <v>#N/A</v>
      </c>
      <c r="W476" s="43" t="e">
        <f>VLOOKUP(C476,'053-005'!D:L,9,0)</f>
        <v>#N/A</v>
      </c>
      <c r="X476" t="str">
        <f>VLOOKUP(C476,'053-006'!C:G,5,0)</f>
        <v>053-006</v>
      </c>
    </row>
    <row r="477" spans="1:24" ht="45" customHeight="1" thickBot="1">
      <c r="A477" s="146"/>
      <c r="B477" s="149" t="s">
        <v>767</v>
      </c>
      <c r="C477" s="31" t="s">
        <v>767</v>
      </c>
      <c r="D477" s="32" t="s">
        <v>3</v>
      </c>
      <c r="E477" s="32" t="s">
        <v>757</v>
      </c>
      <c r="F477" s="33">
        <v>1</v>
      </c>
      <c r="G477" s="151"/>
      <c r="H477" s="153"/>
      <c r="I477" s="153"/>
      <c r="J477" s="153"/>
      <c r="K477" s="153"/>
      <c r="L477" s="155"/>
      <c r="M477" s="26">
        <v>13</v>
      </c>
      <c r="N477" s="51">
        <v>29.301428571428165</v>
      </c>
      <c r="O477" s="60">
        <v>286978</v>
      </c>
      <c r="P477" s="61">
        <v>266135</v>
      </c>
      <c r="Q477" s="62">
        <f t="shared" si="26"/>
        <v>8256182.949642743</v>
      </c>
      <c r="R477" s="62">
        <f t="shared" si="27"/>
        <v>8256182.949642743</v>
      </c>
      <c r="S477" s="63">
        <v>8256182</v>
      </c>
      <c r="T477" t="e">
        <f>VLOOKUP(C477,'053-001'!D:I,6,0)</f>
        <v>#N/A</v>
      </c>
      <c r="U477" t="e">
        <f>VLOOKUP(C477,'053-003'!C:G,5,0)</f>
        <v>#N/A</v>
      </c>
      <c r="V477" t="e">
        <f>VLOOKUP(C477,'053-004'!C:G,5,0)</f>
        <v>#N/A</v>
      </c>
      <c r="W477" s="43" t="e">
        <f>VLOOKUP(C477,'053-005'!D:L,9,0)</f>
        <v>#N/A</v>
      </c>
      <c r="X477" t="str">
        <f>VLOOKUP(C477,'053-006'!C:G,5,0)</f>
        <v>053-006</v>
      </c>
    </row>
    <row r="478" spans="1:24" ht="45" customHeight="1">
      <c r="A478" s="145" t="s">
        <v>601</v>
      </c>
      <c r="B478" s="147" t="s">
        <v>64</v>
      </c>
      <c r="C478" s="29" t="s">
        <v>64</v>
      </c>
      <c r="D478" s="7" t="s">
        <v>3</v>
      </c>
      <c r="E478" s="7" t="s">
        <v>603</v>
      </c>
      <c r="F478" s="30">
        <v>1</v>
      </c>
      <c r="G478" s="150">
        <v>297</v>
      </c>
      <c r="H478" s="152">
        <f>F478*G478</f>
        <v>297</v>
      </c>
      <c r="I478" s="152">
        <v>0</v>
      </c>
      <c r="J478" s="152">
        <f>H478-I478</f>
        <v>297</v>
      </c>
      <c r="K478" s="152">
        <f>J478*0.09</f>
        <v>26.73</v>
      </c>
      <c r="L478" s="154">
        <f>J478+K478</f>
        <v>323.73</v>
      </c>
      <c r="M478" s="26">
        <v>12</v>
      </c>
      <c r="N478" s="50">
        <v>21.6</v>
      </c>
      <c r="O478" s="60">
        <v>286978</v>
      </c>
      <c r="P478" s="61">
        <v>266135</v>
      </c>
      <c r="Q478" s="62">
        <f t="shared" si="26"/>
        <v>6086172.6000000006</v>
      </c>
      <c r="R478" s="62">
        <f t="shared" si="27"/>
        <v>6086172.6000000006</v>
      </c>
      <c r="S478" s="63">
        <v>6086172</v>
      </c>
      <c r="T478" t="str">
        <f>VLOOKUP(C478,'053-001'!D:I,6,0)</f>
        <v>053-001</v>
      </c>
      <c r="U478" t="e">
        <f>VLOOKUP(C478,'053-003'!C:G,5,0)</f>
        <v>#N/A</v>
      </c>
      <c r="V478" t="e">
        <f>VLOOKUP(C478,'053-004'!C:G,5,0)</f>
        <v>#N/A</v>
      </c>
      <c r="W478" s="43" t="e">
        <f>VLOOKUP(C478,'053-005'!D:L,9,0)</f>
        <v>#N/A</v>
      </c>
      <c r="X478" t="e">
        <f>VLOOKUP(C478,'053-006'!C:G,5,0)</f>
        <v>#N/A</v>
      </c>
    </row>
    <row r="479" spans="1:24" ht="45" customHeight="1">
      <c r="A479" s="131"/>
      <c r="B479" s="148" t="s">
        <v>209</v>
      </c>
      <c r="C479" s="20" t="s">
        <v>209</v>
      </c>
      <c r="D479" s="21" t="s">
        <v>764</v>
      </c>
      <c r="E479" s="21" t="s">
        <v>603</v>
      </c>
      <c r="F479" s="22">
        <v>2</v>
      </c>
      <c r="G479" s="137"/>
      <c r="H479" s="140"/>
      <c r="I479" s="140"/>
      <c r="J479" s="140"/>
      <c r="K479" s="140"/>
      <c r="L479" s="143"/>
      <c r="M479" s="26">
        <v>12</v>
      </c>
      <c r="N479" s="50">
        <v>43.2</v>
      </c>
      <c r="O479" s="60">
        <v>286978</v>
      </c>
      <c r="P479" s="61">
        <v>266135</v>
      </c>
      <c r="Q479" s="62">
        <f t="shared" si="26"/>
        <v>12172345.200000001</v>
      </c>
      <c r="R479" s="62">
        <f t="shared" si="27"/>
        <v>6086172.6000000006</v>
      </c>
      <c r="S479" s="63">
        <v>6086172</v>
      </c>
      <c r="T479" t="str">
        <f>VLOOKUP(C479,'053-001'!D:I,6,0)</f>
        <v>053-001</v>
      </c>
      <c r="U479" t="e">
        <f>VLOOKUP(C479,'053-003'!C:G,5,0)</f>
        <v>#N/A</v>
      </c>
      <c r="V479" t="e">
        <f>VLOOKUP(C479,'053-004'!C:G,5,0)</f>
        <v>#N/A</v>
      </c>
      <c r="W479" s="43" t="e">
        <f>VLOOKUP(C479,'053-005'!D:L,9,0)</f>
        <v>#N/A</v>
      </c>
      <c r="X479" t="e">
        <f>VLOOKUP(C479,'053-006'!C:G,5,0)</f>
        <v>#N/A</v>
      </c>
    </row>
    <row r="480" spans="1:24" ht="45" customHeight="1">
      <c r="A480" s="131"/>
      <c r="B480" s="148" t="s">
        <v>335</v>
      </c>
      <c r="C480" s="20" t="s">
        <v>335</v>
      </c>
      <c r="D480" s="21" t="s">
        <v>776</v>
      </c>
      <c r="E480" s="21" t="s">
        <v>603</v>
      </c>
      <c r="F480" s="22">
        <v>2</v>
      </c>
      <c r="G480" s="137"/>
      <c r="H480" s="140"/>
      <c r="I480" s="140"/>
      <c r="J480" s="140"/>
      <c r="K480" s="140"/>
      <c r="L480" s="143"/>
      <c r="M480" s="26">
        <v>12</v>
      </c>
      <c r="N480" s="50">
        <v>43.2</v>
      </c>
      <c r="O480" s="60">
        <v>286978</v>
      </c>
      <c r="P480" s="61">
        <v>266135</v>
      </c>
      <c r="Q480" s="62">
        <f t="shared" si="26"/>
        <v>12172345.200000001</v>
      </c>
      <c r="R480" s="62">
        <f t="shared" si="27"/>
        <v>6086172.6000000006</v>
      </c>
      <c r="S480" s="63">
        <v>6086172</v>
      </c>
      <c r="T480" t="str">
        <f>VLOOKUP(C480,'053-001'!D:I,6,0)</f>
        <v>053-001</v>
      </c>
      <c r="U480" t="e">
        <f>VLOOKUP(C480,'053-003'!C:G,5,0)</f>
        <v>#N/A</v>
      </c>
      <c r="V480" t="e">
        <f>VLOOKUP(C480,'053-004'!C:G,5,0)</f>
        <v>#N/A</v>
      </c>
      <c r="W480" s="43" t="e">
        <f>VLOOKUP(C480,'053-005'!D:L,9,0)</f>
        <v>#N/A</v>
      </c>
      <c r="X480" t="e">
        <f>VLOOKUP(C480,'053-006'!C:G,5,0)</f>
        <v>#N/A</v>
      </c>
    </row>
    <row r="481" spans="1:24" ht="45" customHeight="1">
      <c r="A481" s="131"/>
      <c r="B481" s="148" t="s">
        <v>445</v>
      </c>
      <c r="C481" s="20" t="s">
        <v>445</v>
      </c>
      <c r="D481" s="21" t="s">
        <v>612</v>
      </c>
      <c r="E481" s="21" t="s">
        <v>603</v>
      </c>
      <c r="F481" s="22">
        <v>8</v>
      </c>
      <c r="G481" s="137"/>
      <c r="H481" s="140"/>
      <c r="I481" s="140"/>
      <c r="J481" s="140"/>
      <c r="K481" s="140"/>
      <c r="L481" s="143"/>
      <c r="M481" s="26">
        <v>12</v>
      </c>
      <c r="N481" s="50">
        <v>172.8</v>
      </c>
      <c r="O481" s="60">
        <v>286978</v>
      </c>
      <c r="P481" s="61">
        <v>266135</v>
      </c>
      <c r="Q481" s="62">
        <f t="shared" si="26"/>
        <v>48689380.800000004</v>
      </c>
      <c r="R481" s="62">
        <f t="shared" si="27"/>
        <v>6086172.6000000006</v>
      </c>
      <c r="S481" s="63">
        <v>6086172</v>
      </c>
      <c r="T481" t="str">
        <f>VLOOKUP(C481,'053-001'!D:I,6,0)</f>
        <v>053-001</v>
      </c>
      <c r="U481" t="e">
        <f>VLOOKUP(C481,'053-003'!C:G,5,0)</f>
        <v>#N/A</v>
      </c>
      <c r="V481" t="e">
        <f>VLOOKUP(C481,'053-004'!C:G,5,0)</f>
        <v>#N/A</v>
      </c>
      <c r="W481" s="43" t="e">
        <f>VLOOKUP(C481,'053-005'!D:L,9,0)</f>
        <v>#N/A</v>
      </c>
      <c r="X481" t="e">
        <f>VLOOKUP(C481,'053-006'!C:G,5,0)</f>
        <v>#N/A</v>
      </c>
    </row>
    <row r="482" spans="1:24" ht="45" customHeight="1" thickBot="1">
      <c r="A482" s="146"/>
      <c r="B482" s="149" t="s">
        <v>496</v>
      </c>
      <c r="C482" s="31" t="s">
        <v>496</v>
      </c>
      <c r="D482" s="32" t="s">
        <v>497</v>
      </c>
      <c r="E482" s="32" t="s">
        <v>603</v>
      </c>
      <c r="F482" s="33">
        <v>2</v>
      </c>
      <c r="G482" s="151"/>
      <c r="H482" s="153"/>
      <c r="I482" s="153"/>
      <c r="J482" s="153"/>
      <c r="K482" s="153"/>
      <c r="L482" s="155"/>
      <c r="M482" s="26">
        <v>12</v>
      </c>
      <c r="N482" s="50">
        <v>43.2</v>
      </c>
      <c r="O482" s="60">
        <v>286978</v>
      </c>
      <c r="P482" s="61">
        <v>266135</v>
      </c>
      <c r="Q482" s="62">
        <f t="shared" si="26"/>
        <v>12172345.200000001</v>
      </c>
      <c r="R482" s="62">
        <f t="shared" si="27"/>
        <v>6086172.6000000006</v>
      </c>
      <c r="S482" s="63">
        <v>6086172</v>
      </c>
      <c r="T482" t="str">
        <f>VLOOKUP(C482,'053-001'!D:I,6,0)</f>
        <v>053-001</v>
      </c>
      <c r="U482" t="e">
        <f>VLOOKUP(C482,'053-003'!C:G,5,0)</f>
        <v>#N/A</v>
      </c>
      <c r="V482" t="e">
        <f>VLOOKUP(C482,'053-004'!C:G,5,0)</f>
        <v>#N/A</v>
      </c>
      <c r="W482" s="43" t="e">
        <f>VLOOKUP(C482,'053-005'!D:L,9,0)</f>
        <v>#N/A</v>
      </c>
      <c r="X482" t="e">
        <f>VLOOKUP(C482,'053-006'!C:G,5,0)</f>
        <v>#N/A</v>
      </c>
    </row>
    <row r="483" spans="1:24" ht="45" customHeight="1">
      <c r="A483" s="145" t="s">
        <v>604</v>
      </c>
      <c r="B483" s="147" t="s">
        <v>65</v>
      </c>
      <c r="C483" s="29" t="s">
        <v>65</v>
      </c>
      <c r="D483" s="7" t="s">
        <v>3</v>
      </c>
      <c r="E483" s="7" t="s">
        <v>603</v>
      </c>
      <c r="F483" s="30">
        <v>1</v>
      </c>
      <c r="G483" s="150">
        <v>297</v>
      </c>
      <c r="H483" s="152">
        <f>F483*G483</f>
        <v>297</v>
      </c>
      <c r="I483" s="152">
        <v>0</v>
      </c>
      <c r="J483" s="152">
        <f>H483-I483</f>
        <v>297</v>
      </c>
      <c r="K483" s="152">
        <f>J483*0.09</f>
        <v>26.73</v>
      </c>
      <c r="L483" s="154">
        <f>J483+K483</f>
        <v>323.73</v>
      </c>
      <c r="M483" s="26">
        <v>12</v>
      </c>
      <c r="N483" s="50">
        <v>21.6</v>
      </c>
      <c r="O483" s="60">
        <v>286978</v>
      </c>
      <c r="P483" s="61">
        <v>266135</v>
      </c>
      <c r="Q483" s="62">
        <f t="shared" si="26"/>
        <v>6086172.6000000006</v>
      </c>
      <c r="R483" s="62">
        <f t="shared" si="27"/>
        <v>6086172.6000000006</v>
      </c>
      <c r="S483" s="63">
        <v>6086172</v>
      </c>
      <c r="T483" t="str">
        <f>VLOOKUP(C483,'053-001'!D:I,6,0)</f>
        <v>053-001</v>
      </c>
      <c r="U483" t="e">
        <f>VLOOKUP(C483,'053-003'!C:G,5,0)</f>
        <v>#N/A</v>
      </c>
      <c r="V483" t="e">
        <f>VLOOKUP(C483,'053-004'!C:G,5,0)</f>
        <v>#N/A</v>
      </c>
      <c r="W483" s="43" t="e">
        <f>VLOOKUP(C483,'053-005'!D:L,9,0)</f>
        <v>#N/A</v>
      </c>
      <c r="X483" t="e">
        <f>VLOOKUP(C483,'053-006'!C:G,5,0)</f>
        <v>#N/A</v>
      </c>
    </row>
    <row r="484" spans="1:24" ht="45" customHeight="1">
      <c r="A484" s="131"/>
      <c r="B484" s="148" t="s">
        <v>211</v>
      </c>
      <c r="C484" s="20" t="s">
        <v>211</v>
      </c>
      <c r="D484" s="21" t="s">
        <v>764</v>
      </c>
      <c r="E484" s="21" t="s">
        <v>603</v>
      </c>
      <c r="F484" s="22">
        <v>2</v>
      </c>
      <c r="G484" s="137"/>
      <c r="H484" s="140"/>
      <c r="I484" s="140"/>
      <c r="J484" s="140"/>
      <c r="K484" s="140"/>
      <c r="L484" s="143"/>
      <c r="M484" s="26">
        <v>12</v>
      </c>
      <c r="N484" s="50">
        <v>43.2</v>
      </c>
      <c r="O484" s="60">
        <v>286978</v>
      </c>
      <c r="P484" s="61">
        <v>266135</v>
      </c>
      <c r="Q484" s="62">
        <f t="shared" si="26"/>
        <v>12172345.200000001</v>
      </c>
      <c r="R484" s="62">
        <f t="shared" si="27"/>
        <v>6086172.6000000006</v>
      </c>
      <c r="S484" s="63">
        <v>6086172</v>
      </c>
      <c r="T484" t="str">
        <f>VLOOKUP(C484,'053-001'!D:I,6,0)</f>
        <v>053-001</v>
      </c>
      <c r="U484" t="e">
        <f>VLOOKUP(C484,'053-003'!C:G,5,0)</f>
        <v>#N/A</v>
      </c>
      <c r="V484" t="e">
        <f>VLOOKUP(C484,'053-004'!C:G,5,0)</f>
        <v>#N/A</v>
      </c>
      <c r="W484" s="43" t="e">
        <f>VLOOKUP(C484,'053-005'!D:L,9,0)</f>
        <v>#N/A</v>
      </c>
      <c r="X484" t="e">
        <f>VLOOKUP(C484,'053-006'!C:G,5,0)</f>
        <v>#N/A</v>
      </c>
    </row>
    <row r="485" spans="1:24" ht="45" customHeight="1">
      <c r="A485" s="131"/>
      <c r="B485" s="148" t="s">
        <v>337</v>
      </c>
      <c r="C485" s="20" t="s">
        <v>337</v>
      </c>
      <c r="D485" s="21" t="s">
        <v>776</v>
      </c>
      <c r="E485" s="21" t="s">
        <v>603</v>
      </c>
      <c r="F485" s="22">
        <v>2</v>
      </c>
      <c r="G485" s="137"/>
      <c r="H485" s="140"/>
      <c r="I485" s="140"/>
      <c r="J485" s="140"/>
      <c r="K485" s="140"/>
      <c r="L485" s="143"/>
      <c r="M485" s="26">
        <v>12</v>
      </c>
      <c r="N485" s="50">
        <v>43.2</v>
      </c>
      <c r="O485" s="60">
        <v>286978</v>
      </c>
      <c r="P485" s="61">
        <v>266135</v>
      </c>
      <c r="Q485" s="62">
        <f t="shared" si="26"/>
        <v>12172345.200000001</v>
      </c>
      <c r="R485" s="62">
        <f t="shared" si="27"/>
        <v>6086172.6000000006</v>
      </c>
      <c r="S485" s="63">
        <v>6086172</v>
      </c>
      <c r="T485" t="str">
        <f>VLOOKUP(C485,'053-001'!D:I,6,0)</f>
        <v>053-001</v>
      </c>
      <c r="U485" t="e">
        <f>VLOOKUP(C485,'053-003'!C:G,5,0)</f>
        <v>#N/A</v>
      </c>
      <c r="V485" t="e">
        <f>VLOOKUP(C485,'053-004'!C:G,5,0)</f>
        <v>#N/A</v>
      </c>
      <c r="W485" s="43" t="e">
        <f>VLOOKUP(C485,'053-005'!D:L,9,0)</f>
        <v>#N/A</v>
      </c>
      <c r="X485" t="e">
        <f>VLOOKUP(C485,'053-006'!C:G,5,0)</f>
        <v>#N/A</v>
      </c>
    </row>
    <row r="486" spans="1:24" ht="45" customHeight="1">
      <c r="A486" s="131"/>
      <c r="B486" s="148" t="s">
        <v>447</v>
      </c>
      <c r="C486" s="20" t="s">
        <v>447</v>
      </c>
      <c r="D486" s="21" t="s">
        <v>612</v>
      </c>
      <c r="E486" s="21" t="s">
        <v>603</v>
      </c>
      <c r="F486" s="22">
        <v>8</v>
      </c>
      <c r="G486" s="137"/>
      <c r="H486" s="140"/>
      <c r="I486" s="140"/>
      <c r="J486" s="140"/>
      <c r="K486" s="140"/>
      <c r="L486" s="143"/>
      <c r="M486" s="26">
        <v>12</v>
      </c>
      <c r="N486" s="50">
        <v>172.8</v>
      </c>
      <c r="O486" s="60">
        <v>286978</v>
      </c>
      <c r="P486" s="61">
        <v>266135</v>
      </c>
      <c r="Q486" s="62">
        <f t="shared" si="26"/>
        <v>48689380.800000004</v>
      </c>
      <c r="R486" s="62">
        <f t="shared" si="27"/>
        <v>6086172.6000000006</v>
      </c>
      <c r="S486" s="63">
        <v>6086172</v>
      </c>
      <c r="T486" t="str">
        <f>VLOOKUP(C486,'053-001'!D:I,6,0)</f>
        <v>053-001</v>
      </c>
      <c r="U486" t="e">
        <f>VLOOKUP(C486,'053-003'!C:G,5,0)</f>
        <v>#N/A</v>
      </c>
      <c r="V486" t="e">
        <f>VLOOKUP(C486,'053-004'!C:G,5,0)</f>
        <v>#N/A</v>
      </c>
      <c r="W486" s="43" t="e">
        <f>VLOOKUP(C486,'053-005'!D:L,9,0)</f>
        <v>#N/A</v>
      </c>
      <c r="X486" t="e">
        <f>VLOOKUP(C486,'053-006'!C:G,5,0)</f>
        <v>#N/A</v>
      </c>
    </row>
    <row r="487" spans="1:24" ht="45" customHeight="1" thickBot="1">
      <c r="A487" s="146"/>
      <c r="B487" s="149" t="s">
        <v>498</v>
      </c>
      <c r="C487" s="31" t="s">
        <v>498</v>
      </c>
      <c r="D487" s="32" t="s">
        <v>497</v>
      </c>
      <c r="E487" s="32" t="s">
        <v>603</v>
      </c>
      <c r="F487" s="33">
        <v>2</v>
      </c>
      <c r="G487" s="151"/>
      <c r="H487" s="153"/>
      <c r="I487" s="153"/>
      <c r="J487" s="153"/>
      <c r="K487" s="153"/>
      <c r="L487" s="155"/>
      <c r="M487" s="26">
        <v>12</v>
      </c>
      <c r="N487" s="50">
        <v>43.2</v>
      </c>
      <c r="O487" s="60">
        <v>286978</v>
      </c>
      <c r="P487" s="61">
        <v>266135</v>
      </c>
      <c r="Q487" s="62">
        <f t="shared" si="26"/>
        <v>12172345.200000001</v>
      </c>
      <c r="R487" s="62">
        <f t="shared" si="27"/>
        <v>6086172.6000000006</v>
      </c>
      <c r="S487" s="63">
        <v>6086172</v>
      </c>
      <c r="T487" t="str">
        <f>VLOOKUP(C487,'053-001'!D:I,6,0)</f>
        <v>053-001</v>
      </c>
      <c r="U487" t="e">
        <f>VLOOKUP(C487,'053-003'!C:G,5,0)</f>
        <v>#N/A</v>
      </c>
      <c r="V487" t="e">
        <f>VLOOKUP(C487,'053-004'!C:G,5,0)</f>
        <v>#N/A</v>
      </c>
      <c r="W487" s="43" t="e">
        <f>VLOOKUP(C487,'053-005'!D:L,9,0)</f>
        <v>#N/A</v>
      </c>
      <c r="X487" t="e">
        <f>VLOOKUP(C487,'053-006'!C:G,5,0)</f>
        <v>#N/A</v>
      </c>
    </row>
    <row r="488" spans="1:24" ht="45" customHeight="1">
      <c r="A488" s="145" t="s">
        <v>606</v>
      </c>
      <c r="B488" s="147" t="s">
        <v>66</v>
      </c>
      <c r="C488" s="29" t="s">
        <v>66</v>
      </c>
      <c r="D488" s="7" t="s">
        <v>3</v>
      </c>
      <c r="E488" s="7" t="s">
        <v>603</v>
      </c>
      <c r="F488" s="30">
        <v>1</v>
      </c>
      <c r="G488" s="150">
        <v>184</v>
      </c>
      <c r="H488" s="152">
        <f>F488*G488</f>
        <v>184</v>
      </c>
      <c r="I488" s="152">
        <v>0</v>
      </c>
      <c r="J488" s="152">
        <f>H488-I488</f>
        <v>184</v>
      </c>
      <c r="K488" s="152">
        <f>J488*0.09</f>
        <v>16.559999999999999</v>
      </c>
      <c r="L488" s="154">
        <f>J488+K488</f>
        <v>200.56</v>
      </c>
      <c r="M488" s="26">
        <v>12</v>
      </c>
      <c r="N488" s="50">
        <v>13.4</v>
      </c>
      <c r="O488" s="60">
        <v>286978</v>
      </c>
      <c r="P488" s="61">
        <v>266135</v>
      </c>
      <c r="Q488" s="62">
        <f t="shared" si="26"/>
        <v>3775681.1500000004</v>
      </c>
      <c r="R488" s="62">
        <f t="shared" si="27"/>
        <v>3775681.1500000004</v>
      </c>
      <c r="S488" s="63">
        <v>3775681</v>
      </c>
      <c r="T488" t="str">
        <f>VLOOKUP(C488,'053-001'!D:I,6,0)</f>
        <v>053-001</v>
      </c>
      <c r="U488" t="e">
        <f>VLOOKUP(C488,'053-003'!C:G,5,0)</f>
        <v>#N/A</v>
      </c>
      <c r="V488" t="e">
        <f>VLOOKUP(C488,'053-004'!C:G,5,0)</f>
        <v>#N/A</v>
      </c>
      <c r="W488" s="43" t="e">
        <f>VLOOKUP(C488,'053-005'!D:L,9,0)</f>
        <v>#N/A</v>
      </c>
      <c r="X488" t="e">
        <f>VLOOKUP(C488,'053-006'!C:G,5,0)</f>
        <v>#N/A</v>
      </c>
    </row>
    <row r="489" spans="1:24" ht="45" customHeight="1">
      <c r="A489" s="131"/>
      <c r="B489" s="148" t="s">
        <v>212</v>
      </c>
      <c r="C489" s="20" t="s">
        <v>212</v>
      </c>
      <c r="D489" s="21" t="s">
        <v>691</v>
      </c>
      <c r="E489" s="21" t="s">
        <v>603</v>
      </c>
      <c r="F489" s="22">
        <v>2</v>
      </c>
      <c r="G489" s="137"/>
      <c r="H489" s="140"/>
      <c r="I489" s="140"/>
      <c r="J489" s="140"/>
      <c r="K489" s="140"/>
      <c r="L489" s="143"/>
      <c r="M489" s="26">
        <v>12</v>
      </c>
      <c r="N489" s="50">
        <v>26.8</v>
      </c>
      <c r="O489" s="60">
        <v>286978</v>
      </c>
      <c r="P489" s="61">
        <v>266135</v>
      </c>
      <c r="Q489" s="62">
        <f t="shared" si="26"/>
        <v>7551362.3000000007</v>
      </c>
      <c r="R489" s="62">
        <f t="shared" si="27"/>
        <v>3775681.1500000004</v>
      </c>
      <c r="S489" s="63">
        <v>3775681</v>
      </c>
      <c r="T489" t="str">
        <f>VLOOKUP(C489,'053-001'!D:I,6,0)</f>
        <v>053-001</v>
      </c>
      <c r="U489" t="e">
        <f>VLOOKUP(C489,'053-003'!C:G,5,0)</f>
        <v>#N/A</v>
      </c>
      <c r="V489" t="e">
        <f>VLOOKUP(C489,'053-004'!C:G,5,0)</f>
        <v>#N/A</v>
      </c>
      <c r="W489" s="43" t="e">
        <f>VLOOKUP(C489,'053-005'!D:L,9,0)</f>
        <v>#N/A</v>
      </c>
      <c r="X489" t="e">
        <f>VLOOKUP(C489,'053-006'!C:G,5,0)</f>
        <v>#N/A</v>
      </c>
    </row>
    <row r="490" spans="1:24" ht="45" customHeight="1">
      <c r="A490" s="131"/>
      <c r="B490" s="148" t="s">
        <v>338</v>
      </c>
      <c r="C490" s="20" t="s">
        <v>338</v>
      </c>
      <c r="D490" s="21" t="s">
        <v>275</v>
      </c>
      <c r="E490" s="21" t="s">
        <v>603</v>
      </c>
      <c r="F490" s="22">
        <v>2</v>
      </c>
      <c r="G490" s="137"/>
      <c r="H490" s="140"/>
      <c r="I490" s="140"/>
      <c r="J490" s="140"/>
      <c r="K490" s="140"/>
      <c r="L490" s="143"/>
      <c r="M490" s="26">
        <v>12</v>
      </c>
      <c r="N490" s="50">
        <v>26.8</v>
      </c>
      <c r="O490" s="60">
        <v>286978</v>
      </c>
      <c r="P490" s="61">
        <v>266135</v>
      </c>
      <c r="Q490" s="62">
        <f t="shared" si="26"/>
        <v>7551362.3000000007</v>
      </c>
      <c r="R490" s="62">
        <f t="shared" si="27"/>
        <v>3775681.1500000004</v>
      </c>
      <c r="S490" s="63">
        <v>3775681</v>
      </c>
      <c r="T490" t="str">
        <f>VLOOKUP(C490,'053-001'!D:I,6,0)</f>
        <v>053-001</v>
      </c>
      <c r="U490" t="e">
        <f>VLOOKUP(C490,'053-003'!C:G,5,0)</f>
        <v>#N/A</v>
      </c>
      <c r="V490" t="e">
        <f>VLOOKUP(C490,'053-004'!C:G,5,0)</f>
        <v>#N/A</v>
      </c>
      <c r="W490" s="43" t="e">
        <f>VLOOKUP(C490,'053-005'!D:L,9,0)</f>
        <v>#N/A</v>
      </c>
      <c r="X490" t="e">
        <f>VLOOKUP(C490,'053-006'!C:G,5,0)</f>
        <v>#N/A</v>
      </c>
    </row>
    <row r="491" spans="1:24" ht="45" customHeight="1">
      <c r="A491" s="131"/>
      <c r="B491" s="148" t="s">
        <v>448</v>
      </c>
      <c r="C491" s="20" t="s">
        <v>448</v>
      </c>
      <c r="D491" s="21" t="s">
        <v>385</v>
      </c>
      <c r="E491" s="21" t="s">
        <v>603</v>
      </c>
      <c r="F491" s="22">
        <v>8</v>
      </c>
      <c r="G491" s="137"/>
      <c r="H491" s="140"/>
      <c r="I491" s="140"/>
      <c r="J491" s="140"/>
      <c r="K491" s="140"/>
      <c r="L491" s="143"/>
      <c r="M491" s="26">
        <v>12</v>
      </c>
      <c r="N491" s="50">
        <v>107.2</v>
      </c>
      <c r="O491" s="60">
        <v>286978</v>
      </c>
      <c r="P491" s="61">
        <v>266135</v>
      </c>
      <c r="Q491" s="62">
        <f t="shared" si="26"/>
        <v>30205449.200000003</v>
      </c>
      <c r="R491" s="62">
        <f t="shared" si="27"/>
        <v>3775681.1500000004</v>
      </c>
      <c r="S491" s="63">
        <v>3775681</v>
      </c>
      <c r="T491" t="str">
        <f>VLOOKUP(C491,'053-001'!D:I,6,0)</f>
        <v>053-001</v>
      </c>
      <c r="U491" t="e">
        <f>VLOOKUP(C491,'053-003'!C:G,5,0)</f>
        <v>#N/A</v>
      </c>
      <c r="V491" t="e">
        <f>VLOOKUP(C491,'053-004'!C:G,5,0)</f>
        <v>#N/A</v>
      </c>
      <c r="W491" s="43" t="e">
        <f>VLOOKUP(C491,'053-005'!D:L,9,0)</f>
        <v>#N/A</v>
      </c>
      <c r="X491" t="e">
        <f>VLOOKUP(C491,'053-006'!C:G,5,0)</f>
        <v>#N/A</v>
      </c>
    </row>
    <row r="492" spans="1:24" ht="45" customHeight="1" thickBot="1">
      <c r="A492" s="146"/>
      <c r="B492" s="149" t="s">
        <v>560</v>
      </c>
      <c r="C492" s="31" t="s">
        <v>560</v>
      </c>
      <c r="D492" s="32" t="s">
        <v>561</v>
      </c>
      <c r="E492" s="32" t="s">
        <v>603</v>
      </c>
      <c r="F492" s="33">
        <v>2</v>
      </c>
      <c r="G492" s="151"/>
      <c r="H492" s="153"/>
      <c r="I492" s="153"/>
      <c r="J492" s="153"/>
      <c r="K492" s="153"/>
      <c r="L492" s="155"/>
      <c r="M492" s="26">
        <v>12</v>
      </c>
      <c r="N492" s="50">
        <v>26.8</v>
      </c>
      <c r="O492" s="60">
        <v>286978</v>
      </c>
      <c r="P492" s="61">
        <v>266135</v>
      </c>
      <c r="Q492" s="62">
        <f t="shared" si="26"/>
        <v>7551362.3000000007</v>
      </c>
      <c r="R492" s="62">
        <f t="shared" si="27"/>
        <v>3775681.1500000004</v>
      </c>
      <c r="S492" s="63">
        <v>3775681</v>
      </c>
      <c r="T492" t="str">
        <f>VLOOKUP(C492,'053-001'!D:I,6,0)</f>
        <v>053-001</v>
      </c>
      <c r="U492" t="e">
        <f>VLOOKUP(C492,'053-003'!C:G,5,0)</f>
        <v>#N/A</v>
      </c>
      <c r="V492" t="e">
        <f>VLOOKUP(C492,'053-004'!C:G,5,0)</f>
        <v>#N/A</v>
      </c>
      <c r="W492" s="43" t="e">
        <f>VLOOKUP(C492,'053-005'!D:L,9,0)</f>
        <v>#N/A</v>
      </c>
      <c r="X492" t="e">
        <f>VLOOKUP(C492,'053-006'!C:G,5,0)</f>
        <v>#N/A</v>
      </c>
    </row>
    <row r="493" spans="1:24" ht="45" customHeight="1">
      <c r="A493" s="145" t="s">
        <v>608</v>
      </c>
      <c r="B493" s="147" t="s">
        <v>777</v>
      </c>
      <c r="C493" s="29" t="s">
        <v>778</v>
      </c>
      <c r="D493" s="7" t="s">
        <v>779</v>
      </c>
      <c r="E493" s="7" t="s">
        <v>757</v>
      </c>
      <c r="F493" s="30">
        <v>1</v>
      </c>
      <c r="G493" s="150">
        <v>380</v>
      </c>
      <c r="H493" s="152">
        <f>F493*G493</f>
        <v>380</v>
      </c>
      <c r="I493" s="152">
        <v>0</v>
      </c>
      <c r="J493" s="152">
        <f>H493-I493</f>
        <v>380</v>
      </c>
      <c r="K493" s="152">
        <f>J493*0.09</f>
        <v>34.199999999999996</v>
      </c>
      <c r="L493" s="154">
        <f>J493+K493</f>
        <v>414.2</v>
      </c>
      <c r="M493" s="26">
        <v>12</v>
      </c>
      <c r="N493" s="50">
        <v>29.571428571428573</v>
      </c>
      <c r="O493" s="60">
        <v>286978</v>
      </c>
      <c r="P493" s="61">
        <v>266135</v>
      </c>
      <c r="Q493" s="62">
        <f t="shared" si="26"/>
        <v>8332260.1071428582</v>
      </c>
      <c r="R493" s="62">
        <f t="shared" si="27"/>
        <v>8332260.1071428582</v>
      </c>
      <c r="S493" s="63">
        <v>8332260</v>
      </c>
      <c r="T493" t="e">
        <f>VLOOKUP(C493,'053-001'!D:I,6,0)</f>
        <v>#N/A</v>
      </c>
      <c r="U493" t="e">
        <f>VLOOKUP(C493,'053-003'!C:G,5,0)</f>
        <v>#N/A</v>
      </c>
      <c r="V493" t="e">
        <f>VLOOKUP(C493,'053-004'!C:G,5,0)</f>
        <v>#N/A</v>
      </c>
      <c r="W493" s="43" t="e">
        <f>VLOOKUP(C493,'053-005'!D:L,9,0)</f>
        <v>#N/A</v>
      </c>
      <c r="X493" t="str">
        <f>VLOOKUP(C493,'053-006'!C:G,5,0)</f>
        <v>053-006</v>
      </c>
    </row>
    <row r="494" spans="1:24" ht="45" customHeight="1">
      <c r="A494" s="131"/>
      <c r="B494" s="148" t="s">
        <v>780</v>
      </c>
      <c r="C494" s="20" t="s">
        <v>780</v>
      </c>
      <c r="D494" s="21" t="s">
        <v>781</v>
      </c>
      <c r="E494" s="21" t="s">
        <v>757</v>
      </c>
      <c r="F494" s="22">
        <v>8</v>
      </c>
      <c r="G494" s="137"/>
      <c r="H494" s="140"/>
      <c r="I494" s="140"/>
      <c r="J494" s="140"/>
      <c r="K494" s="140"/>
      <c r="L494" s="143"/>
      <c r="M494" s="26">
        <v>12</v>
      </c>
      <c r="N494" s="50">
        <v>236.20857100000001</v>
      </c>
      <c r="O494" s="60">
        <v>286978</v>
      </c>
      <c r="P494" s="61">
        <v>266135</v>
      </c>
      <c r="Q494" s="62">
        <f t="shared" si="26"/>
        <v>66555839.477099754</v>
      </c>
      <c r="R494" s="62">
        <f t="shared" si="27"/>
        <v>8319479.9346374692</v>
      </c>
      <c r="S494" s="63">
        <v>8319479</v>
      </c>
      <c r="T494" t="e">
        <f>VLOOKUP(C494,'053-001'!D:I,6,0)</f>
        <v>#N/A</v>
      </c>
      <c r="U494" t="e">
        <f>VLOOKUP(C494,'053-003'!C:G,5,0)</f>
        <v>#N/A</v>
      </c>
      <c r="V494" t="e">
        <f>VLOOKUP(C494,'053-004'!C:G,5,0)</f>
        <v>#N/A</v>
      </c>
      <c r="W494" s="43" t="e">
        <f>VLOOKUP(C494,'053-005'!D:L,9,0)</f>
        <v>#N/A</v>
      </c>
      <c r="X494" t="str">
        <f>VLOOKUP(C494,'053-006'!C:G,5,0)</f>
        <v>053-006</v>
      </c>
    </row>
    <row r="495" spans="1:24" ht="45" customHeight="1">
      <c r="A495" s="131"/>
      <c r="B495" s="148" t="s">
        <v>782</v>
      </c>
      <c r="C495" s="20" t="s">
        <v>782</v>
      </c>
      <c r="D495" s="21" t="s">
        <v>783</v>
      </c>
      <c r="E495" s="21" t="s">
        <v>757</v>
      </c>
      <c r="F495" s="22">
        <v>2</v>
      </c>
      <c r="G495" s="137"/>
      <c r="H495" s="140"/>
      <c r="I495" s="140"/>
      <c r="J495" s="140"/>
      <c r="K495" s="140"/>
      <c r="L495" s="143"/>
      <c r="M495" s="26">
        <v>12</v>
      </c>
      <c r="N495" s="50">
        <v>59</v>
      </c>
      <c r="O495" s="60">
        <v>286978</v>
      </c>
      <c r="P495" s="61">
        <v>266135</v>
      </c>
      <c r="Q495" s="62">
        <f t="shared" si="26"/>
        <v>16624267.75</v>
      </c>
      <c r="R495" s="62">
        <f t="shared" si="27"/>
        <v>8312133.875</v>
      </c>
      <c r="S495" s="63">
        <v>8312133</v>
      </c>
      <c r="T495" t="e">
        <f>VLOOKUP(C495,'053-001'!D:I,6,0)</f>
        <v>#N/A</v>
      </c>
      <c r="U495" t="e">
        <f>VLOOKUP(C495,'053-003'!C:G,5,0)</f>
        <v>#N/A</v>
      </c>
      <c r="V495" t="e">
        <f>VLOOKUP(C495,'053-004'!C:G,5,0)</f>
        <v>#N/A</v>
      </c>
      <c r="W495" s="43" t="e">
        <f>VLOOKUP(C495,'053-005'!D:L,9,0)</f>
        <v>#N/A</v>
      </c>
      <c r="X495" t="str">
        <f>VLOOKUP(C495,'053-006'!C:G,5,0)</f>
        <v>053-006</v>
      </c>
    </row>
    <row r="496" spans="1:24" ht="45" customHeight="1">
      <c r="A496" s="131"/>
      <c r="B496" s="148" t="s">
        <v>784</v>
      </c>
      <c r="C496" s="20" t="s">
        <v>784</v>
      </c>
      <c r="D496" s="21" t="s">
        <v>785</v>
      </c>
      <c r="E496" s="21" t="s">
        <v>757</v>
      </c>
      <c r="F496" s="22">
        <v>2</v>
      </c>
      <c r="G496" s="137"/>
      <c r="H496" s="140"/>
      <c r="I496" s="140"/>
      <c r="J496" s="140"/>
      <c r="K496" s="140"/>
      <c r="L496" s="143"/>
      <c r="M496" s="26">
        <v>12</v>
      </c>
      <c r="N496" s="50">
        <v>59</v>
      </c>
      <c r="O496" s="60">
        <v>286978</v>
      </c>
      <c r="P496" s="61">
        <v>266135</v>
      </c>
      <c r="Q496" s="62">
        <f t="shared" si="26"/>
        <v>16624267.75</v>
      </c>
      <c r="R496" s="62">
        <f t="shared" si="27"/>
        <v>8312133.875</v>
      </c>
      <c r="S496" s="63">
        <v>8312133</v>
      </c>
      <c r="T496" t="e">
        <f>VLOOKUP(C496,'053-001'!D:I,6,0)</f>
        <v>#N/A</v>
      </c>
      <c r="U496" t="e">
        <f>VLOOKUP(C496,'053-003'!C:G,5,0)</f>
        <v>#N/A</v>
      </c>
      <c r="V496" t="e">
        <f>VLOOKUP(C496,'053-004'!C:G,5,0)</f>
        <v>#N/A</v>
      </c>
      <c r="W496" s="43" t="e">
        <f>VLOOKUP(C496,'053-005'!D:L,9,0)</f>
        <v>#N/A</v>
      </c>
      <c r="X496" t="str">
        <f>VLOOKUP(C496,'053-006'!C:G,5,0)</f>
        <v>053-006</v>
      </c>
    </row>
    <row r="497" spans="1:24" ht="45" customHeight="1" thickBot="1">
      <c r="A497" s="146"/>
      <c r="B497" s="149" t="s">
        <v>777</v>
      </c>
      <c r="C497" s="31" t="s">
        <v>777</v>
      </c>
      <c r="D497" s="32" t="s">
        <v>3</v>
      </c>
      <c r="E497" s="32" t="s">
        <v>757</v>
      </c>
      <c r="F497" s="33">
        <v>1</v>
      </c>
      <c r="G497" s="151"/>
      <c r="H497" s="153"/>
      <c r="I497" s="153"/>
      <c r="J497" s="153"/>
      <c r="K497" s="153"/>
      <c r="L497" s="155"/>
      <c r="M497" s="26">
        <v>12</v>
      </c>
      <c r="N497" s="50">
        <v>29</v>
      </c>
      <c r="O497" s="60">
        <v>286978</v>
      </c>
      <c r="P497" s="61">
        <v>266135</v>
      </c>
      <c r="Q497" s="62">
        <f t="shared" si="26"/>
        <v>8171250.25</v>
      </c>
      <c r="R497" s="62">
        <f t="shared" si="27"/>
        <v>8171250.25</v>
      </c>
      <c r="S497" s="63">
        <v>8171250</v>
      </c>
      <c r="T497" t="e">
        <f>VLOOKUP(C497,'053-001'!D:I,6,0)</f>
        <v>#N/A</v>
      </c>
      <c r="U497" t="e">
        <f>VLOOKUP(C497,'053-003'!C:G,5,0)</f>
        <v>#N/A</v>
      </c>
      <c r="V497" t="e">
        <f>VLOOKUP(C497,'053-004'!C:G,5,0)</f>
        <v>#N/A</v>
      </c>
      <c r="W497" s="43" t="e">
        <f>VLOOKUP(C497,'053-005'!D:L,9,0)</f>
        <v>#N/A</v>
      </c>
      <c r="X497" t="str">
        <f>VLOOKUP(C497,'053-006'!C:G,5,0)</f>
        <v>053-006</v>
      </c>
    </row>
    <row r="498" spans="1:24" ht="45" customHeight="1">
      <c r="A498" s="145" t="s">
        <v>618</v>
      </c>
      <c r="B498" s="147" t="s">
        <v>68</v>
      </c>
      <c r="C498" s="29" t="s">
        <v>68</v>
      </c>
      <c r="D498" s="7" t="s">
        <v>3</v>
      </c>
      <c r="E498" s="7" t="s">
        <v>603</v>
      </c>
      <c r="F498" s="30">
        <v>1</v>
      </c>
      <c r="G498" s="150">
        <v>184</v>
      </c>
      <c r="H498" s="152">
        <f>F498*G498</f>
        <v>184</v>
      </c>
      <c r="I498" s="152">
        <v>0</v>
      </c>
      <c r="J498" s="152">
        <f>H498-I498</f>
        <v>184</v>
      </c>
      <c r="K498" s="152">
        <f>J498*0.09</f>
        <v>16.559999999999999</v>
      </c>
      <c r="L498" s="154">
        <f>J498+K498</f>
        <v>200.56</v>
      </c>
      <c r="M498" s="26">
        <v>12</v>
      </c>
      <c r="N498" s="50">
        <v>13.4</v>
      </c>
      <c r="O498" s="60">
        <v>286978</v>
      </c>
      <c r="P498" s="61">
        <v>266135</v>
      </c>
      <c r="Q498" s="62">
        <f t="shared" si="26"/>
        <v>3775681.1500000004</v>
      </c>
      <c r="R498" s="62">
        <f t="shared" si="27"/>
        <v>3775681.1500000004</v>
      </c>
      <c r="S498" s="63">
        <v>3775681</v>
      </c>
      <c r="T498" t="str">
        <f>VLOOKUP(C498,'053-001'!D:I,6,0)</f>
        <v>053-001</v>
      </c>
      <c r="U498" t="e">
        <f>VLOOKUP(C498,'053-003'!C:G,5,0)</f>
        <v>#N/A</v>
      </c>
      <c r="V498" t="e">
        <f>VLOOKUP(C498,'053-004'!C:G,5,0)</f>
        <v>#N/A</v>
      </c>
      <c r="W498" s="43" t="e">
        <f>VLOOKUP(C498,'053-005'!D:L,9,0)</f>
        <v>#N/A</v>
      </c>
      <c r="X498" t="e">
        <f>VLOOKUP(C498,'053-006'!C:G,5,0)</f>
        <v>#N/A</v>
      </c>
    </row>
    <row r="499" spans="1:24" ht="45" customHeight="1">
      <c r="A499" s="131"/>
      <c r="B499" s="148" t="s">
        <v>215</v>
      </c>
      <c r="C499" s="20" t="s">
        <v>215</v>
      </c>
      <c r="D499" s="21" t="s">
        <v>660</v>
      </c>
      <c r="E499" s="21" t="s">
        <v>603</v>
      </c>
      <c r="F499" s="22">
        <v>2</v>
      </c>
      <c r="G499" s="137"/>
      <c r="H499" s="140"/>
      <c r="I499" s="140"/>
      <c r="J499" s="140"/>
      <c r="K499" s="140"/>
      <c r="L499" s="143"/>
      <c r="M499" s="26">
        <v>12</v>
      </c>
      <c r="N499" s="50">
        <v>26.8</v>
      </c>
      <c r="O499" s="60">
        <v>286978</v>
      </c>
      <c r="P499" s="61">
        <v>266135</v>
      </c>
      <c r="Q499" s="62">
        <f t="shared" si="26"/>
        <v>7551362.3000000007</v>
      </c>
      <c r="R499" s="62">
        <f t="shared" si="27"/>
        <v>3775681.1500000004</v>
      </c>
      <c r="S499" s="63">
        <v>3775681</v>
      </c>
      <c r="T499" t="str">
        <f>VLOOKUP(C499,'053-001'!D:I,6,0)</f>
        <v>053-001</v>
      </c>
      <c r="U499" t="e">
        <f>VLOOKUP(C499,'053-003'!C:G,5,0)</f>
        <v>#N/A</v>
      </c>
      <c r="V499" t="e">
        <f>VLOOKUP(C499,'053-004'!C:G,5,0)</f>
        <v>#N/A</v>
      </c>
      <c r="W499" s="43" t="e">
        <f>VLOOKUP(C499,'053-005'!D:L,9,0)</f>
        <v>#N/A</v>
      </c>
      <c r="X499" t="e">
        <f>VLOOKUP(C499,'053-006'!C:G,5,0)</f>
        <v>#N/A</v>
      </c>
    </row>
    <row r="500" spans="1:24" ht="45" customHeight="1">
      <c r="A500" s="131"/>
      <c r="B500" s="148" t="s">
        <v>340</v>
      </c>
      <c r="C500" s="20" t="s">
        <v>340</v>
      </c>
      <c r="D500" s="21" t="s">
        <v>661</v>
      </c>
      <c r="E500" s="21" t="s">
        <v>603</v>
      </c>
      <c r="F500" s="22">
        <v>2</v>
      </c>
      <c r="G500" s="137"/>
      <c r="H500" s="140"/>
      <c r="I500" s="140"/>
      <c r="J500" s="140"/>
      <c r="K500" s="140"/>
      <c r="L500" s="143"/>
      <c r="M500" s="26">
        <v>12</v>
      </c>
      <c r="N500" s="50">
        <v>26.8</v>
      </c>
      <c r="O500" s="60">
        <v>286978</v>
      </c>
      <c r="P500" s="61">
        <v>266135</v>
      </c>
      <c r="Q500" s="62">
        <f t="shared" si="26"/>
        <v>7551362.3000000007</v>
      </c>
      <c r="R500" s="62">
        <f t="shared" si="27"/>
        <v>3775681.1500000004</v>
      </c>
      <c r="S500" s="63">
        <v>3775681</v>
      </c>
      <c r="T500" t="str">
        <f>VLOOKUP(C500,'053-001'!D:I,6,0)</f>
        <v>053-001</v>
      </c>
      <c r="U500" t="e">
        <f>VLOOKUP(C500,'053-003'!C:G,5,0)</f>
        <v>#N/A</v>
      </c>
      <c r="V500" t="e">
        <f>VLOOKUP(C500,'053-004'!C:G,5,0)</f>
        <v>#N/A</v>
      </c>
      <c r="W500" s="43" t="e">
        <f>VLOOKUP(C500,'053-005'!D:L,9,0)</f>
        <v>#N/A</v>
      </c>
      <c r="X500" t="e">
        <f>VLOOKUP(C500,'053-006'!C:G,5,0)</f>
        <v>#N/A</v>
      </c>
    </row>
    <row r="501" spans="1:24" ht="45" customHeight="1">
      <c r="A501" s="131"/>
      <c r="B501" s="148" t="s">
        <v>450</v>
      </c>
      <c r="C501" s="20" t="s">
        <v>450</v>
      </c>
      <c r="D501" s="21" t="s">
        <v>662</v>
      </c>
      <c r="E501" s="21" t="s">
        <v>603</v>
      </c>
      <c r="F501" s="22">
        <v>8</v>
      </c>
      <c r="G501" s="137"/>
      <c r="H501" s="140"/>
      <c r="I501" s="140"/>
      <c r="J501" s="140"/>
      <c r="K501" s="140"/>
      <c r="L501" s="143"/>
      <c r="M501" s="26">
        <v>12</v>
      </c>
      <c r="N501" s="50">
        <v>107.2</v>
      </c>
      <c r="O501" s="60">
        <v>286978</v>
      </c>
      <c r="P501" s="61">
        <v>266135</v>
      </c>
      <c r="Q501" s="62">
        <f t="shared" si="26"/>
        <v>30205449.200000003</v>
      </c>
      <c r="R501" s="62">
        <f t="shared" si="27"/>
        <v>3775681.1500000004</v>
      </c>
      <c r="S501" s="63">
        <v>3775681</v>
      </c>
      <c r="T501" t="str">
        <f>VLOOKUP(C501,'053-001'!D:I,6,0)</f>
        <v>053-001</v>
      </c>
      <c r="U501" t="e">
        <f>VLOOKUP(C501,'053-003'!C:G,5,0)</f>
        <v>#N/A</v>
      </c>
      <c r="V501" t="e">
        <f>VLOOKUP(C501,'053-004'!C:G,5,0)</f>
        <v>#N/A</v>
      </c>
      <c r="W501" s="43" t="e">
        <f>VLOOKUP(C501,'053-005'!D:L,9,0)</f>
        <v>#N/A</v>
      </c>
      <c r="X501" t="e">
        <f>VLOOKUP(C501,'053-006'!C:G,5,0)</f>
        <v>#N/A</v>
      </c>
    </row>
    <row r="502" spans="1:24" ht="45" customHeight="1" thickBot="1">
      <c r="A502" s="146"/>
      <c r="B502" s="149" t="s">
        <v>562</v>
      </c>
      <c r="C502" s="31" t="s">
        <v>562</v>
      </c>
      <c r="D502" s="32" t="s">
        <v>530</v>
      </c>
      <c r="E502" s="32" t="s">
        <v>603</v>
      </c>
      <c r="F502" s="33">
        <v>2</v>
      </c>
      <c r="G502" s="151"/>
      <c r="H502" s="153"/>
      <c r="I502" s="153"/>
      <c r="J502" s="153"/>
      <c r="K502" s="153"/>
      <c r="L502" s="155"/>
      <c r="M502" s="26">
        <v>12</v>
      </c>
      <c r="N502" s="50">
        <v>26.8</v>
      </c>
      <c r="O502" s="60">
        <v>286978</v>
      </c>
      <c r="P502" s="61">
        <v>266135</v>
      </c>
      <c r="Q502" s="62">
        <f t="shared" si="26"/>
        <v>7551362.3000000007</v>
      </c>
      <c r="R502" s="62">
        <f t="shared" si="27"/>
        <v>3775681.1500000004</v>
      </c>
      <c r="S502" s="63">
        <v>3775681</v>
      </c>
      <c r="T502" t="str">
        <f>VLOOKUP(C502,'053-001'!D:I,6,0)</f>
        <v>053-001</v>
      </c>
      <c r="U502" t="e">
        <f>VLOOKUP(C502,'053-003'!C:G,5,0)</f>
        <v>#N/A</v>
      </c>
      <c r="V502" t="e">
        <f>VLOOKUP(C502,'053-004'!C:G,5,0)</f>
        <v>#N/A</v>
      </c>
      <c r="W502" s="43" t="e">
        <f>VLOOKUP(C502,'053-005'!D:L,9,0)</f>
        <v>#N/A</v>
      </c>
      <c r="X502" t="e">
        <f>VLOOKUP(C502,'053-006'!C:G,5,0)</f>
        <v>#N/A</v>
      </c>
    </row>
    <row r="503" spans="1:24" ht="45" customHeight="1">
      <c r="A503" s="145" t="s">
        <v>601</v>
      </c>
      <c r="B503" s="147" t="s">
        <v>62</v>
      </c>
      <c r="C503" s="29" t="s">
        <v>62</v>
      </c>
      <c r="D503" s="7" t="s">
        <v>3</v>
      </c>
      <c r="E503" s="7" t="s">
        <v>603</v>
      </c>
      <c r="F503" s="30">
        <v>1</v>
      </c>
      <c r="G503" s="150">
        <v>133</v>
      </c>
      <c r="H503" s="152">
        <f>F503*G503</f>
        <v>133</v>
      </c>
      <c r="I503" s="152">
        <v>0</v>
      </c>
      <c r="J503" s="152">
        <f>H503-I503</f>
        <v>133</v>
      </c>
      <c r="K503" s="152">
        <f>J503*0.09</f>
        <v>11.969999999999999</v>
      </c>
      <c r="L503" s="154">
        <f>J503+K503</f>
        <v>144.97</v>
      </c>
      <c r="M503" s="26">
        <v>11</v>
      </c>
      <c r="N503" s="49">
        <v>9.6666666666666661</v>
      </c>
      <c r="O503" s="60">
        <v>286978</v>
      </c>
      <c r="P503" s="61">
        <v>266135</v>
      </c>
      <c r="Q503" s="62">
        <f t="shared" si="26"/>
        <v>2723750.083333333</v>
      </c>
      <c r="R503" s="62">
        <f t="shared" si="27"/>
        <v>2723750.083333333</v>
      </c>
      <c r="S503" s="63">
        <v>2723750</v>
      </c>
      <c r="T503" t="str">
        <f>VLOOKUP(C503,'053-001'!D:I,6,0)</f>
        <v>053-001</v>
      </c>
      <c r="U503" t="e">
        <f>VLOOKUP(C503,'053-003'!C:G,5,0)</f>
        <v>#N/A</v>
      </c>
      <c r="V503" t="e">
        <f>VLOOKUP(C503,'053-004'!C:G,5,0)</f>
        <v>#N/A</v>
      </c>
      <c r="W503" s="43" t="e">
        <f>VLOOKUP(C503,'053-005'!D:L,9,0)</f>
        <v>#N/A</v>
      </c>
      <c r="X503" t="e">
        <f>VLOOKUP(C503,'053-006'!C:G,5,0)</f>
        <v>#N/A</v>
      </c>
    </row>
    <row r="504" spans="1:24" ht="45" customHeight="1">
      <c r="A504" s="131"/>
      <c r="B504" s="148" t="s">
        <v>207</v>
      </c>
      <c r="C504" s="20" t="s">
        <v>207</v>
      </c>
      <c r="D504" s="21" t="s">
        <v>664</v>
      </c>
      <c r="E504" s="21" t="s">
        <v>603</v>
      </c>
      <c r="F504" s="22">
        <v>2</v>
      </c>
      <c r="G504" s="137"/>
      <c r="H504" s="140"/>
      <c r="I504" s="140"/>
      <c r="J504" s="140"/>
      <c r="K504" s="140"/>
      <c r="L504" s="143"/>
      <c r="M504" s="26">
        <v>11</v>
      </c>
      <c r="N504" s="49">
        <v>19.333333333333332</v>
      </c>
      <c r="O504" s="60">
        <v>286978</v>
      </c>
      <c r="P504" s="61">
        <v>266135</v>
      </c>
      <c r="Q504" s="62">
        <f t="shared" si="26"/>
        <v>5447500.166666666</v>
      </c>
      <c r="R504" s="62">
        <f t="shared" si="27"/>
        <v>2723750.083333333</v>
      </c>
      <c r="S504" s="63">
        <v>2723750</v>
      </c>
      <c r="T504" t="str">
        <f>VLOOKUP(C504,'053-001'!D:I,6,0)</f>
        <v>053-001</v>
      </c>
      <c r="U504" t="e">
        <f>VLOOKUP(C504,'053-003'!C:G,5,0)</f>
        <v>#N/A</v>
      </c>
      <c r="V504" t="e">
        <f>VLOOKUP(C504,'053-004'!C:G,5,0)</f>
        <v>#N/A</v>
      </c>
      <c r="W504" s="43" t="e">
        <f>VLOOKUP(C504,'053-005'!D:L,9,0)</f>
        <v>#N/A</v>
      </c>
      <c r="X504" t="e">
        <f>VLOOKUP(C504,'053-006'!C:G,5,0)</f>
        <v>#N/A</v>
      </c>
    </row>
    <row r="505" spans="1:24" ht="45" customHeight="1">
      <c r="A505" s="131"/>
      <c r="B505" s="148" t="s">
        <v>333</v>
      </c>
      <c r="C505" s="20" t="s">
        <v>333</v>
      </c>
      <c r="D505" s="21" t="s">
        <v>665</v>
      </c>
      <c r="E505" s="21" t="s">
        <v>603</v>
      </c>
      <c r="F505" s="22">
        <v>2</v>
      </c>
      <c r="G505" s="137"/>
      <c r="H505" s="140"/>
      <c r="I505" s="140"/>
      <c r="J505" s="140"/>
      <c r="K505" s="140"/>
      <c r="L505" s="143"/>
      <c r="M505" s="26">
        <v>11</v>
      </c>
      <c r="N505" s="49">
        <v>19.333333333333332</v>
      </c>
      <c r="O505" s="60">
        <v>286978</v>
      </c>
      <c r="P505" s="61">
        <v>266135</v>
      </c>
      <c r="Q505" s="62">
        <f t="shared" si="26"/>
        <v>5447500.166666666</v>
      </c>
      <c r="R505" s="62">
        <f t="shared" si="27"/>
        <v>2723750.083333333</v>
      </c>
      <c r="S505" s="63">
        <v>2723750</v>
      </c>
      <c r="T505" t="str">
        <f>VLOOKUP(C505,'053-001'!D:I,6,0)</f>
        <v>053-001</v>
      </c>
      <c r="U505" t="e">
        <f>VLOOKUP(C505,'053-003'!C:G,5,0)</f>
        <v>#N/A</v>
      </c>
      <c r="V505" t="e">
        <f>VLOOKUP(C505,'053-004'!C:G,5,0)</f>
        <v>#N/A</v>
      </c>
      <c r="W505" s="43" t="e">
        <f>VLOOKUP(C505,'053-005'!D:L,9,0)</f>
        <v>#N/A</v>
      </c>
      <c r="X505" t="e">
        <f>VLOOKUP(C505,'053-006'!C:G,5,0)</f>
        <v>#N/A</v>
      </c>
    </row>
    <row r="506" spans="1:24" ht="45" customHeight="1">
      <c r="A506" s="131"/>
      <c r="B506" s="148" t="s">
        <v>443</v>
      </c>
      <c r="C506" s="20" t="s">
        <v>443</v>
      </c>
      <c r="D506" s="21" t="s">
        <v>666</v>
      </c>
      <c r="E506" s="21" t="s">
        <v>603</v>
      </c>
      <c r="F506" s="22">
        <v>8</v>
      </c>
      <c r="G506" s="137"/>
      <c r="H506" s="140"/>
      <c r="I506" s="140"/>
      <c r="J506" s="140"/>
      <c r="K506" s="140"/>
      <c r="L506" s="143"/>
      <c r="M506" s="26">
        <v>11</v>
      </c>
      <c r="N506" s="49">
        <v>77.333333333333329</v>
      </c>
      <c r="O506" s="60">
        <v>286978</v>
      </c>
      <c r="P506" s="61">
        <v>266135</v>
      </c>
      <c r="Q506" s="62">
        <f t="shared" si="26"/>
        <v>21790000.666666664</v>
      </c>
      <c r="R506" s="62">
        <f t="shared" si="27"/>
        <v>2723750.083333333</v>
      </c>
      <c r="S506" s="63">
        <v>2723750</v>
      </c>
      <c r="T506" t="str">
        <f>VLOOKUP(C506,'053-001'!D:I,6,0)</f>
        <v>053-001</v>
      </c>
      <c r="U506" t="e">
        <f>VLOOKUP(C506,'053-003'!C:G,5,0)</f>
        <v>#N/A</v>
      </c>
      <c r="V506" t="e">
        <f>VLOOKUP(C506,'053-004'!C:G,5,0)</f>
        <v>#N/A</v>
      </c>
      <c r="W506" s="43" t="e">
        <f>VLOOKUP(C506,'053-005'!D:L,9,0)</f>
        <v>#N/A</v>
      </c>
      <c r="X506" t="e">
        <f>VLOOKUP(C506,'053-006'!C:G,5,0)</f>
        <v>#N/A</v>
      </c>
    </row>
    <row r="507" spans="1:24" ht="45" customHeight="1" thickBot="1">
      <c r="A507" s="146"/>
      <c r="B507" s="149" t="s">
        <v>786</v>
      </c>
      <c r="C507" s="31" t="s">
        <v>786</v>
      </c>
      <c r="D507" s="32" t="s">
        <v>668</v>
      </c>
      <c r="E507" s="32" t="s">
        <v>669</v>
      </c>
      <c r="F507" s="33">
        <v>2</v>
      </c>
      <c r="G507" s="151"/>
      <c r="H507" s="153"/>
      <c r="I507" s="153"/>
      <c r="J507" s="153"/>
      <c r="K507" s="153"/>
      <c r="L507" s="155"/>
      <c r="M507" s="26">
        <v>11</v>
      </c>
      <c r="N507" s="49">
        <v>19.333333333333332</v>
      </c>
      <c r="O507" s="60">
        <v>286978</v>
      </c>
      <c r="P507" s="61">
        <v>266135</v>
      </c>
      <c r="Q507" s="62">
        <f t="shared" si="26"/>
        <v>5447500.166666666</v>
      </c>
      <c r="R507" s="62">
        <f t="shared" si="27"/>
        <v>2723750.083333333</v>
      </c>
      <c r="S507" s="63">
        <v>2723750</v>
      </c>
      <c r="T507" t="e">
        <f>VLOOKUP(C507,'053-001'!D:I,6,0)</f>
        <v>#N/A</v>
      </c>
      <c r="U507" t="e">
        <f>VLOOKUP(C507,'053-003'!C:G,5,0)</f>
        <v>#N/A</v>
      </c>
      <c r="V507" t="str">
        <f>VLOOKUP(C507,'053-004'!C:G,5,0)</f>
        <v>053-004</v>
      </c>
      <c r="W507" s="43" t="e">
        <f>VLOOKUP(C507,'053-005'!D:L,9,0)</f>
        <v>#N/A</v>
      </c>
      <c r="X507" t="e">
        <f>VLOOKUP(C507,'053-006'!C:G,5,0)</f>
        <v>#N/A</v>
      </c>
    </row>
    <row r="508" spans="1:24" ht="45" customHeight="1">
      <c r="A508" s="145" t="s">
        <v>604</v>
      </c>
      <c r="B508" s="147" t="s">
        <v>63</v>
      </c>
      <c r="C508" s="29" t="s">
        <v>63</v>
      </c>
      <c r="D508" s="7" t="s">
        <v>3</v>
      </c>
      <c r="E508" s="7" t="s">
        <v>603</v>
      </c>
      <c r="F508" s="30">
        <v>1</v>
      </c>
      <c r="G508" s="150">
        <v>184</v>
      </c>
      <c r="H508" s="152">
        <f>F508*G508</f>
        <v>184</v>
      </c>
      <c r="I508" s="152">
        <v>0</v>
      </c>
      <c r="J508" s="152">
        <f>H508-I508</f>
        <v>184</v>
      </c>
      <c r="K508" s="152">
        <f>J508*0.09</f>
        <v>16.559999999999999</v>
      </c>
      <c r="L508" s="154">
        <f>J508+K508</f>
        <v>200.56</v>
      </c>
      <c r="M508" s="26">
        <v>11</v>
      </c>
      <c r="N508" s="49">
        <v>13.4</v>
      </c>
      <c r="O508" s="60">
        <v>286978</v>
      </c>
      <c r="P508" s="61">
        <v>266135</v>
      </c>
      <c r="Q508" s="62">
        <f t="shared" si="26"/>
        <v>3775681.1500000004</v>
      </c>
      <c r="R508" s="62">
        <f t="shared" si="27"/>
        <v>3775681.1500000004</v>
      </c>
      <c r="S508" s="63">
        <v>3775681</v>
      </c>
      <c r="T508" t="str">
        <f>VLOOKUP(C508,'053-001'!D:I,6,0)</f>
        <v>053-001</v>
      </c>
      <c r="U508" t="e">
        <f>VLOOKUP(C508,'053-003'!C:G,5,0)</f>
        <v>#N/A</v>
      </c>
      <c r="V508" t="e">
        <f>VLOOKUP(C508,'053-004'!C:G,5,0)</f>
        <v>#N/A</v>
      </c>
      <c r="W508" s="43" t="e">
        <f>VLOOKUP(C508,'053-005'!D:L,9,0)</f>
        <v>#N/A</v>
      </c>
      <c r="X508" t="e">
        <f>VLOOKUP(C508,'053-006'!C:G,5,0)</f>
        <v>#N/A</v>
      </c>
    </row>
    <row r="509" spans="1:24" ht="45" customHeight="1">
      <c r="A509" s="131"/>
      <c r="B509" s="148" t="s">
        <v>208</v>
      </c>
      <c r="C509" s="20" t="s">
        <v>208</v>
      </c>
      <c r="D509" s="21" t="s">
        <v>660</v>
      </c>
      <c r="E509" s="21" t="s">
        <v>603</v>
      </c>
      <c r="F509" s="22">
        <v>2</v>
      </c>
      <c r="G509" s="137"/>
      <c r="H509" s="140"/>
      <c r="I509" s="140"/>
      <c r="J509" s="140"/>
      <c r="K509" s="140"/>
      <c r="L509" s="143"/>
      <c r="M509" s="26">
        <v>11</v>
      </c>
      <c r="N509" s="49">
        <v>26.8</v>
      </c>
      <c r="O509" s="60">
        <v>286978</v>
      </c>
      <c r="P509" s="61">
        <v>266135</v>
      </c>
      <c r="Q509" s="62">
        <f t="shared" si="26"/>
        <v>7551362.3000000007</v>
      </c>
      <c r="R509" s="62">
        <f t="shared" si="27"/>
        <v>3775681.1500000004</v>
      </c>
      <c r="S509" s="63">
        <v>3775681</v>
      </c>
      <c r="T509" t="str">
        <f>VLOOKUP(C509,'053-001'!D:I,6,0)</f>
        <v>053-001</v>
      </c>
      <c r="U509" t="e">
        <f>VLOOKUP(C509,'053-003'!C:G,5,0)</f>
        <v>#N/A</v>
      </c>
      <c r="V509" t="e">
        <f>VLOOKUP(C509,'053-004'!C:G,5,0)</f>
        <v>#N/A</v>
      </c>
      <c r="W509" s="43" t="e">
        <f>VLOOKUP(C509,'053-005'!D:L,9,0)</f>
        <v>#N/A</v>
      </c>
      <c r="X509" t="e">
        <f>VLOOKUP(C509,'053-006'!C:G,5,0)</f>
        <v>#N/A</v>
      </c>
    </row>
    <row r="510" spans="1:24" ht="45" customHeight="1">
      <c r="A510" s="131"/>
      <c r="B510" s="148" t="s">
        <v>334</v>
      </c>
      <c r="C510" s="20" t="s">
        <v>334</v>
      </c>
      <c r="D510" s="21" t="s">
        <v>661</v>
      </c>
      <c r="E510" s="21" t="s">
        <v>603</v>
      </c>
      <c r="F510" s="22">
        <v>2</v>
      </c>
      <c r="G510" s="137"/>
      <c r="H510" s="140"/>
      <c r="I510" s="140"/>
      <c r="J510" s="140"/>
      <c r="K510" s="140"/>
      <c r="L510" s="143"/>
      <c r="M510" s="26">
        <v>11</v>
      </c>
      <c r="N510" s="49">
        <v>26.8</v>
      </c>
      <c r="O510" s="60">
        <v>286978</v>
      </c>
      <c r="P510" s="61">
        <v>266135</v>
      </c>
      <c r="Q510" s="62">
        <f t="shared" si="26"/>
        <v>7551362.3000000007</v>
      </c>
      <c r="R510" s="62">
        <f t="shared" si="27"/>
        <v>3775681.1500000004</v>
      </c>
      <c r="S510" s="63">
        <v>3775681</v>
      </c>
      <c r="T510" t="str">
        <f>VLOOKUP(C510,'053-001'!D:I,6,0)</f>
        <v>053-001</v>
      </c>
      <c r="U510" t="e">
        <f>VLOOKUP(C510,'053-003'!C:G,5,0)</f>
        <v>#N/A</v>
      </c>
      <c r="V510" t="e">
        <f>VLOOKUP(C510,'053-004'!C:G,5,0)</f>
        <v>#N/A</v>
      </c>
      <c r="W510" s="43" t="e">
        <f>VLOOKUP(C510,'053-005'!D:L,9,0)</f>
        <v>#N/A</v>
      </c>
      <c r="X510" t="e">
        <f>VLOOKUP(C510,'053-006'!C:G,5,0)</f>
        <v>#N/A</v>
      </c>
    </row>
    <row r="511" spans="1:24" ht="45" customHeight="1">
      <c r="A511" s="131"/>
      <c r="B511" s="148" t="s">
        <v>444</v>
      </c>
      <c r="C511" s="20" t="s">
        <v>444</v>
      </c>
      <c r="D511" s="21" t="s">
        <v>662</v>
      </c>
      <c r="E511" s="21" t="s">
        <v>603</v>
      </c>
      <c r="F511" s="22">
        <v>8</v>
      </c>
      <c r="G511" s="137"/>
      <c r="H511" s="140"/>
      <c r="I511" s="140"/>
      <c r="J511" s="140"/>
      <c r="K511" s="140"/>
      <c r="L511" s="143"/>
      <c r="M511" s="26">
        <v>11</v>
      </c>
      <c r="N511" s="49">
        <v>107.2</v>
      </c>
      <c r="O511" s="60">
        <v>286978</v>
      </c>
      <c r="P511" s="61">
        <v>266135</v>
      </c>
      <c r="Q511" s="62">
        <f t="shared" si="26"/>
        <v>30205449.200000003</v>
      </c>
      <c r="R511" s="62">
        <f t="shared" si="27"/>
        <v>3775681.1500000004</v>
      </c>
      <c r="S511" s="63">
        <v>3775681</v>
      </c>
      <c r="T511" t="str">
        <f>VLOOKUP(C511,'053-001'!D:I,6,0)</f>
        <v>053-001</v>
      </c>
      <c r="U511" t="e">
        <f>VLOOKUP(C511,'053-003'!C:G,5,0)</f>
        <v>#N/A</v>
      </c>
      <c r="V511" t="e">
        <f>VLOOKUP(C511,'053-004'!C:G,5,0)</f>
        <v>#N/A</v>
      </c>
      <c r="W511" s="43" t="e">
        <f>VLOOKUP(C511,'053-005'!D:L,9,0)</f>
        <v>#N/A</v>
      </c>
      <c r="X511" t="e">
        <f>VLOOKUP(C511,'053-006'!C:G,5,0)</f>
        <v>#N/A</v>
      </c>
    </row>
    <row r="512" spans="1:24" ht="45" customHeight="1" thickBot="1">
      <c r="A512" s="146"/>
      <c r="B512" s="149" t="s">
        <v>559</v>
      </c>
      <c r="C512" s="31" t="s">
        <v>559</v>
      </c>
      <c r="D512" s="32" t="s">
        <v>530</v>
      </c>
      <c r="E512" s="32" t="s">
        <v>603</v>
      </c>
      <c r="F512" s="33">
        <v>2</v>
      </c>
      <c r="G512" s="151"/>
      <c r="H512" s="153"/>
      <c r="I512" s="153"/>
      <c r="J512" s="153"/>
      <c r="K512" s="153"/>
      <c r="L512" s="155"/>
      <c r="M512" s="26">
        <v>11</v>
      </c>
      <c r="N512" s="49">
        <v>26.8</v>
      </c>
      <c r="O512" s="60">
        <v>286978</v>
      </c>
      <c r="P512" s="61">
        <v>266135</v>
      </c>
      <c r="Q512" s="62">
        <f t="shared" si="26"/>
        <v>7551362.3000000007</v>
      </c>
      <c r="R512" s="62">
        <f t="shared" si="27"/>
        <v>3775681.1500000004</v>
      </c>
      <c r="S512" s="63">
        <v>3775681</v>
      </c>
      <c r="T512" t="str">
        <f>VLOOKUP(C512,'053-001'!D:I,6,0)</f>
        <v>053-001</v>
      </c>
      <c r="U512" t="e">
        <f>VLOOKUP(C512,'053-003'!C:G,5,0)</f>
        <v>#N/A</v>
      </c>
      <c r="V512" t="e">
        <f>VLOOKUP(C512,'053-004'!C:G,5,0)</f>
        <v>#N/A</v>
      </c>
      <c r="W512" s="43" t="e">
        <f>VLOOKUP(C512,'053-005'!D:L,9,0)</f>
        <v>#N/A</v>
      </c>
      <c r="X512" t="e">
        <f>VLOOKUP(C512,'053-006'!C:G,5,0)</f>
        <v>#N/A</v>
      </c>
    </row>
    <row r="513" spans="1:24" ht="45" customHeight="1">
      <c r="A513" s="145" t="s">
        <v>606</v>
      </c>
      <c r="B513" s="147" t="s">
        <v>60</v>
      </c>
      <c r="C513" s="29" t="s">
        <v>60</v>
      </c>
      <c r="D513" s="7" t="s">
        <v>3</v>
      </c>
      <c r="E513" s="7" t="s">
        <v>603</v>
      </c>
      <c r="F513" s="30">
        <v>1</v>
      </c>
      <c r="G513" s="150">
        <v>1466</v>
      </c>
      <c r="H513" s="152">
        <f>F513*G513</f>
        <v>1466</v>
      </c>
      <c r="I513" s="152">
        <v>0</v>
      </c>
      <c r="J513" s="152">
        <f>H513-I513</f>
        <v>1466</v>
      </c>
      <c r="K513" s="152">
        <f>J513*0.09</f>
        <v>131.94</v>
      </c>
      <c r="L513" s="154">
        <f>J513+K513</f>
        <v>1597.94</v>
      </c>
      <c r="M513" s="26">
        <v>11</v>
      </c>
      <c r="N513" s="49">
        <v>59.185185185185183</v>
      </c>
      <c r="O513" s="60">
        <v>286978</v>
      </c>
      <c r="P513" s="61">
        <v>266135</v>
      </c>
      <c r="Q513" s="62">
        <f t="shared" si="26"/>
        <v>16676446.870370369</v>
      </c>
      <c r="R513" s="62">
        <f t="shared" si="27"/>
        <v>16676446.870370369</v>
      </c>
      <c r="S513" s="63">
        <v>16676446</v>
      </c>
      <c r="T513" t="str">
        <f>VLOOKUP(C513,'053-001'!D:I,6,0)</f>
        <v>053-001</v>
      </c>
      <c r="U513" t="e">
        <f>VLOOKUP(C513,'053-003'!C:G,5,0)</f>
        <v>#N/A</v>
      </c>
      <c r="V513" t="e">
        <f>VLOOKUP(C513,'053-004'!C:G,5,0)</f>
        <v>#N/A</v>
      </c>
      <c r="W513" s="43" t="e">
        <f>VLOOKUP(C513,'053-005'!D:L,9,0)</f>
        <v>#N/A</v>
      </c>
      <c r="X513" t="e">
        <f>VLOOKUP(C513,'053-006'!C:G,5,0)</f>
        <v>#N/A</v>
      </c>
    </row>
    <row r="514" spans="1:24" ht="45" customHeight="1">
      <c r="A514" s="131"/>
      <c r="B514" s="148" t="s">
        <v>204</v>
      </c>
      <c r="C514" s="20" t="s">
        <v>204</v>
      </c>
      <c r="D514" s="21" t="s">
        <v>787</v>
      </c>
      <c r="E514" s="21" t="s">
        <v>603</v>
      </c>
      <c r="F514" s="22">
        <v>2</v>
      </c>
      <c r="G514" s="137"/>
      <c r="H514" s="140"/>
      <c r="I514" s="140"/>
      <c r="J514" s="140"/>
      <c r="K514" s="140"/>
      <c r="L514" s="143"/>
      <c r="M514" s="26">
        <v>11</v>
      </c>
      <c r="N514" s="49">
        <v>118.37037037037037</v>
      </c>
      <c r="O514" s="60">
        <v>286978</v>
      </c>
      <c r="P514" s="61">
        <v>266135</v>
      </c>
      <c r="Q514" s="62">
        <f t="shared" si="26"/>
        <v>33352893.740740739</v>
      </c>
      <c r="R514" s="62">
        <f t="shared" si="27"/>
        <v>16676446.870370369</v>
      </c>
      <c r="S514" s="63">
        <v>16676446</v>
      </c>
      <c r="T514" t="str">
        <f>VLOOKUP(C514,'053-001'!D:I,6,0)</f>
        <v>053-001</v>
      </c>
      <c r="U514" t="e">
        <f>VLOOKUP(C514,'053-003'!C:G,5,0)</f>
        <v>#N/A</v>
      </c>
      <c r="V514" t="e">
        <f>VLOOKUP(C514,'053-004'!C:G,5,0)</f>
        <v>#N/A</v>
      </c>
      <c r="W514" s="43" t="e">
        <f>VLOOKUP(C514,'053-005'!D:L,9,0)</f>
        <v>#N/A</v>
      </c>
      <c r="X514" t="e">
        <f>VLOOKUP(C514,'053-006'!C:G,5,0)</f>
        <v>#N/A</v>
      </c>
    </row>
    <row r="515" spans="1:24" ht="45" customHeight="1">
      <c r="A515" s="131"/>
      <c r="B515" s="148" t="s">
        <v>330</v>
      </c>
      <c r="C515" s="20" t="s">
        <v>330</v>
      </c>
      <c r="D515" s="21" t="s">
        <v>788</v>
      </c>
      <c r="E515" s="21" t="s">
        <v>603</v>
      </c>
      <c r="F515" s="22">
        <v>2</v>
      </c>
      <c r="G515" s="137"/>
      <c r="H515" s="140"/>
      <c r="I515" s="140"/>
      <c r="J515" s="140"/>
      <c r="K515" s="140"/>
      <c r="L515" s="143"/>
      <c r="M515" s="26">
        <v>11</v>
      </c>
      <c r="N515" s="49">
        <v>118.37037037037037</v>
      </c>
      <c r="O515" s="60">
        <v>286978</v>
      </c>
      <c r="P515" s="61">
        <v>266135</v>
      </c>
      <c r="Q515" s="62">
        <f t="shared" ref="Q515:Q552" si="28">((N515*75%)*O515)+((N515*25%)*P515)</f>
        <v>33352893.740740739</v>
      </c>
      <c r="R515" s="62">
        <f t="shared" ref="R515:R552" si="29">Q515/F515</f>
        <v>16676446.870370369</v>
      </c>
      <c r="S515" s="63">
        <v>16676446</v>
      </c>
      <c r="T515" t="str">
        <f>VLOOKUP(C515,'053-001'!D:I,6,0)</f>
        <v>053-001</v>
      </c>
      <c r="U515" t="e">
        <f>VLOOKUP(C515,'053-003'!C:G,5,0)</f>
        <v>#N/A</v>
      </c>
      <c r="V515" t="e">
        <f>VLOOKUP(C515,'053-004'!C:G,5,0)</f>
        <v>#N/A</v>
      </c>
      <c r="W515" s="43" t="e">
        <f>VLOOKUP(C515,'053-005'!D:L,9,0)</f>
        <v>#N/A</v>
      </c>
      <c r="X515" t="e">
        <f>VLOOKUP(C515,'053-006'!C:G,5,0)</f>
        <v>#N/A</v>
      </c>
    </row>
    <row r="516" spans="1:24" ht="45" customHeight="1">
      <c r="A516" s="131"/>
      <c r="B516" s="148" t="s">
        <v>441</v>
      </c>
      <c r="C516" s="20" t="s">
        <v>441</v>
      </c>
      <c r="D516" s="21" t="s">
        <v>703</v>
      </c>
      <c r="E516" s="21" t="s">
        <v>603</v>
      </c>
      <c r="F516" s="22">
        <v>20</v>
      </c>
      <c r="G516" s="137"/>
      <c r="H516" s="140"/>
      <c r="I516" s="140"/>
      <c r="J516" s="140"/>
      <c r="K516" s="140"/>
      <c r="L516" s="143"/>
      <c r="M516" s="26">
        <v>11</v>
      </c>
      <c r="N516" s="49">
        <v>1183.7037037037037</v>
      </c>
      <c r="O516" s="60">
        <v>286978</v>
      </c>
      <c r="P516" s="61">
        <v>266135</v>
      </c>
      <c r="Q516" s="62">
        <f t="shared" si="28"/>
        <v>333528937.4074074</v>
      </c>
      <c r="R516" s="62">
        <f t="shared" si="29"/>
        <v>16676446.870370369</v>
      </c>
      <c r="S516" s="63">
        <v>16676446</v>
      </c>
      <c r="T516" t="str">
        <f>VLOOKUP(C516,'053-001'!D:I,6,0)</f>
        <v>053-001</v>
      </c>
      <c r="U516" t="e">
        <f>VLOOKUP(C516,'053-003'!C:G,5,0)</f>
        <v>#N/A</v>
      </c>
      <c r="V516" t="e">
        <f>VLOOKUP(C516,'053-004'!C:G,5,0)</f>
        <v>#N/A</v>
      </c>
      <c r="W516" s="43" t="e">
        <f>VLOOKUP(C516,'053-005'!D:L,9,0)</f>
        <v>#N/A</v>
      </c>
      <c r="X516" t="e">
        <f>VLOOKUP(C516,'053-006'!C:G,5,0)</f>
        <v>#N/A</v>
      </c>
    </row>
    <row r="517" spans="1:24" ht="45" customHeight="1" thickBot="1">
      <c r="A517" s="146"/>
      <c r="B517" s="149" t="s">
        <v>789</v>
      </c>
      <c r="C517" s="31" t="s">
        <v>789</v>
      </c>
      <c r="D517" s="32" t="s">
        <v>790</v>
      </c>
      <c r="E517" s="32" t="s">
        <v>669</v>
      </c>
      <c r="F517" s="33">
        <v>2</v>
      </c>
      <c r="G517" s="151"/>
      <c r="H517" s="153"/>
      <c r="I517" s="153"/>
      <c r="J517" s="153"/>
      <c r="K517" s="153"/>
      <c r="L517" s="155"/>
      <c r="M517" s="26">
        <v>11</v>
      </c>
      <c r="N517" s="49">
        <v>118.37037037037037</v>
      </c>
      <c r="O517" s="60">
        <v>286978</v>
      </c>
      <c r="P517" s="61">
        <v>266135</v>
      </c>
      <c r="Q517" s="62">
        <f t="shared" si="28"/>
        <v>33352893.740740739</v>
      </c>
      <c r="R517" s="62">
        <f t="shared" si="29"/>
        <v>16676446.870370369</v>
      </c>
      <c r="S517" s="63">
        <v>16676446</v>
      </c>
      <c r="T517" t="e">
        <f>VLOOKUP(C517,'053-001'!D:I,6,0)</f>
        <v>#N/A</v>
      </c>
      <c r="U517" t="e">
        <f>VLOOKUP(C517,'053-003'!C:G,5,0)</f>
        <v>#N/A</v>
      </c>
      <c r="V517" t="str">
        <f>VLOOKUP(C517,'053-004'!C:G,5,0)</f>
        <v>053-004</v>
      </c>
      <c r="W517" s="43" t="e">
        <f>VLOOKUP(C517,'053-005'!D:L,9,0)</f>
        <v>#N/A</v>
      </c>
      <c r="X517" t="e">
        <f>VLOOKUP(C517,'053-006'!C:G,5,0)</f>
        <v>#N/A</v>
      </c>
    </row>
    <row r="518" spans="1:24" ht="45" customHeight="1">
      <c r="A518" s="145" t="s">
        <v>608</v>
      </c>
      <c r="B518" s="147" t="s">
        <v>61</v>
      </c>
      <c r="C518" s="29" t="s">
        <v>61</v>
      </c>
      <c r="D518" s="7" t="s">
        <v>3</v>
      </c>
      <c r="E518" s="7" t="s">
        <v>603</v>
      </c>
      <c r="F518" s="30">
        <v>1</v>
      </c>
      <c r="G518" s="150">
        <v>249</v>
      </c>
      <c r="H518" s="152">
        <f>F518*G518</f>
        <v>249</v>
      </c>
      <c r="I518" s="152">
        <v>0</v>
      </c>
      <c r="J518" s="152">
        <f>H518-I518</f>
        <v>249</v>
      </c>
      <c r="K518" s="152">
        <f>J518*0.09</f>
        <v>22.41</v>
      </c>
      <c r="L518" s="154">
        <f>J518+K518</f>
        <v>271.41000000000003</v>
      </c>
      <c r="M518" s="26">
        <v>11</v>
      </c>
      <c r="N518" s="49">
        <v>18.066666666666666</v>
      </c>
      <c r="O518" s="60">
        <v>286978</v>
      </c>
      <c r="P518" s="61">
        <v>266135</v>
      </c>
      <c r="Q518" s="62">
        <f t="shared" si="28"/>
        <v>5090594.9833333334</v>
      </c>
      <c r="R518" s="62">
        <f t="shared" si="29"/>
        <v>5090594.9833333334</v>
      </c>
      <c r="S518" s="63">
        <v>5090594</v>
      </c>
      <c r="T518" t="str">
        <f>VLOOKUP(C518,'053-001'!D:I,6,0)</f>
        <v>053-001</v>
      </c>
      <c r="U518" t="e">
        <f>VLOOKUP(C518,'053-003'!C:G,5,0)</f>
        <v>#N/A</v>
      </c>
      <c r="V518" t="e">
        <f>VLOOKUP(C518,'053-004'!C:G,5,0)</f>
        <v>#N/A</v>
      </c>
      <c r="W518" s="43" t="e">
        <f>VLOOKUP(C518,'053-005'!D:L,9,0)</f>
        <v>#N/A</v>
      </c>
      <c r="X518" t="e">
        <f>VLOOKUP(C518,'053-006'!C:G,5,0)</f>
        <v>#N/A</v>
      </c>
    </row>
    <row r="519" spans="1:24" ht="45" customHeight="1">
      <c r="A519" s="131"/>
      <c r="B519" s="148" t="s">
        <v>206</v>
      </c>
      <c r="C519" s="20" t="s">
        <v>206</v>
      </c>
      <c r="D519" s="21" t="s">
        <v>680</v>
      </c>
      <c r="E519" s="21" t="s">
        <v>603</v>
      </c>
      <c r="F519" s="22">
        <v>2</v>
      </c>
      <c r="G519" s="137"/>
      <c r="H519" s="140"/>
      <c r="I519" s="140"/>
      <c r="J519" s="140"/>
      <c r="K519" s="140"/>
      <c r="L519" s="143"/>
      <c r="M519" s="26">
        <v>11</v>
      </c>
      <c r="N519" s="49">
        <v>36.133333333333333</v>
      </c>
      <c r="O519" s="60">
        <v>286978</v>
      </c>
      <c r="P519" s="61">
        <v>266135</v>
      </c>
      <c r="Q519" s="62">
        <f t="shared" si="28"/>
        <v>10181189.966666667</v>
      </c>
      <c r="R519" s="62">
        <f t="shared" si="29"/>
        <v>5090594.9833333334</v>
      </c>
      <c r="S519" s="63">
        <v>5090594</v>
      </c>
      <c r="T519" t="str">
        <f>VLOOKUP(C519,'053-001'!D:I,6,0)</f>
        <v>053-001</v>
      </c>
      <c r="U519" t="e">
        <f>VLOOKUP(C519,'053-003'!C:G,5,0)</f>
        <v>#N/A</v>
      </c>
      <c r="V519" t="e">
        <f>VLOOKUP(C519,'053-004'!C:G,5,0)</f>
        <v>#N/A</v>
      </c>
      <c r="W519" s="43" t="e">
        <f>VLOOKUP(C519,'053-005'!D:L,9,0)</f>
        <v>#N/A</v>
      </c>
      <c r="X519" t="e">
        <f>VLOOKUP(C519,'053-006'!C:G,5,0)</f>
        <v>#N/A</v>
      </c>
    </row>
    <row r="520" spans="1:24" ht="45" customHeight="1">
      <c r="A520" s="131"/>
      <c r="B520" s="148" t="s">
        <v>332</v>
      </c>
      <c r="C520" s="20" t="s">
        <v>332</v>
      </c>
      <c r="D520" s="21" t="s">
        <v>661</v>
      </c>
      <c r="E520" s="21" t="s">
        <v>603</v>
      </c>
      <c r="F520" s="22">
        <v>2</v>
      </c>
      <c r="G520" s="137"/>
      <c r="H520" s="140"/>
      <c r="I520" s="140"/>
      <c r="J520" s="140"/>
      <c r="K520" s="140"/>
      <c r="L520" s="143"/>
      <c r="M520" s="26">
        <v>11</v>
      </c>
      <c r="N520" s="49">
        <v>36.133333333333333</v>
      </c>
      <c r="O520" s="60">
        <v>286978</v>
      </c>
      <c r="P520" s="61">
        <v>266135</v>
      </c>
      <c r="Q520" s="62">
        <f t="shared" si="28"/>
        <v>10181189.966666667</v>
      </c>
      <c r="R520" s="62">
        <f t="shared" si="29"/>
        <v>5090594.9833333334</v>
      </c>
      <c r="S520" s="63">
        <v>5090594</v>
      </c>
      <c r="T520" t="str">
        <f>VLOOKUP(C520,'053-001'!D:I,6,0)</f>
        <v>053-001</v>
      </c>
      <c r="U520" t="e">
        <f>VLOOKUP(C520,'053-003'!C:G,5,0)</f>
        <v>#N/A</v>
      </c>
      <c r="V520" t="e">
        <f>VLOOKUP(C520,'053-004'!C:G,5,0)</f>
        <v>#N/A</v>
      </c>
      <c r="W520" s="43" t="e">
        <f>VLOOKUP(C520,'053-005'!D:L,9,0)</f>
        <v>#N/A</v>
      </c>
      <c r="X520" t="e">
        <f>VLOOKUP(C520,'053-006'!C:G,5,0)</f>
        <v>#N/A</v>
      </c>
    </row>
    <row r="521" spans="1:24" ht="45" customHeight="1">
      <c r="A521" s="131"/>
      <c r="B521" s="148" t="s">
        <v>442</v>
      </c>
      <c r="C521" s="20" t="s">
        <v>442</v>
      </c>
      <c r="D521" s="21" t="s">
        <v>662</v>
      </c>
      <c r="E521" s="21" t="s">
        <v>603</v>
      </c>
      <c r="F521" s="22">
        <v>8</v>
      </c>
      <c r="G521" s="137"/>
      <c r="H521" s="140"/>
      <c r="I521" s="140"/>
      <c r="J521" s="140"/>
      <c r="K521" s="140"/>
      <c r="L521" s="143"/>
      <c r="M521" s="26">
        <v>11</v>
      </c>
      <c r="N521" s="49">
        <v>144.53333333333333</v>
      </c>
      <c r="O521" s="60">
        <v>286978</v>
      </c>
      <c r="P521" s="61">
        <v>266135</v>
      </c>
      <c r="Q521" s="62">
        <f t="shared" si="28"/>
        <v>40724759.866666667</v>
      </c>
      <c r="R521" s="62">
        <f t="shared" si="29"/>
        <v>5090594.9833333334</v>
      </c>
      <c r="S521" s="63">
        <v>5090594</v>
      </c>
      <c r="T521" t="str">
        <f>VLOOKUP(C521,'053-001'!D:I,6,0)</f>
        <v>053-001</v>
      </c>
      <c r="U521" t="e">
        <f>VLOOKUP(C521,'053-003'!C:G,5,0)</f>
        <v>#N/A</v>
      </c>
      <c r="V521" t="e">
        <f>VLOOKUP(C521,'053-004'!C:G,5,0)</f>
        <v>#N/A</v>
      </c>
      <c r="W521" s="43" t="e">
        <f>VLOOKUP(C521,'053-005'!D:L,9,0)</f>
        <v>#N/A</v>
      </c>
      <c r="X521" t="e">
        <f>VLOOKUP(C521,'053-006'!C:G,5,0)</f>
        <v>#N/A</v>
      </c>
    </row>
    <row r="522" spans="1:24" ht="45" customHeight="1" thickBot="1">
      <c r="A522" s="146"/>
      <c r="B522" s="149" t="s">
        <v>791</v>
      </c>
      <c r="C522" s="31" t="s">
        <v>791</v>
      </c>
      <c r="D522" s="32" t="s">
        <v>737</v>
      </c>
      <c r="E522" s="32" t="s">
        <v>669</v>
      </c>
      <c r="F522" s="33">
        <v>2</v>
      </c>
      <c r="G522" s="151"/>
      <c r="H522" s="153"/>
      <c r="I522" s="153"/>
      <c r="J522" s="153"/>
      <c r="K522" s="153"/>
      <c r="L522" s="155"/>
      <c r="M522" s="26">
        <v>11</v>
      </c>
      <c r="N522" s="49">
        <v>36.133333333333333</v>
      </c>
      <c r="O522" s="60">
        <v>286978</v>
      </c>
      <c r="P522" s="61">
        <v>266135</v>
      </c>
      <c r="Q522" s="62">
        <f t="shared" si="28"/>
        <v>10181189.966666667</v>
      </c>
      <c r="R522" s="62">
        <f t="shared" si="29"/>
        <v>5090594.9833333334</v>
      </c>
      <c r="S522" s="63">
        <v>5090594</v>
      </c>
      <c r="T522" t="e">
        <f>VLOOKUP(C522,'053-001'!D:I,6,0)</f>
        <v>#N/A</v>
      </c>
      <c r="U522" t="e">
        <f>VLOOKUP(C522,'053-003'!C:G,5,0)</f>
        <v>#N/A</v>
      </c>
      <c r="V522" t="str">
        <f>VLOOKUP(C522,'053-004'!C:G,5,0)</f>
        <v>053-004</v>
      </c>
      <c r="W522" s="43" t="e">
        <f>VLOOKUP(C522,'053-005'!D:L,9,0)</f>
        <v>#N/A</v>
      </c>
      <c r="X522" t="e">
        <f>VLOOKUP(C522,'053-006'!C:G,5,0)</f>
        <v>#N/A</v>
      </c>
    </row>
    <row r="523" spans="1:24" ht="45" customHeight="1">
      <c r="A523" s="145" t="s">
        <v>618</v>
      </c>
      <c r="B523" s="147" t="s">
        <v>792</v>
      </c>
      <c r="C523" s="29" t="s">
        <v>793</v>
      </c>
      <c r="D523" s="7" t="s">
        <v>794</v>
      </c>
      <c r="E523" s="7" t="s">
        <v>757</v>
      </c>
      <c r="F523" s="30">
        <v>1</v>
      </c>
      <c r="G523" s="150">
        <v>471</v>
      </c>
      <c r="H523" s="152">
        <f>F523*G523</f>
        <v>471</v>
      </c>
      <c r="I523" s="152">
        <v>0</v>
      </c>
      <c r="J523" s="152">
        <f>H523-I523</f>
        <v>471</v>
      </c>
      <c r="K523" s="152">
        <f>J523*0.09</f>
        <v>42.39</v>
      </c>
      <c r="L523" s="154">
        <f>J523+K523</f>
        <v>513.39</v>
      </c>
      <c r="M523" s="26">
        <v>11</v>
      </c>
      <c r="N523" s="49">
        <v>36.642857142857146</v>
      </c>
      <c r="O523" s="60">
        <v>286978</v>
      </c>
      <c r="P523" s="61">
        <v>266135</v>
      </c>
      <c r="Q523" s="62">
        <f t="shared" si="28"/>
        <v>10324757.089285716</v>
      </c>
      <c r="R523" s="62">
        <f t="shared" si="29"/>
        <v>10324757.089285716</v>
      </c>
      <c r="S523" s="63">
        <v>10324757</v>
      </c>
      <c r="T523" t="e">
        <f>VLOOKUP(C523,'053-001'!D:I,6,0)</f>
        <v>#N/A</v>
      </c>
      <c r="U523" t="e">
        <f>VLOOKUP(C523,'053-003'!C:G,5,0)</f>
        <v>#N/A</v>
      </c>
      <c r="V523" t="e">
        <f>VLOOKUP(C523,'053-004'!C:G,5,0)</f>
        <v>#N/A</v>
      </c>
      <c r="W523" s="43" t="e">
        <f>VLOOKUP(C523,'053-005'!D:L,9,0)</f>
        <v>#N/A</v>
      </c>
      <c r="X523" t="str">
        <f>VLOOKUP(C523,'053-006'!C:G,5,0)</f>
        <v>053-006</v>
      </c>
    </row>
    <row r="524" spans="1:24" ht="45" customHeight="1">
      <c r="A524" s="131"/>
      <c r="B524" s="148" t="s">
        <v>795</v>
      </c>
      <c r="C524" s="20" t="s">
        <v>795</v>
      </c>
      <c r="D524" s="21" t="s">
        <v>796</v>
      </c>
      <c r="E524" s="21" t="s">
        <v>757</v>
      </c>
      <c r="F524" s="22">
        <v>8</v>
      </c>
      <c r="G524" s="137"/>
      <c r="H524" s="140"/>
      <c r="I524" s="140"/>
      <c r="J524" s="140"/>
      <c r="K524" s="140"/>
      <c r="L524" s="143"/>
      <c r="M524" s="26">
        <v>11</v>
      </c>
      <c r="N524" s="49">
        <v>293.14285714285717</v>
      </c>
      <c r="O524" s="60">
        <v>286978</v>
      </c>
      <c r="P524" s="61">
        <v>266135</v>
      </c>
      <c r="Q524" s="62">
        <f t="shared" si="28"/>
        <v>82598056.714285731</v>
      </c>
      <c r="R524" s="62">
        <f t="shared" si="29"/>
        <v>10324757.089285716</v>
      </c>
      <c r="S524" s="63">
        <v>10324757</v>
      </c>
      <c r="T524" t="e">
        <f>VLOOKUP(C524,'053-001'!D:I,6,0)</f>
        <v>#N/A</v>
      </c>
      <c r="U524" t="e">
        <f>VLOOKUP(C524,'053-003'!C:G,5,0)</f>
        <v>#N/A</v>
      </c>
      <c r="V524" t="e">
        <f>VLOOKUP(C524,'053-004'!C:G,5,0)</f>
        <v>#N/A</v>
      </c>
      <c r="W524" s="43" t="e">
        <f>VLOOKUP(C524,'053-005'!D:L,9,0)</f>
        <v>#N/A</v>
      </c>
      <c r="X524" t="str">
        <f>VLOOKUP(C524,'053-006'!C:G,5,0)</f>
        <v>053-006</v>
      </c>
    </row>
    <row r="525" spans="1:24" ht="45" customHeight="1">
      <c r="A525" s="131"/>
      <c r="B525" s="148" t="s">
        <v>797</v>
      </c>
      <c r="C525" s="20" t="s">
        <v>797</v>
      </c>
      <c r="D525" s="21" t="s">
        <v>798</v>
      </c>
      <c r="E525" s="21" t="s">
        <v>757</v>
      </c>
      <c r="F525" s="22">
        <v>2</v>
      </c>
      <c r="G525" s="137"/>
      <c r="H525" s="140"/>
      <c r="I525" s="140"/>
      <c r="J525" s="140"/>
      <c r="K525" s="140"/>
      <c r="L525" s="143"/>
      <c r="M525" s="26">
        <v>11</v>
      </c>
      <c r="N525" s="49">
        <v>73.285714285714292</v>
      </c>
      <c r="O525" s="60">
        <v>286978</v>
      </c>
      <c r="P525" s="61">
        <v>266135</v>
      </c>
      <c r="Q525" s="62">
        <f t="shared" si="28"/>
        <v>20649514.178571433</v>
      </c>
      <c r="R525" s="62">
        <f t="shared" si="29"/>
        <v>10324757.089285716</v>
      </c>
      <c r="S525" s="63">
        <v>10324757</v>
      </c>
      <c r="T525" t="e">
        <f>VLOOKUP(C525,'053-001'!D:I,6,0)</f>
        <v>#N/A</v>
      </c>
      <c r="U525" t="e">
        <f>VLOOKUP(C525,'053-003'!C:G,5,0)</f>
        <v>#N/A</v>
      </c>
      <c r="V525" t="e">
        <f>VLOOKUP(C525,'053-004'!C:G,5,0)</f>
        <v>#N/A</v>
      </c>
      <c r="W525" s="43" t="e">
        <f>VLOOKUP(C525,'053-005'!D:L,9,0)</f>
        <v>#N/A</v>
      </c>
      <c r="X525" t="str">
        <f>VLOOKUP(C525,'053-006'!C:G,5,0)</f>
        <v>053-006</v>
      </c>
    </row>
    <row r="526" spans="1:24" ht="45" customHeight="1">
      <c r="A526" s="131"/>
      <c r="B526" s="148" t="s">
        <v>792</v>
      </c>
      <c r="C526" s="20" t="s">
        <v>792</v>
      </c>
      <c r="D526" s="21" t="s">
        <v>3</v>
      </c>
      <c r="E526" s="21" t="s">
        <v>757</v>
      </c>
      <c r="F526" s="22">
        <v>1</v>
      </c>
      <c r="G526" s="137"/>
      <c r="H526" s="140"/>
      <c r="I526" s="140"/>
      <c r="J526" s="140"/>
      <c r="K526" s="140"/>
      <c r="L526" s="143"/>
      <c r="M526" s="26">
        <v>11</v>
      </c>
      <c r="N526" s="49">
        <v>36.642857142857146</v>
      </c>
      <c r="O526" s="60">
        <v>286978</v>
      </c>
      <c r="P526" s="61">
        <v>266135</v>
      </c>
      <c r="Q526" s="62">
        <f t="shared" si="28"/>
        <v>10324757.089285716</v>
      </c>
      <c r="R526" s="62">
        <f t="shared" si="29"/>
        <v>10324757.089285716</v>
      </c>
      <c r="S526" s="63">
        <v>10324757</v>
      </c>
      <c r="T526" t="e">
        <f>VLOOKUP(C526,'053-001'!D:I,6,0)</f>
        <v>#N/A</v>
      </c>
      <c r="U526" t="e">
        <f>VLOOKUP(C526,'053-003'!C:G,5,0)</f>
        <v>#N/A</v>
      </c>
      <c r="V526" t="e">
        <f>VLOOKUP(C526,'053-004'!C:G,5,0)</f>
        <v>#N/A</v>
      </c>
      <c r="W526" s="43" t="e">
        <f>VLOOKUP(C526,'053-005'!D:L,9,0)</f>
        <v>#N/A</v>
      </c>
      <c r="X526" t="str">
        <f>VLOOKUP(C526,'053-006'!C:G,5,0)</f>
        <v>053-006</v>
      </c>
    </row>
    <row r="527" spans="1:24" ht="45" customHeight="1" thickBot="1">
      <c r="A527" s="146"/>
      <c r="B527" s="149" t="s">
        <v>799</v>
      </c>
      <c r="C527" s="31" t="s">
        <v>799</v>
      </c>
      <c r="D527" s="32" t="s">
        <v>800</v>
      </c>
      <c r="E527" s="32" t="s">
        <v>757</v>
      </c>
      <c r="F527" s="33">
        <v>2</v>
      </c>
      <c r="G527" s="151"/>
      <c r="H527" s="153"/>
      <c r="I527" s="153"/>
      <c r="J527" s="153"/>
      <c r="K527" s="153"/>
      <c r="L527" s="155"/>
      <c r="M527" s="26">
        <v>11</v>
      </c>
      <c r="N527" s="49">
        <v>73.555714285713833</v>
      </c>
      <c r="O527" s="60">
        <v>286978</v>
      </c>
      <c r="P527" s="61">
        <v>266135</v>
      </c>
      <c r="Q527" s="62">
        <f t="shared" si="28"/>
        <v>20725591.336071301</v>
      </c>
      <c r="R527" s="62">
        <f t="shared" si="29"/>
        <v>10362795.668035651</v>
      </c>
      <c r="S527" s="63">
        <v>10362795</v>
      </c>
      <c r="T527" t="e">
        <f>VLOOKUP(C527,'053-001'!D:I,6,0)</f>
        <v>#N/A</v>
      </c>
      <c r="U527" t="e">
        <f>VLOOKUP(C527,'053-003'!C:G,5,0)</f>
        <v>#N/A</v>
      </c>
      <c r="V527" t="e">
        <f>VLOOKUP(C527,'053-004'!C:G,5,0)</f>
        <v>#N/A</v>
      </c>
      <c r="W527" s="43" t="e">
        <f>VLOOKUP(C527,'053-005'!D:L,9,0)</f>
        <v>#N/A</v>
      </c>
      <c r="X527" t="str">
        <f>VLOOKUP(C527,'053-006'!C:G,5,0)</f>
        <v>053-006</v>
      </c>
    </row>
    <row r="528" spans="1:24" ht="45" customHeight="1">
      <c r="A528" s="145">
        <v>1</v>
      </c>
      <c r="B528" s="161" t="s">
        <v>56</v>
      </c>
      <c r="C528" s="29" t="s">
        <v>56</v>
      </c>
      <c r="D528" s="7" t="s">
        <v>3</v>
      </c>
      <c r="E528" s="7" t="s">
        <v>603</v>
      </c>
      <c r="F528" s="30">
        <v>1</v>
      </c>
      <c r="G528" s="150">
        <v>297</v>
      </c>
      <c r="H528" s="150">
        <f>F528*G528</f>
        <v>297</v>
      </c>
      <c r="I528" s="152">
        <v>0</v>
      </c>
      <c r="J528" s="152">
        <f>H528-I528</f>
        <v>297</v>
      </c>
      <c r="K528" s="152">
        <f>J528*0.09</f>
        <v>26.73</v>
      </c>
      <c r="L528" s="154">
        <f>J528+K528</f>
        <v>323.73</v>
      </c>
      <c r="M528" s="26">
        <v>10</v>
      </c>
      <c r="N528" s="41">
        <v>21.6</v>
      </c>
      <c r="O528" s="60">
        <v>286978</v>
      </c>
      <c r="P528" s="61">
        <v>266135</v>
      </c>
      <c r="Q528" s="62">
        <f t="shared" si="28"/>
        <v>6086172.6000000006</v>
      </c>
      <c r="R528" s="62">
        <f t="shared" si="29"/>
        <v>6086172.6000000006</v>
      </c>
      <c r="S528" s="63">
        <v>6086172</v>
      </c>
      <c r="T528" t="str">
        <f>VLOOKUP(C528,'053-001'!D:I,6,0)</f>
        <v>053-001</v>
      </c>
      <c r="U528" t="e">
        <f>VLOOKUP(C528,'053-003'!C:G,5,0)</f>
        <v>#N/A</v>
      </c>
      <c r="V528" t="e">
        <f>VLOOKUP(C528,'053-004'!C:G,5,0)</f>
        <v>#N/A</v>
      </c>
      <c r="W528" s="43" t="e">
        <f>VLOOKUP(C528,'053-005'!D:L,9,0)</f>
        <v>#N/A</v>
      </c>
      <c r="X528" t="e">
        <f>VLOOKUP(C528,'053-006'!C:G,5,0)</f>
        <v>#N/A</v>
      </c>
    </row>
    <row r="529" spans="1:24" ht="45" customHeight="1">
      <c r="A529" s="131"/>
      <c r="B529" s="134"/>
      <c r="C529" s="34" t="s">
        <v>199</v>
      </c>
      <c r="D529" s="35" t="s">
        <v>677</v>
      </c>
      <c r="E529" s="35" t="s">
        <v>603</v>
      </c>
      <c r="F529" s="36">
        <v>2</v>
      </c>
      <c r="G529" s="137"/>
      <c r="H529" s="137"/>
      <c r="I529" s="140"/>
      <c r="J529" s="140"/>
      <c r="K529" s="140"/>
      <c r="L529" s="143"/>
      <c r="M529" s="26">
        <v>10</v>
      </c>
      <c r="N529" s="41">
        <v>43.2</v>
      </c>
      <c r="O529" s="60">
        <v>286978</v>
      </c>
      <c r="P529" s="61">
        <v>266135</v>
      </c>
      <c r="Q529" s="62">
        <f t="shared" si="28"/>
        <v>12172345.200000001</v>
      </c>
      <c r="R529" s="62">
        <f t="shared" si="29"/>
        <v>6086172.6000000006</v>
      </c>
      <c r="S529" s="63">
        <v>6086172</v>
      </c>
      <c r="T529" t="str">
        <f>VLOOKUP(C529,'053-001'!D:I,6,0)</f>
        <v>053-001</v>
      </c>
      <c r="U529" t="e">
        <f>VLOOKUP(C529,'053-003'!C:G,5,0)</f>
        <v>#N/A</v>
      </c>
      <c r="V529" t="e">
        <f>VLOOKUP(C529,'053-004'!C:G,5,0)</f>
        <v>#N/A</v>
      </c>
      <c r="W529" s="43" t="e">
        <f>VLOOKUP(C529,'053-005'!D:L,9,0)</f>
        <v>#N/A</v>
      </c>
      <c r="X529" t="e">
        <f>VLOOKUP(C529,'053-006'!C:G,5,0)</f>
        <v>#N/A</v>
      </c>
    </row>
    <row r="530" spans="1:24" ht="45" customHeight="1">
      <c r="A530" s="131"/>
      <c r="B530" s="134"/>
      <c r="C530" s="34" t="s">
        <v>325</v>
      </c>
      <c r="D530" s="35" t="s">
        <v>766</v>
      </c>
      <c r="E530" s="35" t="s">
        <v>603</v>
      </c>
      <c r="F530" s="36">
        <v>2</v>
      </c>
      <c r="G530" s="137"/>
      <c r="H530" s="137"/>
      <c r="I530" s="140"/>
      <c r="J530" s="140"/>
      <c r="K530" s="140"/>
      <c r="L530" s="143"/>
      <c r="M530" s="26">
        <v>10</v>
      </c>
      <c r="N530" s="41">
        <v>43.2</v>
      </c>
      <c r="O530" s="60">
        <v>286978</v>
      </c>
      <c r="P530" s="61">
        <v>266135</v>
      </c>
      <c r="Q530" s="62">
        <f t="shared" si="28"/>
        <v>12172345.200000001</v>
      </c>
      <c r="R530" s="62">
        <f t="shared" si="29"/>
        <v>6086172.6000000006</v>
      </c>
      <c r="S530" s="63">
        <v>6086172</v>
      </c>
      <c r="T530" t="str">
        <f>VLOOKUP(C530,'053-001'!D:I,6,0)</f>
        <v>053-001</v>
      </c>
      <c r="U530" t="e">
        <f>VLOOKUP(C530,'053-003'!C:G,5,0)</f>
        <v>#N/A</v>
      </c>
      <c r="V530" t="e">
        <f>VLOOKUP(C530,'053-004'!C:G,5,0)</f>
        <v>#N/A</v>
      </c>
      <c r="W530" s="43" t="e">
        <f>VLOOKUP(C530,'053-005'!D:L,9,0)</f>
        <v>#N/A</v>
      </c>
      <c r="X530" t="e">
        <f>VLOOKUP(C530,'053-006'!C:G,5,0)</f>
        <v>#N/A</v>
      </c>
    </row>
    <row r="531" spans="1:24" ht="45" customHeight="1">
      <c r="A531" s="131"/>
      <c r="B531" s="134"/>
      <c r="C531" s="34" t="s">
        <v>436</v>
      </c>
      <c r="D531" s="35" t="s">
        <v>437</v>
      </c>
      <c r="E531" s="35" t="s">
        <v>603</v>
      </c>
      <c r="F531" s="36">
        <v>8</v>
      </c>
      <c r="G531" s="137"/>
      <c r="H531" s="137"/>
      <c r="I531" s="140"/>
      <c r="J531" s="140"/>
      <c r="K531" s="140"/>
      <c r="L531" s="143"/>
      <c r="M531" s="26">
        <v>10</v>
      </c>
      <c r="N531" s="41">
        <v>172.8</v>
      </c>
      <c r="O531" s="60">
        <v>286978</v>
      </c>
      <c r="P531" s="61">
        <v>266135</v>
      </c>
      <c r="Q531" s="62">
        <f t="shared" si="28"/>
        <v>48689380.800000004</v>
      </c>
      <c r="R531" s="62">
        <f t="shared" si="29"/>
        <v>6086172.6000000006</v>
      </c>
      <c r="S531" s="63">
        <v>6086172</v>
      </c>
      <c r="T531" t="str">
        <f>VLOOKUP(C531,'053-001'!D:I,6,0)</f>
        <v>053-001</v>
      </c>
      <c r="U531" t="e">
        <f>VLOOKUP(C531,'053-003'!C:G,5,0)</f>
        <v>#N/A</v>
      </c>
      <c r="V531" t="e">
        <f>VLOOKUP(C531,'053-004'!C:G,5,0)</f>
        <v>#N/A</v>
      </c>
      <c r="W531" s="43" t="e">
        <f>VLOOKUP(C531,'053-005'!D:L,9,0)</f>
        <v>#N/A</v>
      </c>
      <c r="X531" t="e">
        <f>VLOOKUP(C531,'053-006'!C:G,5,0)</f>
        <v>#N/A</v>
      </c>
    </row>
    <row r="532" spans="1:24" ht="45" customHeight="1" thickBot="1">
      <c r="A532" s="146"/>
      <c r="B532" s="162"/>
      <c r="C532" s="37" t="s">
        <v>493</v>
      </c>
      <c r="D532" s="38" t="s">
        <v>494</v>
      </c>
      <c r="E532" s="38" t="s">
        <v>603</v>
      </c>
      <c r="F532" s="39">
        <v>2</v>
      </c>
      <c r="G532" s="151"/>
      <c r="H532" s="151"/>
      <c r="I532" s="153"/>
      <c r="J532" s="153"/>
      <c r="K532" s="153"/>
      <c r="L532" s="155"/>
      <c r="M532" s="26">
        <v>10</v>
      </c>
      <c r="N532" s="41">
        <v>43.2</v>
      </c>
      <c r="O532" s="60">
        <v>286978</v>
      </c>
      <c r="P532" s="61">
        <v>266135</v>
      </c>
      <c r="Q532" s="62">
        <f t="shared" si="28"/>
        <v>12172345.200000001</v>
      </c>
      <c r="R532" s="62">
        <f t="shared" si="29"/>
        <v>6086172.6000000006</v>
      </c>
      <c r="S532" s="63">
        <v>6086172</v>
      </c>
      <c r="T532" t="str">
        <f>VLOOKUP(C532,'053-001'!D:I,6,0)</f>
        <v>053-001</v>
      </c>
      <c r="U532" t="e">
        <f>VLOOKUP(C532,'053-003'!C:G,5,0)</f>
        <v>#N/A</v>
      </c>
      <c r="V532" t="e">
        <f>VLOOKUP(C532,'053-004'!C:G,5,0)</f>
        <v>#N/A</v>
      </c>
      <c r="W532" s="43" t="e">
        <f>VLOOKUP(C532,'053-005'!D:L,9,0)</f>
        <v>#N/A</v>
      </c>
      <c r="X532" t="e">
        <f>VLOOKUP(C532,'053-006'!C:G,5,0)</f>
        <v>#N/A</v>
      </c>
    </row>
    <row r="533" spans="1:24" ht="45" customHeight="1">
      <c r="A533" s="145" t="s">
        <v>604</v>
      </c>
      <c r="B533" s="147" t="s">
        <v>801</v>
      </c>
      <c r="C533" s="29" t="s">
        <v>802</v>
      </c>
      <c r="D533" s="7" t="s">
        <v>803</v>
      </c>
      <c r="E533" s="7" t="s">
        <v>757</v>
      </c>
      <c r="F533" s="30">
        <v>1</v>
      </c>
      <c r="G533" s="150">
        <v>494</v>
      </c>
      <c r="H533" s="152">
        <f>F533*G533</f>
        <v>494</v>
      </c>
      <c r="I533" s="152">
        <v>0</v>
      </c>
      <c r="J533" s="152">
        <f>H533-I533</f>
        <v>494</v>
      </c>
      <c r="K533" s="152">
        <f>J533*0.09</f>
        <v>44.46</v>
      </c>
      <c r="L533" s="154">
        <f>J533+K533</f>
        <v>538.46</v>
      </c>
      <c r="M533" s="26">
        <v>10</v>
      </c>
      <c r="N533" s="41">
        <v>38.428571428571431</v>
      </c>
      <c r="O533" s="60">
        <v>286978</v>
      </c>
      <c r="P533" s="61">
        <v>266135</v>
      </c>
      <c r="Q533" s="62">
        <f t="shared" si="28"/>
        <v>10827912.892857144</v>
      </c>
      <c r="R533" s="62">
        <f t="shared" si="29"/>
        <v>10827912.892857144</v>
      </c>
      <c r="S533" s="63">
        <v>10827912</v>
      </c>
      <c r="T533" t="e">
        <f>VLOOKUP(C533,'053-001'!D:I,6,0)</f>
        <v>#N/A</v>
      </c>
      <c r="U533" t="e">
        <f>VLOOKUP(C533,'053-003'!C:G,5,0)</f>
        <v>#N/A</v>
      </c>
      <c r="V533" t="e">
        <f>VLOOKUP(C533,'053-004'!C:G,5,0)</f>
        <v>#N/A</v>
      </c>
      <c r="W533" s="43" t="e">
        <f>VLOOKUP(C533,'053-005'!D:L,9,0)</f>
        <v>#N/A</v>
      </c>
      <c r="X533" t="str">
        <f>VLOOKUP(C533,'053-006'!C:G,5,0)</f>
        <v>053-006</v>
      </c>
    </row>
    <row r="534" spans="1:24" ht="45" customHeight="1">
      <c r="A534" s="131"/>
      <c r="B534" s="148"/>
      <c r="C534" s="20" t="s">
        <v>804</v>
      </c>
      <c r="D534" s="21" t="s">
        <v>805</v>
      </c>
      <c r="E534" s="21" t="s">
        <v>757</v>
      </c>
      <c r="F534" s="22">
        <v>8</v>
      </c>
      <c r="G534" s="137"/>
      <c r="H534" s="140"/>
      <c r="I534" s="140"/>
      <c r="J534" s="140"/>
      <c r="K534" s="140"/>
      <c r="L534" s="143"/>
      <c r="M534" s="26">
        <v>10</v>
      </c>
      <c r="N534" s="41">
        <v>307.42857142857144</v>
      </c>
      <c r="O534" s="60">
        <v>286978</v>
      </c>
      <c r="P534" s="61">
        <v>266135</v>
      </c>
      <c r="Q534" s="62">
        <f t="shared" si="28"/>
        <v>86623303.142857149</v>
      </c>
      <c r="R534" s="62">
        <f t="shared" si="29"/>
        <v>10827912.892857144</v>
      </c>
      <c r="S534" s="63">
        <v>10827912</v>
      </c>
      <c r="T534" t="e">
        <f>VLOOKUP(C534,'053-001'!D:I,6,0)</f>
        <v>#N/A</v>
      </c>
      <c r="U534" t="e">
        <f>VLOOKUP(C534,'053-003'!C:G,5,0)</f>
        <v>#N/A</v>
      </c>
      <c r="V534" t="e">
        <f>VLOOKUP(C534,'053-004'!C:G,5,0)</f>
        <v>#N/A</v>
      </c>
      <c r="W534" s="43" t="e">
        <f>VLOOKUP(C534,'053-005'!D:L,9,0)</f>
        <v>#N/A</v>
      </c>
      <c r="X534" t="str">
        <f>VLOOKUP(C534,'053-006'!C:G,5,0)</f>
        <v>053-006</v>
      </c>
    </row>
    <row r="535" spans="1:24" ht="45" customHeight="1">
      <c r="A535" s="131"/>
      <c r="B535" s="148"/>
      <c r="C535" s="20" t="s">
        <v>806</v>
      </c>
      <c r="D535" s="21" t="s">
        <v>807</v>
      </c>
      <c r="E535" s="21" t="s">
        <v>757</v>
      </c>
      <c r="F535" s="22">
        <v>2</v>
      </c>
      <c r="G535" s="137"/>
      <c r="H535" s="140"/>
      <c r="I535" s="140"/>
      <c r="J535" s="140"/>
      <c r="K535" s="140"/>
      <c r="L535" s="143"/>
      <c r="M535" s="26">
        <v>10</v>
      </c>
      <c r="N535" s="41">
        <v>76.857142857142861</v>
      </c>
      <c r="O535" s="60">
        <v>286978</v>
      </c>
      <c r="P535" s="61">
        <v>266135</v>
      </c>
      <c r="Q535" s="62">
        <f t="shared" si="28"/>
        <v>21655825.785714287</v>
      </c>
      <c r="R535" s="62">
        <f t="shared" si="29"/>
        <v>10827912.892857144</v>
      </c>
      <c r="S535" s="63">
        <v>10827912</v>
      </c>
      <c r="T535" t="e">
        <f>VLOOKUP(C535,'053-001'!D:I,6,0)</f>
        <v>#N/A</v>
      </c>
      <c r="U535" t="e">
        <f>VLOOKUP(C535,'053-003'!C:G,5,0)</f>
        <v>#N/A</v>
      </c>
      <c r="V535" t="e">
        <f>VLOOKUP(C535,'053-004'!C:G,5,0)</f>
        <v>#N/A</v>
      </c>
      <c r="W535" s="43" t="e">
        <f>VLOOKUP(C535,'053-005'!D:L,9,0)</f>
        <v>#N/A</v>
      </c>
      <c r="X535" t="str">
        <f>VLOOKUP(C535,'053-006'!C:G,5,0)</f>
        <v>053-006</v>
      </c>
    </row>
    <row r="536" spans="1:24" ht="45" customHeight="1">
      <c r="A536" s="131"/>
      <c r="B536" s="148"/>
      <c r="C536" s="20" t="s">
        <v>808</v>
      </c>
      <c r="D536" s="21" t="s">
        <v>809</v>
      </c>
      <c r="E536" s="21" t="s">
        <v>757</v>
      </c>
      <c r="F536" s="22">
        <v>2</v>
      </c>
      <c r="G536" s="137"/>
      <c r="H536" s="140"/>
      <c r="I536" s="140"/>
      <c r="J536" s="140"/>
      <c r="K536" s="140"/>
      <c r="L536" s="143"/>
      <c r="M536" s="26">
        <v>10</v>
      </c>
      <c r="N536" s="41">
        <v>76.857142857142861</v>
      </c>
      <c r="O536" s="60">
        <v>286978</v>
      </c>
      <c r="P536" s="61">
        <v>266135</v>
      </c>
      <c r="Q536" s="62">
        <f t="shared" si="28"/>
        <v>21655825.785714287</v>
      </c>
      <c r="R536" s="62">
        <f t="shared" si="29"/>
        <v>10827912.892857144</v>
      </c>
      <c r="S536" s="63">
        <v>10827912</v>
      </c>
      <c r="T536" t="e">
        <f>VLOOKUP(C536,'053-001'!D:I,6,0)</f>
        <v>#N/A</v>
      </c>
      <c r="U536" t="e">
        <f>VLOOKUP(C536,'053-003'!C:G,5,0)</f>
        <v>#N/A</v>
      </c>
      <c r="V536" t="e">
        <f>VLOOKUP(C536,'053-004'!C:G,5,0)</f>
        <v>#N/A</v>
      </c>
      <c r="W536" s="43" t="e">
        <f>VLOOKUP(C536,'053-005'!D:L,9,0)</f>
        <v>#N/A</v>
      </c>
      <c r="X536" t="str">
        <f>VLOOKUP(C536,'053-006'!C:G,5,0)</f>
        <v>053-006</v>
      </c>
    </row>
    <row r="537" spans="1:24" ht="45" customHeight="1" thickBot="1">
      <c r="A537" s="146"/>
      <c r="B537" s="149"/>
      <c r="C537" s="31" t="s">
        <v>801</v>
      </c>
      <c r="D537" s="32" t="s">
        <v>3</v>
      </c>
      <c r="E537" s="32" t="s">
        <v>757</v>
      </c>
      <c r="F537" s="33">
        <v>1</v>
      </c>
      <c r="G537" s="151"/>
      <c r="H537" s="153"/>
      <c r="I537" s="153"/>
      <c r="J537" s="153"/>
      <c r="K537" s="153"/>
      <c r="L537" s="155"/>
      <c r="M537" s="26">
        <v>10</v>
      </c>
      <c r="N537" s="41">
        <v>38.428571428571431</v>
      </c>
      <c r="O537" s="60">
        <v>286978</v>
      </c>
      <c r="P537" s="61">
        <v>266135</v>
      </c>
      <c r="Q537" s="62">
        <f t="shared" si="28"/>
        <v>10827912.892857144</v>
      </c>
      <c r="R537" s="62">
        <f t="shared" si="29"/>
        <v>10827912.892857144</v>
      </c>
      <c r="S537" s="63">
        <v>10827912</v>
      </c>
      <c r="T537" t="e">
        <f>VLOOKUP(C537,'053-001'!D:I,6,0)</f>
        <v>#N/A</v>
      </c>
      <c r="U537" t="e">
        <f>VLOOKUP(C537,'053-003'!C:G,5,0)</f>
        <v>#N/A</v>
      </c>
      <c r="V537" t="e">
        <f>VLOOKUP(C537,'053-004'!C:G,5,0)</f>
        <v>#N/A</v>
      </c>
      <c r="W537" s="43" t="e">
        <f>VLOOKUP(C537,'053-005'!D:L,9,0)</f>
        <v>#N/A</v>
      </c>
      <c r="X537" t="str">
        <f>VLOOKUP(C537,'053-006'!C:G,5,0)</f>
        <v>053-006</v>
      </c>
    </row>
    <row r="538" spans="1:24" ht="45" customHeight="1">
      <c r="A538" s="145" t="s">
        <v>606</v>
      </c>
      <c r="B538" s="147" t="s">
        <v>57</v>
      </c>
      <c r="C538" s="29" t="s">
        <v>57</v>
      </c>
      <c r="D538" s="7" t="s">
        <v>3</v>
      </c>
      <c r="E538" s="7" t="s">
        <v>603</v>
      </c>
      <c r="F538" s="30">
        <v>1</v>
      </c>
      <c r="G538" s="150">
        <v>184</v>
      </c>
      <c r="H538" s="152">
        <f>F538*G538</f>
        <v>184</v>
      </c>
      <c r="I538" s="152">
        <v>0</v>
      </c>
      <c r="J538" s="152">
        <f>H538-I538</f>
        <v>184</v>
      </c>
      <c r="K538" s="152">
        <f>J538*0.09</f>
        <v>16.559999999999999</v>
      </c>
      <c r="L538" s="154">
        <f>J538+K538</f>
        <v>200.56</v>
      </c>
      <c r="M538" s="26">
        <v>10</v>
      </c>
      <c r="N538" s="41">
        <v>13.4</v>
      </c>
      <c r="O538" s="60">
        <v>286978</v>
      </c>
      <c r="P538" s="61">
        <v>266135</v>
      </c>
      <c r="Q538" s="62">
        <f t="shared" si="28"/>
        <v>3775681.1500000004</v>
      </c>
      <c r="R538" s="62">
        <f t="shared" si="29"/>
        <v>3775681.1500000004</v>
      </c>
      <c r="S538" s="63">
        <v>3775681</v>
      </c>
      <c r="T538" t="str">
        <f>VLOOKUP(C538,'053-001'!D:I,6,0)</f>
        <v>053-001</v>
      </c>
      <c r="U538" t="e">
        <f>VLOOKUP(C538,'053-003'!C:G,5,0)</f>
        <v>#N/A</v>
      </c>
      <c r="V538" t="e">
        <f>VLOOKUP(C538,'053-004'!C:G,5,0)</f>
        <v>#N/A</v>
      </c>
      <c r="W538" s="43" t="e">
        <f>VLOOKUP(C538,'053-005'!D:L,9,0)</f>
        <v>#N/A</v>
      </c>
      <c r="X538" t="e">
        <f>VLOOKUP(C538,'053-006'!C:G,5,0)</f>
        <v>#N/A</v>
      </c>
    </row>
    <row r="539" spans="1:24" ht="45" customHeight="1">
      <c r="A539" s="131"/>
      <c r="B539" s="148" t="s">
        <v>201</v>
      </c>
      <c r="C539" s="20" t="s">
        <v>201</v>
      </c>
      <c r="D539" s="21" t="s">
        <v>660</v>
      </c>
      <c r="E539" s="21" t="s">
        <v>603</v>
      </c>
      <c r="F539" s="22">
        <v>2</v>
      </c>
      <c r="G539" s="137"/>
      <c r="H539" s="140"/>
      <c r="I539" s="140"/>
      <c r="J539" s="140"/>
      <c r="K539" s="140"/>
      <c r="L539" s="143"/>
      <c r="M539" s="26">
        <v>10</v>
      </c>
      <c r="N539" s="41">
        <v>26.8</v>
      </c>
      <c r="O539" s="60">
        <v>286978</v>
      </c>
      <c r="P539" s="61">
        <v>266135</v>
      </c>
      <c r="Q539" s="62">
        <f t="shared" si="28"/>
        <v>7551362.3000000007</v>
      </c>
      <c r="R539" s="62">
        <f t="shared" si="29"/>
        <v>3775681.1500000004</v>
      </c>
      <c r="S539" s="63">
        <v>3775681</v>
      </c>
      <c r="T539" t="str">
        <f>VLOOKUP(C539,'053-001'!D:I,6,0)</f>
        <v>053-001</v>
      </c>
      <c r="U539" t="e">
        <f>VLOOKUP(C539,'053-003'!C:G,5,0)</f>
        <v>#N/A</v>
      </c>
      <c r="V539" t="e">
        <f>VLOOKUP(C539,'053-004'!C:G,5,0)</f>
        <v>#N/A</v>
      </c>
      <c r="W539" s="43" t="e">
        <f>VLOOKUP(C539,'053-005'!D:L,9,0)</f>
        <v>#N/A</v>
      </c>
      <c r="X539" t="e">
        <f>VLOOKUP(C539,'053-006'!C:G,5,0)</f>
        <v>#N/A</v>
      </c>
    </row>
    <row r="540" spans="1:24" ht="45" customHeight="1">
      <c r="A540" s="131"/>
      <c r="B540" s="148" t="s">
        <v>327</v>
      </c>
      <c r="C540" s="20" t="s">
        <v>327</v>
      </c>
      <c r="D540" s="21" t="s">
        <v>661</v>
      </c>
      <c r="E540" s="21" t="s">
        <v>603</v>
      </c>
      <c r="F540" s="22">
        <v>2</v>
      </c>
      <c r="G540" s="137"/>
      <c r="H540" s="140"/>
      <c r="I540" s="140"/>
      <c r="J540" s="140"/>
      <c r="K540" s="140"/>
      <c r="L540" s="143"/>
      <c r="M540" s="26">
        <v>10</v>
      </c>
      <c r="N540" s="41">
        <v>26.8</v>
      </c>
      <c r="O540" s="60">
        <v>286978</v>
      </c>
      <c r="P540" s="61">
        <v>266135</v>
      </c>
      <c r="Q540" s="62">
        <f t="shared" si="28"/>
        <v>7551362.3000000007</v>
      </c>
      <c r="R540" s="62">
        <f t="shared" si="29"/>
        <v>3775681.1500000004</v>
      </c>
      <c r="S540" s="63">
        <v>3775681</v>
      </c>
      <c r="T540" t="str">
        <f>VLOOKUP(C540,'053-001'!D:I,6,0)</f>
        <v>053-001</v>
      </c>
      <c r="U540" t="e">
        <f>VLOOKUP(C540,'053-003'!C:G,5,0)</f>
        <v>#N/A</v>
      </c>
      <c r="V540" t="e">
        <f>VLOOKUP(C540,'053-004'!C:G,5,0)</f>
        <v>#N/A</v>
      </c>
      <c r="W540" s="43" t="e">
        <f>VLOOKUP(C540,'053-005'!D:L,9,0)</f>
        <v>#N/A</v>
      </c>
      <c r="X540" t="e">
        <f>VLOOKUP(C540,'053-006'!C:G,5,0)</f>
        <v>#N/A</v>
      </c>
    </row>
    <row r="541" spans="1:24" ht="45" customHeight="1">
      <c r="A541" s="131"/>
      <c r="B541" s="148" t="s">
        <v>438</v>
      </c>
      <c r="C541" s="20" t="s">
        <v>438</v>
      </c>
      <c r="D541" s="21" t="s">
        <v>662</v>
      </c>
      <c r="E541" s="21" t="s">
        <v>603</v>
      </c>
      <c r="F541" s="22">
        <v>8</v>
      </c>
      <c r="G541" s="137"/>
      <c r="H541" s="140"/>
      <c r="I541" s="140"/>
      <c r="J541" s="140"/>
      <c r="K541" s="140"/>
      <c r="L541" s="143"/>
      <c r="M541" s="26">
        <v>10</v>
      </c>
      <c r="N541" s="41">
        <v>107.2</v>
      </c>
      <c r="O541" s="60">
        <v>286978</v>
      </c>
      <c r="P541" s="61">
        <v>266135</v>
      </c>
      <c r="Q541" s="62">
        <f t="shared" si="28"/>
        <v>30205449.200000003</v>
      </c>
      <c r="R541" s="62">
        <f t="shared" si="29"/>
        <v>3775681.1500000004</v>
      </c>
      <c r="S541" s="63">
        <v>3775681</v>
      </c>
      <c r="T541" t="str">
        <f>VLOOKUP(C541,'053-001'!D:I,6,0)</f>
        <v>053-001</v>
      </c>
      <c r="U541" t="e">
        <f>VLOOKUP(C541,'053-003'!C:G,5,0)</f>
        <v>#N/A</v>
      </c>
      <c r="V541" t="e">
        <f>VLOOKUP(C541,'053-004'!C:G,5,0)</f>
        <v>#N/A</v>
      </c>
      <c r="W541" s="43" t="e">
        <f>VLOOKUP(C541,'053-005'!D:L,9,0)</f>
        <v>#N/A</v>
      </c>
      <c r="X541" t="e">
        <f>VLOOKUP(C541,'053-006'!C:G,5,0)</f>
        <v>#N/A</v>
      </c>
    </row>
    <row r="542" spans="1:24" ht="45" customHeight="1" thickBot="1">
      <c r="A542" s="146"/>
      <c r="B542" s="149" t="s">
        <v>557</v>
      </c>
      <c r="C542" s="31" t="s">
        <v>557</v>
      </c>
      <c r="D542" s="32" t="s">
        <v>530</v>
      </c>
      <c r="E542" s="32" t="s">
        <v>603</v>
      </c>
      <c r="F542" s="33">
        <v>2</v>
      </c>
      <c r="G542" s="151"/>
      <c r="H542" s="153"/>
      <c r="I542" s="153"/>
      <c r="J542" s="153"/>
      <c r="K542" s="153"/>
      <c r="L542" s="155"/>
      <c r="M542" s="26">
        <v>10</v>
      </c>
      <c r="N542" s="41">
        <v>26.8</v>
      </c>
      <c r="O542" s="60">
        <v>286978</v>
      </c>
      <c r="P542" s="61">
        <v>266135</v>
      </c>
      <c r="Q542" s="62">
        <f t="shared" si="28"/>
        <v>7551362.3000000007</v>
      </c>
      <c r="R542" s="62">
        <f t="shared" si="29"/>
        <v>3775681.1500000004</v>
      </c>
      <c r="S542" s="63">
        <v>3775681</v>
      </c>
      <c r="T542" t="str">
        <f>VLOOKUP(C542,'053-001'!D:I,6,0)</f>
        <v>053-001</v>
      </c>
      <c r="U542" t="e">
        <f>VLOOKUP(C542,'053-003'!C:G,5,0)</f>
        <v>#N/A</v>
      </c>
      <c r="V542" t="e">
        <f>VLOOKUP(C542,'053-004'!C:G,5,0)</f>
        <v>#N/A</v>
      </c>
      <c r="W542" s="43" t="e">
        <f>VLOOKUP(C542,'053-005'!D:L,9,0)</f>
        <v>#N/A</v>
      </c>
      <c r="X542" t="e">
        <f>VLOOKUP(C542,'053-006'!C:G,5,0)</f>
        <v>#N/A</v>
      </c>
    </row>
    <row r="543" spans="1:24" ht="45" customHeight="1">
      <c r="A543" s="145" t="s">
        <v>608</v>
      </c>
      <c r="B543" s="147" t="s">
        <v>58</v>
      </c>
      <c r="C543" s="29" t="s">
        <v>58</v>
      </c>
      <c r="D543" s="7" t="s">
        <v>3</v>
      </c>
      <c r="E543" s="7" t="s">
        <v>603</v>
      </c>
      <c r="F543" s="30">
        <v>1</v>
      </c>
      <c r="G543" s="150">
        <v>297</v>
      </c>
      <c r="H543" s="152">
        <f>F543*G543</f>
        <v>297</v>
      </c>
      <c r="I543" s="152">
        <v>0</v>
      </c>
      <c r="J543" s="152">
        <f>H543-I543</f>
        <v>297</v>
      </c>
      <c r="K543" s="152">
        <f>J543*0.09</f>
        <v>26.73</v>
      </c>
      <c r="L543" s="154">
        <f>J543+K543</f>
        <v>323.73</v>
      </c>
      <c r="M543" s="26">
        <v>10</v>
      </c>
      <c r="N543" s="41">
        <v>21.6</v>
      </c>
      <c r="O543" s="60">
        <v>286978</v>
      </c>
      <c r="P543" s="61">
        <v>266135</v>
      </c>
      <c r="Q543" s="62">
        <f t="shared" si="28"/>
        <v>6086172.6000000006</v>
      </c>
      <c r="R543" s="62">
        <f t="shared" si="29"/>
        <v>6086172.6000000006</v>
      </c>
      <c r="S543" s="63">
        <v>6086172</v>
      </c>
      <c r="T543" t="str">
        <f>VLOOKUP(C543,'053-001'!D:I,6,0)</f>
        <v>053-001</v>
      </c>
      <c r="U543" t="e">
        <f>VLOOKUP(C543,'053-003'!C:G,5,0)</f>
        <v>#N/A</v>
      </c>
      <c r="V543" t="e">
        <f>VLOOKUP(C543,'053-004'!C:G,5,0)</f>
        <v>#N/A</v>
      </c>
      <c r="W543" s="43" t="e">
        <f>VLOOKUP(C543,'053-005'!D:L,9,0)</f>
        <v>#N/A</v>
      </c>
      <c r="X543" t="e">
        <f>VLOOKUP(C543,'053-006'!C:G,5,0)</f>
        <v>#N/A</v>
      </c>
    </row>
    <row r="544" spans="1:24" ht="45" customHeight="1">
      <c r="A544" s="131"/>
      <c r="B544" s="148" t="s">
        <v>202</v>
      </c>
      <c r="C544" s="20" t="s">
        <v>202</v>
      </c>
      <c r="D544" s="21" t="s">
        <v>677</v>
      </c>
      <c r="E544" s="21" t="s">
        <v>603</v>
      </c>
      <c r="F544" s="22">
        <v>2</v>
      </c>
      <c r="G544" s="137"/>
      <c r="H544" s="140"/>
      <c r="I544" s="140"/>
      <c r="J544" s="140"/>
      <c r="K544" s="140"/>
      <c r="L544" s="143"/>
      <c r="M544" s="26">
        <v>10</v>
      </c>
      <c r="N544" s="41">
        <v>43.2</v>
      </c>
      <c r="O544" s="60">
        <v>286978</v>
      </c>
      <c r="P544" s="61">
        <v>266135</v>
      </c>
      <c r="Q544" s="62">
        <f t="shared" si="28"/>
        <v>12172345.200000001</v>
      </c>
      <c r="R544" s="62">
        <f t="shared" si="29"/>
        <v>6086172.6000000006</v>
      </c>
      <c r="S544" s="63">
        <v>6086172</v>
      </c>
      <c r="T544" t="str">
        <f>VLOOKUP(C544,'053-001'!D:I,6,0)</f>
        <v>053-001</v>
      </c>
      <c r="U544" t="e">
        <f>VLOOKUP(C544,'053-003'!C:G,5,0)</f>
        <v>#N/A</v>
      </c>
      <c r="V544" t="e">
        <f>VLOOKUP(C544,'053-004'!C:G,5,0)</f>
        <v>#N/A</v>
      </c>
      <c r="W544" s="43" t="e">
        <f>VLOOKUP(C544,'053-005'!D:L,9,0)</f>
        <v>#N/A</v>
      </c>
      <c r="X544" t="e">
        <f>VLOOKUP(C544,'053-006'!C:G,5,0)</f>
        <v>#N/A</v>
      </c>
    </row>
    <row r="545" spans="1:32" ht="45" customHeight="1">
      <c r="A545" s="131"/>
      <c r="B545" s="148" t="s">
        <v>328</v>
      </c>
      <c r="C545" s="20" t="s">
        <v>328</v>
      </c>
      <c r="D545" s="21" t="s">
        <v>766</v>
      </c>
      <c r="E545" s="21" t="s">
        <v>603</v>
      </c>
      <c r="F545" s="22">
        <v>2</v>
      </c>
      <c r="G545" s="137"/>
      <c r="H545" s="140"/>
      <c r="I545" s="140"/>
      <c r="J545" s="140"/>
      <c r="K545" s="140"/>
      <c r="L545" s="143"/>
      <c r="M545" s="26">
        <v>10</v>
      </c>
      <c r="N545" s="41">
        <v>43.2</v>
      </c>
      <c r="O545" s="60">
        <v>286978</v>
      </c>
      <c r="P545" s="61">
        <v>266135</v>
      </c>
      <c r="Q545" s="62">
        <f t="shared" si="28"/>
        <v>12172345.200000001</v>
      </c>
      <c r="R545" s="62">
        <f t="shared" si="29"/>
        <v>6086172.6000000006</v>
      </c>
      <c r="S545" s="63">
        <v>6086172</v>
      </c>
      <c r="T545" t="str">
        <f>VLOOKUP(C545,'053-001'!D:I,6,0)</f>
        <v>053-001</v>
      </c>
      <c r="U545" t="e">
        <f>VLOOKUP(C545,'053-003'!C:G,5,0)</f>
        <v>#N/A</v>
      </c>
      <c r="V545" t="e">
        <f>VLOOKUP(C545,'053-004'!C:G,5,0)</f>
        <v>#N/A</v>
      </c>
      <c r="W545" s="43" t="e">
        <f>VLOOKUP(C545,'053-005'!D:L,9,0)</f>
        <v>#N/A</v>
      </c>
      <c r="X545" t="e">
        <f>VLOOKUP(C545,'053-006'!C:G,5,0)</f>
        <v>#N/A</v>
      </c>
    </row>
    <row r="546" spans="1:32" ht="45" customHeight="1">
      <c r="A546" s="131"/>
      <c r="B546" s="148" t="s">
        <v>439</v>
      </c>
      <c r="C546" s="20" t="s">
        <v>439</v>
      </c>
      <c r="D546" s="21" t="s">
        <v>437</v>
      </c>
      <c r="E546" s="21" t="s">
        <v>603</v>
      </c>
      <c r="F546" s="22">
        <v>8</v>
      </c>
      <c r="G546" s="137"/>
      <c r="H546" s="140"/>
      <c r="I546" s="140"/>
      <c r="J546" s="140"/>
      <c r="K546" s="140"/>
      <c r="L546" s="143"/>
      <c r="M546" s="26">
        <v>10</v>
      </c>
      <c r="N546" s="41">
        <v>172.8</v>
      </c>
      <c r="O546" s="60">
        <v>286978</v>
      </c>
      <c r="P546" s="61">
        <v>266135</v>
      </c>
      <c r="Q546" s="62">
        <f t="shared" si="28"/>
        <v>48689380.800000004</v>
      </c>
      <c r="R546" s="62">
        <f t="shared" si="29"/>
        <v>6086172.6000000006</v>
      </c>
      <c r="S546" s="63">
        <v>6086172</v>
      </c>
      <c r="T546" t="str">
        <f>VLOOKUP(C546,'053-001'!D:I,6,0)</f>
        <v>053-001</v>
      </c>
      <c r="U546" t="e">
        <f>VLOOKUP(C546,'053-003'!C:G,5,0)</f>
        <v>#N/A</v>
      </c>
      <c r="V546" t="e">
        <f>VLOOKUP(C546,'053-004'!C:G,5,0)</f>
        <v>#N/A</v>
      </c>
      <c r="W546" s="43" t="e">
        <f>VLOOKUP(C546,'053-005'!D:L,9,0)</f>
        <v>#N/A</v>
      </c>
      <c r="X546" t="e">
        <f>VLOOKUP(C546,'053-006'!C:G,5,0)</f>
        <v>#N/A</v>
      </c>
    </row>
    <row r="547" spans="1:32" ht="45" customHeight="1" thickBot="1">
      <c r="A547" s="146"/>
      <c r="B547" s="149" t="s">
        <v>495</v>
      </c>
      <c r="C547" s="31" t="s">
        <v>495</v>
      </c>
      <c r="D547" s="32" t="s">
        <v>494</v>
      </c>
      <c r="E547" s="32" t="s">
        <v>603</v>
      </c>
      <c r="F547" s="33">
        <v>2</v>
      </c>
      <c r="G547" s="151"/>
      <c r="H547" s="153"/>
      <c r="I547" s="153"/>
      <c r="J547" s="153"/>
      <c r="K547" s="153"/>
      <c r="L547" s="155"/>
      <c r="M547" s="26">
        <v>10</v>
      </c>
      <c r="N547" s="41">
        <v>43.2</v>
      </c>
      <c r="O547" s="60">
        <v>286978</v>
      </c>
      <c r="P547" s="61">
        <v>266135</v>
      </c>
      <c r="Q547" s="62">
        <f t="shared" si="28"/>
        <v>12172345.200000001</v>
      </c>
      <c r="R547" s="62">
        <f t="shared" si="29"/>
        <v>6086172.6000000006</v>
      </c>
      <c r="S547" s="63">
        <v>6086172</v>
      </c>
      <c r="T547" t="str">
        <f>VLOOKUP(C547,'053-001'!D:I,6,0)</f>
        <v>053-001</v>
      </c>
      <c r="U547" t="e">
        <f>VLOOKUP(C547,'053-003'!C:G,5,0)</f>
        <v>#N/A</v>
      </c>
      <c r="V547" t="e">
        <f>VLOOKUP(C547,'053-004'!C:G,5,0)</f>
        <v>#N/A</v>
      </c>
      <c r="W547" s="43" t="e">
        <f>VLOOKUP(C547,'053-005'!D:L,9,0)</f>
        <v>#N/A</v>
      </c>
      <c r="X547" t="e">
        <f>VLOOKUP(C547,'053-006'!C:G,5,0)</f>
        <v>#N/A</v>
      </c>
    </row>
    <row r="548" spans="1:32" ht="45" customHeight="1">
      <c r="A548" s="145" t="s">
        <v>618</v>
      </c>
      <c r="B548" s="147" t="s">
        <v>59</v>
      </c>
      <c r="C548" s="29" t="s">
        <v>59</v>
      </c>
      <c r="D548" s="7" t="s">
        <v>3</v>
      </c>
      <c r="E548" s="7" t="s">
        <v>603</v>
      </c>
      <c r="F548" s="30">
        <v>1</v>
      </c>
      <c r="G548" s="150">
        <v>345</v>
      </c>
      <c r="H548" s="152">
        <f>F548*G548</f>
        <v>345</v>
      </c>
      <c r="I548" s="152">
        <v>0</v>
      </c>
      <c r="J548" s="152">
        <f>H548-I548</f>
        <v>345</v>
      </c>
      <c r="K548" s="152">
        <f>J548*0.09</f>
        <v>31.049999999999997</v>
      </c>
      <c r="L548" s="154">
        <f>J548+K548</f>
        <v>376.05</v>
      </c>
      <c r="M548" s="26">
        <v>10</v>
      </c>
      <c r="N548" s="41">
        <v>19.789473684210527</v>
      </c>
      <c r="O548" s="60">
        <v>286978</v>
      </c>
      <c r="P548" s="61">
        <v>266135</v>
      </c>
      <c r="Q548" s="62">
        <f t="shared" si="28"/>
        <v>5576025.578947369</v>
      </c>
      <c r="R548" s="62">
        <f t="shared" si="29"/>
        <v>5576025.578947369</v>
      </c>
      <c r="S548" s="63">
        <v>5576025</v>
      </c>
      <c r="T548" t="str">
        <f>VLOOKUP(C548,'053-001'!D:I,6,0)</f>
        <v>053-001</v>
      </c>
      <c r="U548" t="e">
        <f>VLOOKUP(C548,'053-003'!C:G,5,0)</f>
        <v>#N/A</v>
      </c>
      <c r="V548" t="e">
        <f>VLOOKUP(C548,'053-004'!C:G,5,0)</f>
        <v>#N/A</v>
      </c>
      <c r="W548" s="43" t="e">
        <f>VLOOKUP(C548,'053-005'!D:L,9,0)</f>
        <v>#N/A</v>
      </c>
      <c r="X548" t="e">
        <f>VLOOKUP(C548,'053-006'!C:G,5,0)</f>
        <v>#N/A</v>
      </c>
    </row>
    <row r="549" spans="1:32" ht="45" customHeight="1">
      <c r="A549" s="131"/>
      <c r="B549" s="148" t="s">
        <v>203</v>
      </c>
      <c r="C549" s="20" t="s">
        <v>203</v>
      </c>
      <c r="D549" s="21" t="s">
        <v>683</v>
      </c>
      <c r="E549" s="21" t="s">
        <v>603</v>
      </c>
      <c r="F549" s="22">
        <v>2</v>
      </c>
      <c r="G549" s="137"/>
      <c r="H549" s="140"/>
      <c r="I549" s="140"/>
      <c r="J549" s="140"/>
      <c r="K549" s="140"/>
      <c r="L549" s="143"/>
      <c r="M549" s="26">
        <v>10</v>
      </c>
      <c r="N549" s="41">
        <v>39.578947368421055</v>
      </c>
      <c r="O549" s="60">
        <v>286978</v>
      </c>
      <c r="P549" s="61">
        <v>266135</v>
      </c>
      <c r="Q549" s="62">
        <f t="shared" si="28"/>
        <v>11152051.157894738</v>
      </c>
      <c r="R549" s="62">
        <f t="shared" si="29"/>
        <v>5576025.578947369</v>
      </c>
      <c r="S549" s="63">
        <v>5576025</v>
      </c>
      <c r="T549" t="str">
        <f>VLOOKUP(C549,'053-001'!D:I,6,0)</f>
        <v>053-001</v>
      </c>
      <c r="U549" t="e">
        <f>VLOOKUP(C549,'053-003'!C:G,5,0)</f>
        <v>#N/A</v>
      </c>
      <c r="V549" t="e">
        <f>VLOOKUP(C549,'053-004'!C:G,5,0)</f>
        <v>#N/A</v>
      </c>
      <c r="W549" s="43" t="e">
        <f>VLOOKUP(C549,'053-005'!D:L,9,0)</f>
        <v>#N/A</v>
      </c>
      <c r="X549" t="e">
        <f>VLOOKUP(C549,'053-006'!C:G,5,0)</f>
        <v>#N/A</v>
      </c>
    </row>
    <row r="550" spans="1:32" ht="45" customHeight="1">
      <c r="A550" s="131"/>
      <c r="B550" s="148" t="s">
        <v>329</v>
      </c>
      <c r="C550" s="20" t="s">
        <v>329</v>
      </c>
      <c r="D550" s="21" t="s">
        <v>684</v>
      </c>
      <c r="E550" s="21" t="s">
        <v>603</v>
      </c>
      <c r="F550" s="22">
        <v>2</v>
      </c>
      <c r="G550" s="137"/>
      <c r="H550" s="140"/>
      <c r="I550" s="140"/>
      <c r="J550" s="140"/>
      <c r="K550" s="140"/>
      <c r="L550" s="143"/>
      <c r="M550" s="26">
        <v>10</v>
      </c>
      <c r="N550" s="41">
        <v>39.578947368421055</v>
      </c>
      <c r="O550" s="60">
        <v>286978</v>
      </c>
      <c r="P550" s="61">
        <v>266135</v>
      </c>
      <c r="Q550" s="62">
        <f t="shared" si="28"/>
        <v>11152051.157894738</v>
      </c>
      <c r="R550" s="62">
        <f t="shared" si="29"/>
        <v>5576025.578947369</v>
      </c>
      <c r="S550" s="63">
        <v>5576025</v>
      </c>
      <c r="T550" t="str">
        <f>VLOOKUP(C550,'053-001'!D:I,6,0)</f>
        <v>053-001</v>
      </c>
      <c r="U550" t="e">
        <f>VLOOKUP(C550,'053-003'!C:G,5,0)</f>
        <v>#N/A</v>
      </c>
      <c r="V550" t="e">
        <f>VLOOKUP(C550,'053-004'!C:G,5,0)</f>
        <v>#N/A</v>
      </c>
      <c r="W550" s="43" t="e">
        <f>VLOOKUP(C550,'053-005'!D:L,9,0)</f>
        <v>#N/A</v>
      </c>
      <c r="X550" t="e">
        <f>VLOOKUP(C550,'053-006'!C:G,5,0)</f>
        <v>#N/A</v>
      </c>
    </row>
    <row r="551" spans="1:32" ht="45" customHeight="1">
      <c r="A551" s="131"/>
      <c r="B551" s="148" t="s">
        <v>440</v>
      </c>
      <c r="C551" s="20" t="s">
        <v>440</v>
      </c>
      <c r="D551" s="21" t="s">
        <v>685</v>
      </c>
      <c r="E551" s="21" t="s">
        <v>603</v>
      </c>
      <c r="F551" s="22">
        <v>12</v>
      </c>
      <c r="G551" s="137"/>
      <c r="H551" s="140"/>
      <c r="I551" s="140"/>
      <c r="J551" s="140"/>
      <c r="K551" s="140"/>
      <c r="L551" s="143"/>
      <c r="M551" s="26">
        <v>10</v>
      </c>
      <c r="N551" s="41">
        <v>237.47368421052633</v>
      </c>
      <c r="O551" s="60">
        <v>286978</v>
      </c>
      <c r="P551" s="61">
        <v>266135</v>
      </c>
      <c r="Q551" s="62">
        <f t="shared" si="28"/>
        <v>66912306.947368428</v>
      </c>
      <c r="R551" s="62">
        <f t="shared" si="29"/>
        <v>5576025.578947369</v>
      </c>
      <c r="S551" s="63">
        <v>5576025</v>
      </c>
      <c r="T551" t="str">
        <f>VLOOKUP(C551,'053-001'!D:I,6,0)</f>
        <v>053-001</v>
      </c>
      <c r="U551" t="e">
        <f>VLOOKUP(C551,'053-003'!C:G,5,0)</f>
        <v>#N/A</v>
      </c>
      <c r="V551" t="e">
        <f>VLOOKUP(C551,'053-004'!C:G,5,0)</f>
        <v>#N/A</v>
      </c>
      <c r="W551" s="43" t="e">
        <f>VLOOKUP(C551,'053-005'!D:L,9,0)</f>
        <v>#N/A</v>
      </c>
      <c r="X551" t="e">
        <f>VLOOKUP(C551,'053-006'!C:G,5,0)</f>
        <v>#N/A</v>
      </c>
    </row>
    <row r="552" spans="1:32" ht="45" customHeight="1" thickBot="1">
      <c r="A552" s="146"/>
      <c r="B552" s="149" t="s">
        <v>558</v>
      </c>
      <c r="C552" s="31" t="s">
        <v>558</v>
      </c>
      <c r="D552" s="32" t="s">
        <v>540</v>
      </c>
      <c r="E552" s="32" t="s">
        <v>603</v>
      </c>
      <c r="F552" s="33">
        <v>2</v>
      </c>
      <c r="G552" s="151"/>
      <c r="H552" s="153"/>
      <c r="I552" s="153"/>
      <c r="J552" s="153"/>
      <c r="K552" s="153"/>
      <c r="L552" s="155"/>
      <c r="M552" s="26">
        <v>10</v>
      </c>
      <c r="N552" s="41">
        <v>39.1</v>
      </c>
      <c r="O552" s="60">
        <v>286978</v>
      </c>
      <c r="P552" s="61">
        <v>266135</v>
      </c>
      <c r="Q552" s="62">
        <f t="shared" si="28"/>
        <v>11017099.475000001</v>
      </c>
      <c r="R552" s="62">
        <f t="shared" si="29"/>
        <v>5508549.7375000007</v>
      </c>
      <c r="S552" s="63">
        <v>5508549</v>
      </c>
      <c r="T552" t="str">
        <f>VLOOKUP(C552,'053-001'!D:I,6,0)</f>
        <v>053-001</v>
      </c>
      <c r="U552" t="e">
        <f>VLOOKUP(C552,'053-003'!C:G,5,0)</f>
        <v>#N/A</v>
      </c>
      <c r="V552" t="e">
        <f>VLOOKUP(C552,'053-004'!C:G,5,0)</f>
        <v>#N/A</v>
      </c>
      <c r="W552" s="43" t="e">
        <f>VLOOKUP(C552,'053-005'!D:L,9,0)</f>
        <v>#N/A</v>
      </c>
      <c r="X552" t="e">
        <f>VLOOKUP(C552,'053-006'!C:G,5,0)</f>
        <v>#N/A</v>
      </c>
    </row>
    <row r="553" spans="1:32" ht="45" customHeight="1">
      <c r="E553" s="164" t="s">
        <v>894</v>
      </c>
      <c r="F553" s="164"/>
      <c r="K553" s="40">
        <f>SUM(K2:K552)</f>
        <v>5781.1499999999969</v>
      </c>
      <c r="L553" s="40">
        <f>SUM(L2:L552)</f>
        <v>70016.150000000067</v>
      </c>
      <c r="N553">
        <v>70016.161051774296</v>
      </c>
      <c r="Q553" s="40">
        <v>19728261155</v>
      </c>
    </row>
    <row r="554" spans="1:32" ht="45" customHeight="1">
      <c r="D554" s="163" t="s">
        <v>896</v>
      </c>
      <c r="E554" s="163"/>
      <c r="F554" s="163"/>
      <c r="N554" s="75">
        <f>N553*25%</f>
        <v>17504.040262943574</v>
      </c>
      <c r="O554" s="79">
        <v>18996.75</v>
      </c>
      <c r="P554" s="62">
        <f>O554-N554</f>
        <v>1492.7097370564261</v>
      </c>
      <c r="Q554">
        <v>2760.697500000002</v>
      </c>
    </row>
    <row r="555" spans="1:32" ht="45" customHeight="1">
      <c r="E555" s="163" t="s">
        <v>813</v>
      </c>
      <c r="F555" s="163"/>
      <c r="N555" s="77">
        <v>266135</v>
      </c>
      <c r="Q555" s="62">
        <f>O554-N554-Q554</f>
        <v>-1267.9877629435759</v>
      </c>
    </row>
    <row r="556" spans="1:32" ht="45" customHeight="1">
      <c r="D556" s="163" t="s">
        <v>895</v>
      </c>
      <c r="E556" s="163"/>
      <c r="F556" s="163"/>
      <c r="N556" s="78">
        <f>N554*N555</f>
        <v>4658437755.3784876</v>
      </c>
      <c r="Q556" s="76">
        <f>Q555*N555</f>
        <v>-337455923.29098856</v>
      </c>
      <c r="AF556">
        <v>81420</v>
      </c>
    </row>
    <row r="557" spans="1:32" ht="45" customHeight="1">
      <c r="AF557" s="78">
        <f>O554/25*100</f>
        <v>75987</v>
      </c>
    </row>
    <row r="558" spans="1:32" ht="45" customHeight="1">
      <c r="AF558" s="78">
        <f>AF556-AF557</f>
        <v>5433</v>
      </c>
    </row>
  </sheetData>
  <protectedRanges>
    <protectedRange sqref="G29 G23 G25 G10:G13 G27 G15 G17 G19 G21" name="مهندسی 1_1_3"/>
    <protectedRange sqref="G20 G24 G26 G28 G30 G22 G6:G9 G14 G16 G18" name="مهندسی 1_2_3"/>
    <protectedRange sqref="G31 G33 G35 G45:G48 G50:G53 G40:G43" name="مهندسی 1_1_5"/>
    <protectedRange sqref="G49 G32 G34 G36:G39 G44" name="مهندسی 1_2_5"/>
    <protectedRange sqref="G74:G77" name="مهندسی 1_2_7"/>
    <protectedRange sqref="C303:C322" name="فروش_6_1_1"/>
    <protectedRange sqref="C328:C352" name="فروش_6_1_2"/>
    <protectedRange sqref="C353:C377" name="فروش_6_1_4"/>
    <protectedRange sqref="C378:C402" name="فروش_6_1_6"/>
    <protectedRange sqref="C403:C427" name="فروش_6_1_8"/>
    <protectedRange sqref="C428:C452" name="فروش_6_1_9"/>
    <protectedRange sqref="C453:C477" name="فروش_6_1_11"/>
    <protectedRange sqref="C478:C502" name="فروش_6_1_13"/>
    <protectedRange sqref="C503:C527" name="فروش_6_1_14"/>
    <protectedRange sqref="C528:C552" name="فروش_6_1_15"/>
  </protectedRanges>
  <autoFilter ref="A1:X553" xr:uid="{5FAE5697-D4E5-43E2-9959-E5A6403CE94B}"/>
  <mergeCells count="852">
    <mergeCell ref="E555:F555"/>
    <mergeCell ref="D556:F556"/>
    <mergeCell ref="D554:F554"/>
    <mergeCell ref="K543:K547"/>
    <mergeCell ref="L543:L547"/>
    <mergeCell ref="A538:A542"/>
    <mergeCell ref="B538:B542"/>
    <mergeCell ref="G538:G542"/>
    <mergeCell ref="H538:H542"/>
    <mergeCell ref="I538:I542"/>
    <mergeCell ref="J538:J542"/>
    <mergeCell ref="E553:F553"/>
    <mergeCell ref="A533:A537"/>
    <mergeCell ref="B533:B537"/>
    <mergeCell ref="G533:G537"/>
    <mergeCell ref="H533:H537"/>
    <mergeCell ref="I533:I537"/>
    <mergeCell ref="J533:J537"/>
    <mergeCell ref="K533:K537"/>
    <mergeCell ref="L533:L537"/>
    <mergeCell ref="K548:K552"/>
    <mergeCell ref="L548:L552"/>
    <mergeCell ref="A548:A552"/>
    <mergeCell ref="B548:B552"/>
    <mergeCell ref="G548:G552"/>
    <mergeCell ref="H548:H552"/>
    <mergeCell ref="I548:I552"/>
    <mergeCell ref="J548:J552"/>
    <mergeCell ref="K538:K542"/>
    <mergeCell ref="L538:L542"/>
    <mergeCell ref="A543:A547"/>
    <mergeCell ref="B543:B547"/>
    <mergeCell ref="G543:G547"/>
    <mergeCell ref="H543:H547"/>
    <mergeCell ref="I543:I547"/>
    <mergeCell ref="J543:J547"/>
    <mergeCell ref="K523:K527"/>
    <mergeCell ref="L523:L527"/>
    <mergeCell ref="A528:A532"/>
    <mergeCell ref="B528:B532"/>
    <mergeCell ref="G528:G532"/>
    <mergeCell ref="H528:H532"/>
    <mergeCell ref="I528:I532"/>
    <mergeCell ref="J528:J532"/>
    <mergeCell ref="K528:K532"/>
    <mergeCell ref="A523:A527"/>
    <mergeCell ref="B523:B527"/>
    <mergeCell ref="G523:G527"/>
    <mergeCell ref="H523:H527"/>
    <mergeCell ref="I523:I527"/>
    <mergeCell ref="J523:J527"/>
    <mergeCell ref="L528:L532"/>
    <mergeCell ref="A518:A522"/>
    <mergeCell ref="B518:B522"/>
    <mergeCell ref="G518:G522"/>
    <mergeCell ref="H518:H522"/>
    <mergeCell ref="I518:I522"/>
    <mergeCell ref="J518:J522"/>
    <mergeCell ref="K518:K522"/>
    <mergeCell ref="L518:L522"/>
    <mergeCell ref="A513:A517"/>
    <mergeCell ref="B513:B517"/>
    <mergeCell ref="G513:G517"/>
    <mergeCell ref="H513:H517"/>
    <mergeCell ref="I513:I517"/>
    <mergeCell ref="J513:J517"/>
    <mergeCell ref="A508:A512"/>
    <mergeCell ref="B508:B512"/>
    <mergeCell ref="G508:G512"/>
    <mergeCell ref="H508:H512"/>
    <mergeCell ref="I508:I512"/>
    <mergeCell ref="J508:J512"/>
    <mergeCell ref="K508:K512"/>
    <mergeCell ref="L508:L512"/>
    <mergeCell ref="K513:K517"/>
    <mergeCell ref="L513:L517"/>
    <mergeCell ref="K498:K502"/>
    <mergeCell ref="L498:L502"/>
    <mergeCell ref="A503:A507"/>
    <mergeCell ref="B503:B507"/>
    <mergeCell ref="G503:G507"/>
    <mergeCell ref="H503:H507"/>
    <mergeCell ref="I503:I507"/>
    <mergeCell ref="J503:J507"/>
    <mergeCell ref="K503:K507"/>
    <mergeCell ref="A498:A502"/>
    <mergeCell ref="B498:B502"/>
    <mergeCell ref="G498:G502"/>
    <mergeCell ref="H498:H502"/>
    <mergeCell ref="I498:I502"/>
    <mergeCell ref="J498:J502"/>
    <mergeCell ref="L503:L507"/>
    <mergeCell ref="A493:A497"/>
    <mergeCell ref="B493:B497"/>
    <mergeCell ref="G493:G497"/>
    <mergeCell ref="H493:H497"/>
    <mergeCell ref="I493:I497"/>
    <mergeCell ref="J493:J497"/>
    <mergeCell ref="K493:K497"/>
    <mergeCell ref="L493:L497"/>
    <mergeCell ref="A488:A492"/>
    <mergeCell ref="B488:B492"/>
    <mergeCell ref="G488:G492"/>
    <mergeCell ref="H488:H492"/>
    <mergeCell ref="I488:I492"/>
    <mergeCell ref="J488:J492"/>
    <mergeCell ref="A483:A487"/>
    <mergeCell ref="B483:B487"/>
    <mergeCell ref="G483:G487"/>
    <mergeCell ref="H483:H487"/>
    <mergeCell ref="I483:I487"/>
    <mergeCell ref="J483:J487"/>
    <mergeCell ref="K483:K487"/>
    <mergeCell ref="L483:L487"/>
    <mergeCell ref="K488:K492"/>
    <mergeCell ref="L488:L492"/>
    <mergeCell ref="K473:K477"/>
    <mergeCell ref="L473:L477"/>
    <mergeCell ref="A478:A482"/>
    <mergeCell ref="B478:B482"/>
    <mergeCell ref="G478:G482"/>
    <mergeCell ref="H478:H482"/>
    <mergeCell ref="I478:I482"/>
    <mergeCell ref="J478:J482"/>
    <mergeCell ref="K478:K482"/>
    <mergeCell ref="A473:A477"/>
    <mergeCell ref="B473:B477"/>
    <mergeCell ref="G473:G477"/>
    <mergeCell ref="H473:H477"/>
    <mergeCell ref="I473:I477"/>
    <mergeCell ref="J473:J477"/>
    <mergeCell ref="L478:L482"/>
    <mergeCell ref="A468:A472"/>
    <mergeCell ref="B468:B472"/>
    <mergeCell ref="G468:G472"/>
    <mergeCell ref="H468:H472"/>
    <mergeCell ref="I468:I472"/>
    <mergeCell ref="J468:J472"/>
    <mergeCell ref="K468:K472"/>
    <mergeCell ref="L468:L472"/>
    <mergeCell ref="A463:A467"/>
    <mergeCell ref="B463:B467"/>
    <mergeCell ref="G463:G467"/>
    <mergeCell ref="H463:H467"/>
    <mergeCell ref="I463:I467"/>
    <mergeCell ref="J463:J467"/>
    <mergeCell ref="A458:A462"/>
    <mergeCell ref="B458:B462"/>
    <mergeCell ref="G458:G462"/>
    <mergeCell ref="H458:H462"/>
    <mergeCell ref="I458:I462"/>
    <mergeCell ref="J458:J462"/>
    <mergeCell ref="K458:K462"/>
    <mergeCell ref="L458:L462"/>
    <mergeCell ref="K463:K467"/>
    <mergeCell ref="L463:L467"/>
    <mergeCell ref="K448:K452"/>
    <mergeCell ref="L448:L452"/>
    <mergeCell ref="A453:A457"/>
    <mergeCell ref="B453:B457"/>
    <mergeCell ref="G453:G457"/>
    <mergeCell ref="H453:H457"/>
    <mergeCell ref="I453:I457"/>
    <mergeCell ref="J453:J457"/>
    <mergeCell ref="K453:K457"/>
    <mergeCell ref="A448:A452"/>
    <mergeCell ref="B448:B452"/>
    <mergeCell ref="G448:G452"/>
    <mergeCell ref="H448:H452"/>
    <mergeCell ref="I448:I452"/>
    <mergeCell ref="J448:J452"/>
    <mergeCell ref="L453:L457"/>
    <mergeCell ref="A443:A447"/>
    <mergeCell ref="B443:B447"/>
    <mergeCell ref="G443:G447"/>
    <mergeCell ref="H443:H447"/>
    <mergeCell ref="I443:I447"/>
    <mergeCell ref="J443:J447"/>
    <mergeCell ref="K443:K447"/>
    <mergeCell ref="L443:L447"/>
    <mergeCell ref="A438:A442"/>
    <mergeCell ref="B438:B442"/>
    <mergeCell ref="G438:G442"/>
    <mergeCell ref="H438:H442"/>
    <mergeCell ref="I438:I442"/>
    <mergeCell ref="J438:J442"/>
    <mergeCell ref="A433:A437"/>
    <mergeCell ref="B433:B437"/>
    <mergeCell ref="G433:G437"/>
    <mergeCell ref="H433:H437"/>
    <mergeCell ref="I433:I437"/>
    <mergeCell ref="J433:J437"/>
    <mergeCell ref="K433:K437"/>
    <mergeCell ref="L433:L437"/>
    <mergeCell ref="K438:K442"/>
    <mergeCell ref="L438:L442"/>
    <mergeCell ref="K423:K427"/>
    <mergeCell ref="L423:L427"/>
    <mergeCell ref="A428:A432"/>
    <mergeCell ref="B428:B432"/>
    <mergeCell ref="G428:G432"/>
    <mergeCell ref="H428:H432"/>
    <mergeCell ref="I428:I432"/>
    <mergeCell ref="J428:J432"/>
    <mergeCell ref="K428:K432"/>
    <mergeCell ref="A423:A427"/>
    <mergeCell ref="B423:B427"/>
    <mergeCell ref="G423:G427"/>
    <mergeCell ref="H423:H427"/>
    <mergeCell ref="I423:I427"/>
    <mergeCell ref="J423:J427"/>
    <mergeCell ref="L428:L432"/>
    <mergeCell ref="A418:A422"/>
    <mergeCell ref="B418:B422"/>
    <mergeCell ref="G418:G422"/>
    <mergeCell ref="H418:H422"/>
    <mergeCell ref="I418:I422"/>
    <mergeCell ref="J418:J422"/>
    <mergeCell ref="K418:K422"/>
    <mergeCell ref="L418:L422"/>
    <mergeCell ref="A413:A417"/>
    <mergeCell ref="B413:B417"/>
    <mergeCell ref="G413:G417"/>
    <mergeCell ref="H413:H417"/>
    <mergeCell ref="I413:I417"/>
    <mergeCell ref="J413:J417"/>
    <mergeCell ref="A408:A412"/>
    <mergeCell ref="B408:B412"/>
    <mergeCell ref="G408:G412"/>
    <mergeCell ref="H408:H412"/>
    <mergeCell ref="I408:I412"/>
    <mergeCell ref="J408:J412"/>
    <mergeCell ref="K408:K412"/>
    <mergeCell ref="L408:L412"/>
    <mergeCell ref="K413:K417"/>
    <mergeCell ref="L413:L417"/>
    <mergeCell ref="K398:K402"/>
    <mergeCell ref="L398:L402"/>
    <mergeCell ref="A403:A407"/>
    <mergeCell ref="B403:B407"/>
    <mergeCell ref="G403:G407"/>
    <mergeCell ref="H403:H407"/>
    <mergeCell ref="I403:I407"/>
    <mergeCell ref="J403:J407"/>
    <mergeCell ref="K403:K407"/>
    <mergeCell ref="A398:A402"/>
    <mergeCell ref="B398:B402"/>
    <mergeCell ref="G398:G402"/>
    <mergeCell ref="H398:H402"/>
    <mergeCell ref="I398:I402"/>
    <mergeCell ref="J398:J402"/>
    <mergeCell ref="L403:L407"/>
    <mergeCell ref="A393:A397"/>
    <mergeCell ref="B393:B397"/>
    <mergeCell ref="G393:G397"/>
    <mergeCell ref="H393:H397"/>
    <mergeCell ref="I393:I397"/>
    <mergeCell ref="J393:J397"/>
    <mergeCell ref="K393:K397"/>
    <mergeCell ref="L393:L397"/>
    <mergeCell ref="A388:A392"/>
    <mergeCell ref="B388:B392"/>
    <mergeCell ref="G388:G392"/>
    <mergeCell ref="H388:H392"/>
    <mergeCell ref="I388:I392"/>
    <mergeCell ref="J388:J392"/>
    <mergeCell ref="A383:A387"/>
    <mergeCell ref="B383:B387"/>
    <mergeCell ref="G383:G387"/>
    <mergeCell ref="H383:H387"/>
    <mergeCell ref="I383:I387"/>
    <mergeCell ref="J383:J387"/>
    <mergeCell ref="K383:K387"/>
    <mergeCell ref="L383:L387"/>
    <mergeCell ref="K388:K392"/>
    <mergeCell ref="L388:L392"/>
    <mergeCell ref="K373:K377"/>
    <mergeCell ref="L373:L377"/>
    <mergeCell ref="A378:A382"/>
    <mergeCell ref="B378:B382"/>
    <mergeCell ref="G378:G382"/>
    <mergeCell ref="H378:H382"/>
    <mergeCell ref="I378:I382"/>
    <mergeCell ref="J378:J382"/>
    <mergeCell ref="K378:K382"/>
    <mergeCell ref="A373:A377"/>
    <mergeCell ref="B373:B377"/>
    <mergeCell ref="G373:G377"/>
    <mergeCell ref="H373:H377"/>
    <mergeCell ref="I373:I377"/>
    <mergeCell ref="J373:J377"/>
    <mergeCell ref="L378:L382"/>
    <mergeCell ref="A368:A372"/>
    <mergeCell ref="B368:B372"/>
    <mergeCell ref="G368:G372"/>
    <mergeCell ref="H368:H372"/>
    <mergeCell ref="I368:I372"/>
    <mergeCell ref="J368:J372"/>
    <mergeCell ref="K368:K372"/>
    <mergeCell ref="L368:L372"/>
    <mergeCell ref="A363:A367"/>
    <mergeCell ref="B363:B367"/>
    <mergeCell ref="G363:G367"/>
    <mergeCell ref="H363:H367"/>
    <mergeCell ref="I363:I367"/>
    <mergeCell ref="J363:J367"/>
    <mergeCell ref="A358:A362"/>
    <mergeCell ref="B358:B362"/>
    <mergeCell ref="G358:G362"/>
    <mergeCell ref="H358:H362"/>
    <mergeCell ref="I358:I362"/>
    <mergeCell ref="J358:J362"/>
    <mergeCell ref="K358:K362"/>
    <mergeCell ref="L358:L362"/>
    <mergeCell ref="K363:K367"/>
    <mergeCell ref="L363:L367"/>
    <mergeCell ref="K348:K352"/>
    <mergeCell ref="L348:L352"/>
    <mergeCell ref="A353:A357"/>
    <mergeCell ref="B353:B357"/>
    <mergeCell ref="G353:G357"/>
    <mergeCell ref="H353:H357"/>
    <mergeCell ref="I353:I357"/>
    <mergeCell ref="J353:J357"/>
    <mergeCell ref="K353:K357"/>
    <mergeCell ref="A348:A352"/>
    <mergeCell ref="B348:B352"/>
    <mergeCell ref="G348:G352"/>
    <mergeCell ref="H348:H352"/>
    <mergeCell ref="I348:I352"/>
    <mergeCell ref="J348:J352"/>
    <mergeCell ref="L353:L357"/>
    <mergeCell ref="A343:A347"/>
    <mergeCell ref="B343:B347"/>
    <mergeCell ref="G343:G347"/>
    <mergeCell ref="H343:H347"/>
    <mergeCell ref="I343:I347"/>
    <mergeCell ref="J343:J347"/>
    <mergeCell ref="K343:K347"/>
    <mergeCell ref="L343:L347"/>
    <mergeCell ref="A338:A342"/>
    <mergeCell ref="B338:B342"/>
    <mergeCell ref="G338:G342"/>
    <mergeCell ref="H338:H342"/>
    <mergeCell ref="I338:I342"/>
    <mergeCell ref="J338:J342"/>
    <mergeCell ref="A333:A337"/>
    <mergeCell ref="B333:B337"/>
    <mergeCell ref="G333:G337"/>
    <mergeCell ref="H333:H337"/>
    <mergeCell ref="I333:I337"/>
    <mergeCell ref="J333:J337"/>
    <mergeCell ref="K333:K337"/>
    <mergeCell ref="L333:L337"/>
    <mergeCell ref="K338:K342"/>
    <mergeCell ref="L338:L342"/>
    <mergeCell ref="K323:K327"/>
    <mergeCell ref="L323:L327"/>
    <mergeCell ref="A328:A332"/>
    <mergeCell ref="B328:B332"/>
    <mergeCell ref="G328:G332"/>
    <mergeCell ref="H328:H332"/>
    <mergeCell ref="I328:I332"/>
    <mergeCell ref="J328:J332"/>
    <mergeCell ref="K328:K332"/>
    <mergeCell ref="A323:A327"/>
    <mergeCell ref="B323:B327"/>
    <mergeCell ref="G323:G327"/>
    <mergeCell ref="H323:H327"/>
    <mergeCell ref="I323:I327"/>
    <mergeCell ref="J323:J327"/>
    <mergeCell ref="L328:L332"/>
    <mergeCell ref="A318:A322"/>
    <mergeCell ref="B318:B322"/>
    <mergeCell ref="G318:G322"/>
    <mergeCell ref="H318:H322"/>
    <mergeCell ref="I318:I322"/>
    <mergeCell ref="J318:J322"/>
    <mergeCell ref="K318:K322"/>
    <mergeCell ref="L318:L322"/>
    <mergeCell ref="A313:A317"/>
    <mergeCell ref="B313:B317"/>
    <mergeCell ref="G313:G317"/>
    <mergeCell ref="H313:H317"/>
    <mergeCell ref="I313:I317"/>
    <mergeCell ref="J313:J317"/>
    <mergeCell ref="A308:A312"/>
    <mergeCell ref="B308:B312"/>
    <mergeCell ref="G308:G312"/>
    <mergeCell ref="H308:H312"/>
    <mergeCell ref="I308:I312"/>
    <mergeCell ref="J308:J312"/>
    <mergeCell ref="K308:K312"/>
    <mergeCell ref="L308:L312"/>
    <mergeCell ref="K313:K317"/>
    <mergeCell ref="L313:L317"/>
    <mergeCell ref="K298:K302"/>
    <mergeCell ref="L298:L302"/>
    <mergeCell ref="A303:A307"/>
    <mergeCell ref="B303:B307"/>
    <mergeCell ref="G303:G307"/>
    <mergeCell ref="H303:H307"/>
    <mergeCell ref="I303:I307"/>
    <mergeCell ref="J303:J307"/>
    <mergeCell ref="K303:K307"/>
    <mergeCell ref="A298:A302"/>
    <mergeCell ref="B298:B302"/>
    <mergeCell ref="G298:G302"/>
    <mergeCell ref="H298:H302"/>
    <mergeCell ref="I298:I302"/>
    <mergeCell ref="J298:J302"/>
    <mergeCell ref="L303:L307"/>
    <mergeCell ref="A293:A297"/>
    <mergeCell ref="B293:B297"/>
    <mergeCell ref="G293:G297"/>
    <mergeCell ref="H293:H297"/>
    <mergeCell ref="I293:I297"/>
    <mergeCell ref="J293:J297"/>
    <mergeCell ref="K293:K297"/>
    <mergeCell ref="L293:L297"/>
    <mergeCell ref="A288:A292"/>
    <mergeCell ref="B288:B292"/>
    <mergeCell ref="G288:G292"/>
    <mergeCell ref="H288:H292"/>
    <mergeCell ref="I288:I292"/>
    <mergeCell ref="J288:J292"/>
    <mergeCell ref="A283:A287"/>
    <mergeCell ref="B283:B287"/>
    <mergeCell ref="G283:G287"/>
    <mergeCell ref="H283:H287"/>
    <mergeCell ref="I283:I287"/>
    <mergeCell ref="J283:J287"/>
    <mergeCell ref="K283:K287"/>
    <mergeCell ref="L283:L287"/>
    <mergeCell ref="K288:K292"/>
    <mergeCell ref="L288:L292"/>
    <mergeCell ref="K273:K277"/>
    <mergeCell ref="L273:L277"/>
    <mergeCell ref="A278:A282"/>
    <mergeCell ref="B278:B282"/>
    <mergeCell ref="G278:G282"/>
    <mergeCell ref="H278:H282"/>
    <mergeCell ref="I278:I282"/>
    <mergeCell ref="J278:J282"/>
    <mergeCell ref="K278:K282"/>
    <mergeCell ref="A273:A277"/>
    <mergeCell ref="B273:B277"/>
    <mergeCell ref="G273:G277"/>
    <mergeCell ref="H273:H277"/>
    <mergeCell ref="I273:I277"/>
    <mergeCell ref="J273:J277"/>
    <mergeCell ref="L278:L282"/>
    <mergeCell ref="A268:A272"/>
    <mergeCell ref="B268:B272"/>
    <mergeCell ref="G268:G272"/>
    <mergeCell ref="H268:H272"/>
    <mergeCell ref="I268:I272"/>
    <mergeCell ref="J268:J272"/>
    <mergeCell ref="K268:K272"/>
    <mergeCell ref="L268:L272"/>
    <mergeCell ref="A263:A267"/>
    <mergeCell ref="B263:B267"/>
    <mergeCell ref="G263:G267"/>
    <mergeCell ref="H263:H267"/>
    <mergeCell ref="I263:I267"/>
    <mergeCell ref="J263:J267"/>
    <mergeCell ref="A258:A262"/>
    <mergeCell ref="B258:B262"/>
    <mergeCell ref="G258:G262"/>
    <mergeCell ref="H258:H262"/>
    <mergeCell ref="I258:I262"/>
    <mergeCell ref="J258:J262"/>
    <mergeCell ref="K258:K262"/>
    <mergeCell ref="L258:L262"/>
    <mergeCell ref="K263:K267"/>
    <mergeCell ref="L263:L267"/>
    <mergeCell ref="K248:K252"/>
    <mergeCell ref="L248:L252"/>
    <mergeCell ref="A253:A257"/>
    <mergeCell ref="B253:B257"/>
    <mergeCell ref="G253:G257"/>
    <mergeCell ref="H253:H257"/>
    <mergeCell ref="I253:I257"/>
    <mergeCell ref="J253:J257"/>
    <mergeCell ref="K253:K257"/>
    <mergeCell ref="A248:A252"/>
    <mergeCell ref="B248:B252"/>
    <mergeCell ref="G248:G252"/>
    <mergeCell ref="H248:H252"/>
    <mergeCell ref="I248:I252"/>
    <mergeCell ref="J248:J252"/>
    <mergeCell ref="L253:L257"/>
    <mergeCell ref="A243:A247"/>
    <mergeCell ref="B243:B247"/>
    <mergeCell ref="G243:G247"/>
    <mergeCell ref="H243:H247"/>
    <mergeCell ref="I243:I247"/>
    <mergeCell ref="J243:J247"/>
    <mergeCell ref="K243:K247"/>
    <mergeCell ref="L243:L247"/>
    <mergeCell ref="A238:A242"/>
    <mergeCell ref="B238:B242"/>
    <mergeCell ref="G238:G242"/>
    <mergeCell ref="H238:H242"/>
    <mergeCell ref="I238:I242"/>
    <mergeCell ref="J238:J242"/>
    <mergeCell ref="A233:A237"/>
    <mergeCell ref="B233:B237"/>
    <mergeCell ref="G233:G237"/>
    <mergeCell ref="H233:H237"/>
    <mergeCell ref="I233:I237"/>
    <mergeCell ref="J233:J237"/>
    <mergeCell ref="K233:K237"/>
    <mergeCell ref="L233:L237"/>
    <mergeCell ref="K238:K242"/>
    <mergeCell ref="L238:L242"/>
    <mergeCell ref="K223:K227"/>
    <mergeCell ref="L223:L227"/>
    <mergeCell ref="A228:A232"/>
    <mergeCell ref="B228:B232"/>
    <mergeCell ref="G228:G232"/>
    <mergeCell ref="H228:H232"/>
    <mergeCell ref="I228:I232"/>
    <mergeCell ref="J228:J232"/>
    <mergeCell ref="K228:K232"/>
    <mergeCell ref="A223:A227"/>
    <mergeCell ref="B223:B227"/>
    <mergeCell ref="G223:G227"/>
    <mergeCell ref="H223:H227"/>
    <mergeCell ref="I223:I227"/>
    <mergeCell ref="J223:J227"/>
    <mergeCell ref="L228:L232"/>
    <mergeCell ref="A218:A222"/>
    <mergeCell ref="B218:B222"/>
    <mergeCell ref="G218:G222"/>
    <mergeCell ref="H218:H222"/>
    <mergeCell ref="I218:I222"/>
    <mergeCell ref="J218:J222"/>
    <mergeCell ref="K218:K222"/>
    <mergeCell ref="L218:L222"/>
    <mergeCell ref="A213:A217"/>
    <mergeCell ref="B213:B217"/>
    <mergeCell ref="G213:G217"/>
    <mergeCell ref="H213:H217"/>
    <mergeCell ref="I213:I217"/>
    <mergeCell ref="J213:J217"/>
    <mergeCell ref="A208:A212"/>
    <mergeCell ref="B208:B212"/>
    <mergeCell ref="G208:G212"/>
    <mergeCell ref="H208:H212"/>
    <mergeCell ref="I208:I212"/>
    <mergeCell ref="J208:J212"/>
    <mergeCell ref="K208:K212"/>
    <mergeCell ref="L208:L212"/>
    <mergeCell ref="K213:K217"/>
    <mergeCell ref="L213:L217"/>
    <mergeCell ref="K198:K202"/>
    <mergeCell ref="L198:L202"/>
    <mergeCell ref="A203:A207"/>
    <mergeCell ref="B203:B207"/>
    <mergeCell ref="G203:G207"/>
    <mergeCell ref="H203:H207"/>
    <mergeCell ref="I203:I207"/>
    <mergeCell ref="J203:J207"/>
    <mergeCell ref="K203:K207"/>
    <mergeCell ref="A198:A202"/>
    <mergeCell ref="B198:B202"/>
    <mergeCell ref="G198:G202"/>
    <mergeCell ref="H198:H202"/>
    <mergeCell ref="I198:I202"/>
    <mergeCell ref="J198:J202"/>
    <mergeCell ref="L203:L207"/>
    <mergeCell ref="A193:A197"/>
    <mergeCell ref="B193:B197"/>
    <mergeCell ref="G193:G197"/>
    <mergeCell ref="H193:H197"/>
    <mergeCell ref="I193:I197"/>
    <mergeCell ref="J193:J197"/>
    <mergeCell ref="K193:K197"/>
    <mergeCell ref="L193:L197"/>
    <mergeCell ref="A188:A192"/>
    <mergeCell ref="B188:B192"/>
    <mergeCell ref="G188:G192"/>
    <mergeCell ref="H188:H192"/>
    <mergeCell ref="I188:I192"/>
    <mergeCell ref="J188:J192"/>
    <mergeCell ref="A183:A187"/>
    <mergeCell ref="B183:B187"/>
    <mergeCell ref="G183:G187"/>
    <mergeCell ref="H183:H187"/>
    <mergeCell ref="I183:I187"/>
    <mergeCell ref="J183:J187"/>
    <mergeCell ref="K183:K187"/>
    <mergeCell ref="L183:L187"/>
    <mergeCell ref="K188:K192"/>
    <mergeCell ref="L188:L192"/>
    <mergeCell ref="K173:K177"/>
    <mergeCell ref="L173:L177"/>
    <mergeCell ref="A178:A182"/>
    <mergeCell ref="B178:B182"/>
    <mergeCell ref="G178:G182"/>
    <mergeCell ref="H178:H182"/>
    <mergeCell ref="I178:I182"/>
    <mergeCell ref="J178:J182"/>
    <mergeCell ref="K178:K182"/>
    <mergeCell ref="A173:A177"/>
    <mergeCell ref="B173:B177"/>
    <mergeCell ref="G173:G177"/>
    <mergeCell ref="H173:H177"/>
    <mergeCell ref="I173:I177"/>
    <mergeCell ref="J173:J177"/>
    <mergeCell ref="L178:L182"/>
    <mergeCell ref="A168:A172"/>
    <mergeCell ref="B168:B172"/>
    <mergeCell ref="G168:G172"/>
    <mergeCell ref="H168:H172"/>
    <mergeCell ref="I168:I172"/>
    <mergeCell ref="J168:J172"/>
    <mergeCell ref="K168:K172"/>
    <mergeCell ref="L168:L172"/>
    <mergeCell ref="A163:A167"/>
    <mergeCell ref="B163:B167"/>
    <mergeCell ref="G163:G167"/>
    <mergeCell ref="H163:H167"/>
    <mergeCell ref="I163:I167"/>
    <mergeCell ref="J163:J167"/>
    <mergeCell ref="A158:A162"/>
    <mergeCell ref="B158:B162"/>
    <mergeCell ref="G158:G162"/>
    <mergeCell ref="H158:H162"/>
    <mergeCell ref="I158:I162"/>
    <mergeCell ref="J158:J162"/>
    <mergeCell ref="K158:K162"/>
    <mergeCell ref="L158:L162"/>
    <mergeCell ref="K163:K167"/>
    <mergeCell ref="L163:L167"/>
    <mergeCell ref="K148:K152"/>
    <mergeCell ref="L148:L152"/>
    <mergeCell ref="A153:A157"/>
    <mergeCell ref="B153:B157"/>
    <mergeCell ref="G153:G157"/>
    <mergeCell ref="H153:H157"/>
    <mergeCell ref="I153:I157"/>
    <mergeCell ref="J153:J157"/>
    <mergeCell ref="K153:K157"/>
    <mergeCell ref="A148:A152"/>
    <mergeCell ref="B148:B152"/>
    <mergeCell ref="G148:G152"/>
    <mergeCell ref="H148:H152"/>
    <mergeCell ref="I148:I152"/>
    <mergeCell ref="J148:J152"/>
    <mergeCell ref="L153:L157"/>
    <mergeCell ref="A143:A147"/>
    <mergeCell ref="B143:B147"/>
    <mergeCell ref="G143:G147"/>
    <mergeCell ref="H143:H147"/>
    <mergeCell ref="I143:I147"/>
    <mergeCell ref="J143:J147"/>
    <mergeCell ref="K143:K147"/>
    <mergeCell ref="L143:L147"/>
    <mergeCell ref="A138:A142"/>
    <mergeCell ref="B138:B142"/>
    <mergeCell ref="G138:G142"/>
    <mergeCell ref="H138:H142"/>
    <mergeCell ref="I138:I142"/>
    <mergeCell ref="J138:J142"/>
    <mergeCell ref="A133:A137"/>
    <mergeCell ref="B133:B137"/>
    <mergeCell ref="G133:G137"/>
    <mergeCell ref="H133:H137"/>
    <mergeCell ref="I133:I137"/>
    <mergeCell ref="J133:J137"/>
    <mergeCell ref="K133:K137"/>
    <mergeCell ref="L133:L137"/>
    <mergeCell ref="K138:K142"/>
    <mergeCell ref="L138:L142"/>
    <mergeCell ref="K123:K127"/>
    <mergeCell ref="L123:L127"/>
    <mergeCell ref="A128:A132"/>
    <mergeCell ref="B128:B132"/>
    <mergeCell ref="G128:G132"/>
    <mergeCell ref="H128:H132"/>
    <mergeCell ref="I128:I132"/>
    <mergeCell ref="J128:J132"/>
    <mergeCell ref="K128:K132"/>
    <mergeCell ref="A123:A127"/>
    <mergeCell ref="B123:B127"/>
    <mergeCell ref="G123:G127"/>
    <mergeCell ref="H123:H127"/>
    <mergeCell ref="I123:I127"/>
    <mergeCell ref="J123:J127"/>
    <mergeCell ref="L128:L132"/>
    <mergeCell ref="A118:A122"/>
    <mergeCell ref="B118:B122"/>
    <mergeCell ref="G118:G122"/>
    <mergeCell ref="H118:H122"/>
    <mergeCell ref="I118:I122"/>
    <mergeCell ref="J118:J122"/>
    <mergeCell ref="K118:K122"/>
    <mergeCell ref="L118:L122"/>
    <mergeCell ref="A113:A117"/>
    <mergeCell ref="B113:B117"/>
    <mergeCell ref="G113:G117"/>
    <mergeCell ref="H113:H117"/>
    <mergeCell ref="I113:I117"/>
    <mergeCell ref="J113:J117"/>
    <mergeCell ref="A108:A112"/>
    <mergeCell ref="B108:B112"/>
    <mergeCell ref="G108:G112"/>
    <mergeCell ref="H108:H112"/>
    <mergeCell ref="I108:I112"/>
    <mergeCell ref="J108:J112"/>
    <mergeCell ref="K108:K112"/>
    <mergeCell ref="L108:L112"/>
    <mergeCell ref="K113:K117"/>
    <mergeCell ref="L113:L117"/>
    <mergeCell ref="K98:K102"/>
    <mergeCell ref="L98:L102"/>
    <mergeCell ref="A103:A107"/>
    <mergeCell ref="B103:B107"/>
    <mergeCell ref="G103:G107"/>
    <mergeCell ref="H103:H107"/>
    <mergeCell ref="I103:I107"/>
    <mergeCell ref="J103:J107"/>
    <mergeCell ref="K103:K107"/>
    <mergeCell ref="A98:A102"/>
    <mergeCell ref="B98:B102"/>
    <mergeCell ref="G98:G102"/>
    <mergeCell ref="H98:H102"/>
    <mergeCell ref="I98:I102"/>
    <mergeCell ref="J98:J102"/>
    <mergeCell ref="L103:L107"/>
    <mergeCell ref="A93:A97"/>
    <mergeCell ref="B93:B97"/>
    <mergeCell ref="G93:G97"/>
    <mergeCell ref="H93:H97"/>
    <mergeCell ref="I93:I97"/>
    <mergeCell ref="J93:J97"/>
    <mergeCell ref="K93:K97"/>
    <mergeCell ref="L93:L97"/>
    <mergeCell ref="A88:A92"/>
    <mergeCell ref="B88:B92"/>
    <mergeCell ref="G88:G92"/>
    <mergeCell ref="H88:H92"/>
    <mergeCell ref="I88:I92"/>
    <mergeCell ref="J88:J92"/>
    <mergeCell ref="A83:A87"/>
    <mergeCell ref="B83:B87"/>
    <mergeCell ref="G83:G87"/>
    <mergeCell ref="H83:H87"/>
    <mergeCell ref="I83:I87"/>
    <mergeCell ref="J83:J87"/>
    <mergeCell ref="K83:K87"/>
    <mergeCell ref="L83:L87"/>
    <mergeCell ref="K88:K92"/>
    <mergeCell ref="L88:L92"/>
    <mergeCell ref="K74:K77"/>
    <mergeCell ref="L74:L77"/>
    <mergeCell ref="A78:A82"/>
    <mergeCell ref="B78:B82"/>
    <mergeCell ref="G78:G82"/>
    <mergeCell ref="H78:H82"/>
    <mergeCell ref="I78:I82"/>
    <mergeCell ref="J78:J82"/>
    <mergeCell ref="K78:K82"/>
    <mergeCell ref="A74:A77"/>
    <mergeCell ref="B74:B77"/>
    <mergeCell ref="G74:G77"/>
    <mergeCell ref="H74:H77"/>
    <mergeCell ref="I74:I77"/>
    <mergeCell ref="J74:J77"/>
    <mergeCell ref="L78:L82"/>
    <mergeCell ref="K64:K68"/>
    <mergeCell ref="L64:L68"/>
    <mergeCell ref="A69:A73"/>
    <mergeCell ref="B69:B73"/>
    <mergeCell ref="G69:G73"/>
    <mergeCell ref="H69:H73"/>
    <mergeCell ref="I69:I73"/>
    <mergeCell ref="J69:J73"/>
    <mergeCell ref="K69:K73"/>
    <mergeCell ref="L69:L73"/>
    <mergeCell ref="A64:A68"/>
    <mergeCell ref="B64:B68"/>
    <mergeCell ref="G64:G68"/>
    <mergeCell ref="H64:H68"/>
    <mergeCell ref="I64:I68"/>
    <mergeCell ref="J64:J68"/>
    <mergeCell ref="A59:A63"/>
    <mergeCell ref="B59:B63"/>
    <mergeCell ref="G59:G63"/>
    <mergeCell ref="H59:H63"/>
    <mergeCell ref="I59:I63"/>
    <mergeCell ref="J59:J63"/>
    <mergeCell ref="K59:K63"/>
    <mergeCell ref="L59:L63"/>
    <mergeCell ref="A54:A58"/>
    <mergeCell ref="B54:B58"/>
    <mergeCell ref="G54:G58"/>
    <mergeCell ref="H54:H58"/>
    <mergeCell ref="I54:I58"/>
    <mergeCell ref="J54:J58"/>
    <mergeCell ref="K54:K58"/>
    <mergeCell ref="I50:I53"/>
    <mergeCell ref="J50:J53"/>
    <mergeCell ref="A45:A48"/>
    <mergeCell ref="B45:B48"/>
    <mergeCell ref="G45:G48"/>
    <mergeCell ref="H45:H48"/>
    <mergeCell ref="I45:I48"/>
    <mergeCell ref="J45:J48"/>
    <mergeCell ref="L54:L58"/>
    <mergeCell ref="K45:K48"/>
    <mergeCell ref="L45:L48"/>
    <mergeCell ref="K50:K53"/>
    <mergeCell ref="L50:L53"/>
    <mergeCell ref="J36:J39"/>
    <mergeCell ref="K36:K39"/>
    <mergeCell ref="L36:L39"/>
    <mergeCell ref="A40:A43"/>
    <mergeCell ref="B40:B43"/>
    <mergeCell ref="G40:G43"/>
    <mergeCell ref="H40:H43"/>
    <mergeCell ref="I40:I43"/>
    <mergeCell ref="J40:J43"/>
    <mergeCell ref="K40:K43"/>
    <mergeCell ref="A36:A39"/>
    <mergeCell ref="B36:B39"/>
    <mergeCell ref="G36:G39"/>
    <mergeCell ref="H36:H39"/>
    <mergeCell ref="I36:I39"/>
    <mergeCell ref="L40:L43"/>
    <mergeCell ref="A50:A53"/>
    <mergeCell ref="B50:B53"/>
    <mergeCell ref="G50:G53"/>
    <mergeCell ref="H50:H53"/>
    <mergeCell ref="K6:K9"/>
    <mergeCell ref="L6:L9"/>
    <mergeCell ref="A10:A13"/>
    <mergeCell ref="B10:B13"/>
    <mergeCell ref="G10:G13"/>
    <mergeCell ref="H10:H13"/>
    <mergeCell ref="I10:I13"/>
    <mergeCell ref="J10:J13"/>
    <mergeCell ref="K10:K13"/>
    <mergeCell ref="L10:L13"/>
    <mergeCell ref="A6:A9"/>
    <mergeCell ref="B6:B9"/>
    <mergeCell ref="G6:G9"/>
    <mergeCell ref="H6:H9"/>
    <mergeCell ref="I6:I9"/>
    <mergeCell ref="J6:J9"/>
  </mergeCells>
  <phoneticPr fontId="13" type="noConversion"/>
  <conditionalFormatting sqref="C1:C104857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D819-A7F3-4E6D-82A2-D56A5F45483C}">
  <dimension ref="A1:AA800"/>
  <sheetViews>
    <sheetView rightToLeft="1" tabSelected="1" workbookViewId="0">
      <pane ySplit="1" topLeftCell="A548" activePane="bottomLeft" state="frozen"/>
      <selection pane="bottomLeft" activeCell="E553" sqref="E553:F553"/>
    </sheetView>
  </sheetViews>
  <sheetFormatPr defaultRowHeight="45" customHeight="1"/>
  <cols>
    <col min="1" max="1" width="3.7109375" style="112" bestFit="1" customWidth="1"/>
    <col min="2" max="2" width="10.85546875" style="112" hidden="1" customWidth="1"/>
    <col min="3" max="3" width="10.85546875" style="112" customWidth="1"/>
    <col min="4" max="4" width="69.28515625" style="112" hidden="1" customWidth="1"/>
    <col min="5" max="5" width="11.140625" style="112" customWidth="1"/>
    <col min="6" max="6" width="16.7109375" style="112" customWidth="1"/>
    <col min="7" max="7" width="18.42578125" style="112" customWidth="1"/>
    <col min="8" max="8" width="6.85546875" style="112" hidden="1" customWidth="1"/>
    <col min="9" max="9" width="3.28515625" style="112" hidden="1" customWidth="1"/>
    <col min="10" max="10" width="7.7109375" style="112" hidden="1" customWidth="1"/>
    <col min="11" max="11" width="8.140625" style="112" customWidth="1"/>
    <col min="12" max="12" width="9.5703125" style="112" customWidth="1"/>
    <col min="13" max="13" width="13.42578125" style="112" customWidth="1"/>
    <col min="14" max="14" width="10.5703125" style="126" customWidth="1"/>
    <col min="15" max="15" width="10.42578125" style="112" customWidth="1"/>
    <col min="16" max="16" width="13.42578125" style="112" customWidth="1"/>
    <col min="17" max="17" width="11.28515625" style="112" customWidth="1"/>
    <col min="18" max="18" width="12.85546875" style="112" bestFit="1" customWidth="1"/>
    <col min="19" max="19" width="15.7109375" style="112" bestFit="1" customWidth="1"/>
    <col min="20" max="20" width="17.85546875" style="112" bestFit="1" customWidth="1"/>
    <col min="21" max="21" width="15.28515625" style="112" bestFit="1" customWidth="1"/>
    <col min="22" max="22" width="17.7109375" style="111" customWidth="1"/>
    <col min="23" max="25" width="9.140625" style="112" customWidth="1"/>
    <col min="26" max="26" width="12.140625" style="112" customWidth="1"/>
    <col min="27" max="29" width="9.140625" style="112" customWidth="1"/>
    <col min="30" max="16384" width="9.140625" style="112"/>
  </cols>
  <sheetData>
    <row r="1" spans="1:27" s="108" customFormat="1" ht="86.25" customHeight="1">
      <c r="A1" s="105" t="s">
        <v>589</v>
      </c>
      <c r="B1" s="105" t="s">
        <v>590</v>
      </c>
      <c r="C1" s="105" t="s">
        <v>591</v>
      </c>
      <c r="D1" s="105" t="s">
        <v>592</v>
      </c>
      <c r="E1" s="105" t="s">
        <v>593</v>
      </c>
      <c r="F1" s="105" t="s">
        <v>594</v>
      </c>
      <c r="G1" s="105" t="s">
        <v>595</v>
      </c>
      <c r="H1" s="105" t="s">
        <v>596</v>
      </c>
      <c r="I1" s="105" t="s">
        <v>597</v>
      </c>
      <c r="J1" s="105" t="s">
        <v>598</v>
      </c>
      <c r="K1" s="105" t="s">
        <v>599</v>
      </c>
      <c r="L1" s="105" t="s">
        <v>600</v>
      </c>
      <c r="M1" s="105" t="s">
        <v>810</v>
      </c>
      <c r="N1" s="105" t="s">
        <v>898</v>
      </c>
      <c r="O1" s="105" t="s">
        <v>897</v>
      </c>
      <c r="P1" s="105" t="s">
        <v>899</v>
      </c>
      <c r="Q1" s="105" t="s">
        <v>900</v>
      </c>
      <c r="R1" s="105" t="s">
        <v>812</v>
      </c>
      <c r="S1" s="105" t="s">
        <v>813</v>
      </c>
      <c r="T1" s="105" t="s">
        <v>814</v>
      </c>
      <c r="U1" s="105" t="s">
        <v>815</v>
      </c>
      <c r="V1" s="106"/>
      <c r="W1" s="107" t="s">
        <v>819</v>
      </c>
      <c r="X1" s="107" t="s">
        <v>827</v>
      </c>
      <c r="Y1" s="107" t="s">
        <v>866</v>
      </c>
      <c r="Z1" s="107" t="s">
        <v>820</v>
      </c>
      <c r="AA1" s="107" t="s">
        <v>826</v>
      </c>
    </row>
    <row r="2" spans="1:27" ht="45" customHeight="1">
      <c r="A2" s="80" t="s">
        <v>601</v>
      </c>
      <c r="B2" s="81" t="s">
        <v>102</v>
      </c>
      <c r="C2" s="82" t="s">
        <v>102</v>
      </c>
      <c r="D2" s="83" t="s">
        <v>602</v>
      </c>
      <c r="E2" s="83" t="s">
        <v>603</v>
      </c>
      <c r="F2" s="84">
        <v>1</v>
      </c>
      <c r="G2" s="85">
        <v>15</v>
      </c>
      <c r="H2" s="86">
        <f t="shared" ref="H2:H5" si="0">F2*G2</f>
        <v>15</v>
      </c>
      <c r="I2" s="86">
        <v>0</v>
      </c>
      <c r="J2" s="86">
        <f t="shared" ref="J2:J5" si="1">H2-I2</f>
        <v>15</v>
      </c>
      <c r="K2" s="86">
        <f>J2*0.09</f>
        <v>1.3499999999999999</v>
      </c>
      <c r="L2" s="87">
        <f t="shared" ref="L2:L5" si="2">J2+K2</f>
        <v>16.350000000000001</v>
      </c>
      <c r="M2" s="109">
        <v>32</v>
      </c>
      <c r="N2" s="88">
        <v>15</v>
      </c>
      <c r="O2" s="89">
        <f>N2*0.09</f>
        <v>1.3499999999999999</v>
      </c>
      <c r="P2" s="89">
        <f>N2*25%</f>
        <v>3.75</v>
      </c>
      <c r="Q2" s="89">
        <f>N2*75%</f>
        <v>11.25</v>
      </c>
      <c r="R2" s="90">
        <v>286978</v>
      </c>
      <c r="S2" s="90">
        <v>266135</v>
      </c>
      <c r="T2" s="110">
        <f>(Q2*R2)+(P2*S2)+(O2*R2)</f>
        <v>4613929.05</v>
      </c>
      <c r="U2" s="110">
        <f>T2/F2</f>
        <v>4613929.05</v>
      </c>
      <c r="V2" s="111">
        <f>INT(U2)</f>
        <v>4613929</v>
      </c>
      <c r="W2" s="112" t="str">
        <f>VLOOKUP(C2,'053-001'!D:I,6,0)</f>
        <v>053-001</v>
      </c>
      <c r="X2" s="112" t="e">
        <f>VLOOKUP(C2,'053-003'!C:G,5,0)</f>
        <v>#N/A</v>
      </c>
      <c r="Y2" s="112" t="e">
        <f>VLOOKUP(C2,'053-004'!C:G,5,0)</f>
        <v>#N/A</v>
      </c>
      <c r="Z2" s="113" t="e">
        <f>VLOOKUP(C2,'053-005'!D:L,9,0)</f>
        <v>#N/A</v>
      </c>
      <c r="AA2" s="112" t="e">
        <f>VLOOKUP(C2,'053-006'!C:G,5,0)</f>
        <v>#N/A</v>
      </c>
    </row>
    <row r="3" spans="1:27" ht="45" customHeight="1">
      <c r="A3" s="80" t="s">
        <v>604</v>
      </c>
      <c r="B3" s="81" t="s">
        <v>103</v>
      </c>
      <c r="C3" s="82" t="s">
        <v>103</v>
      </c>
      <c r="D3" s="83" t="s">
        <v>605</v>
      </c>
      <c r="E3" s="83" t="s">
        <v>603</v>
      </c>
      <c r="F3" s="84">
        <v>1</v>
      </c>
      <c r="G3" s="85">
        <v>24</v>
      </c>
      <c r="H3" s="86">
        <f t="shared" si="0"/>
        <v>24</v>
      </c>
      <c r="I3" s="86">
        <v>0</v>
      </c>
      <c r="J3" s="86">
        <f t="shared" si="1"/>
        <v>24</v>
      </c>
      <c r="K3" s="86">
        <f t="shared" ref="K3:K5" si="3">J3*0.09</f>
        <v>2.16</v>
      </c>
      <c r="L3" s="87">
        <f t="shared" si="2"/>
        <v>26.16</v>
      </c>
      <c r="M3" s="109">
        <v>32</v>
      </c>
      <c r="N3" s="88">
        <v>24</v>
      </c>
      <c r="O3" s="89">
        <f t="shared" ref="O3:O5" si="4">N3*0.09</f>
        <v>2.16</v>
      </c>
      <c r="P3" s="89">
        <f t="shared" ref="P3:P66" si="5">N3*25%</f>
        <v>6</v>
      </c>
      <c r="Q3" s="89">
        <f t="shared" ref="Q3:Q66" si="6">N3*75%</f>
        <v>18</v>
      </c>
      <c r="R3" s="90">
        <v>286978</v>
      </c>
      <c r="S3" s="90">
        <v>266135</v>
      </c>
      <c r="T3" s="110">
        <f t="shared" ref="T3:T66" si="7">(Q3*R3)+(P3*S3)+(O3*R3)</f>
        <v>7382286.4800000004</v>
      </c>
      <c r="U3" s="110">
        <f t="shared" ref="U3:U66" si="8">T3/F3</f>
        <v>7382286.4800000004</v>
      </c>
      <c r="V3" s="111">
        <f t="shared" ref="V3:V66" si="9">INT(U3)</f>
        <v>7382286</v>
      </c>
      <c r="W3" s="112" t="str">
        <f>VLOOKUP(C3,'053-001'!D:I,6,0)</f>
        <v>053-001</v>
      </c>
      <c r="X3" s="112" t="e">
        <f>VLOOKUP(C3,'053-003'!C:G,5,0)</f>
        <v>#N/A</v>
      </c>
      <c r="Y3" s="112" t="e">
        <f>VLOOKUP(C3,'053-004'!C:G,5,0)</f>
        <v>#N/A</v>
      </c>
      <c r="Z3" s="113" t="e">
        <f>VLOOKUP(C3,'053-005'!D:L,9,0)</f>
        <v>#N/A</v>
      </c>
      <c r="AA3" s="112" t="e">
        <f>VLOOKUP(C3,'053-006'!C:G,5,0)</f>
        <v>#N/A</v>
      </c>
    </row>
    <row r="4" spans="1:27" ht="45" customHeight="1">
      <c r="A4" s="80" t="s">
        <v>606</v>
      </c>
      <c r="B4" s="81" t="s">
        <v>104</v>
      </c>
      <c r="C4" s="82" t="s">
        <v>104</v>
      </c>
      <c r="D4" s="83" t="s">
        <v>607</v>
      </c>
      <c r="E4" s="83" t="s">
        <v>603</v>
      </c>
      <c r="F4" s="84">
        <v>1</v>
      </c>
      <c r="G4" s="85">
        <v>24</v>
      </c>
      <c r="H4" s="86">
        <f t="shared" si="0"/>
        <v>24</v>
      </c>
      <c r="I4" s="86">
        <v>0</v>
      </c>
      <c r="J4" s="86">
        <f t="shared" si="1"/>
        <v>24</v>
      </c>
      <c r="K4" s="86">
        <f t="shared" si="3"/>
        <v>2.16</v>
      </c>
      <c r="L4" s="87">
        <f t="shared" si="2"/>
        <v>26.16</v>
      </c>
      <c r="M4" s="109">
        <v>32</v>
      </c>
      <c r="N4" s="88">
        <v>24</v>
      </c>
      <c r="O4" s="89">
        <f t="shared" si="4"/>
        <v>2.16</v>
      </c>
      <c r="P4" s="89">
        <f t="shared" si="5"/>
        <v>6</v>
      </c>
      <c r="Q4" s="89">
        <f t="shared" si="6"/>
        <v>18</v>
      </c>
      <c r="R4" s="90">
        <v>286978</v>
      </c>
      <c r="S4" s="90">
        <v>266135</v>
      </c>
      <c r="T4" s="110">
        <f t="shared" si="7"/>
        <v>7382286.4800000004</v>
      </c>
      <c r="U4" s="110">
        <f t="shared" si="8"/>
        <v>7382286.4800000004</v>
      </c>
      <c r="V4" s="111">
        <f t="shared" si="9"/>
        <v>7382286</v>
      </c>
      <c r="W4" s="112" t="str">
        <f>VLOOKUP(C4,'053-001'!D:I,6,0)</f>
        <v>053-001</v>
      </c>
      <c r="X4" s="112" t="e">
        <f>VLOOKUP(C4,'053-003'!C:G,5,0)</f>
        <v>#N/A</v>
      </c>
      <c r="Y4" s="112" t="e">
        <f>VLOOKUP(C4,'053-004'!C:G,5,0)</f>
        <v>#N/A</v>
      </c>
      <c r="Z4" s="113" t="e">
        <f>VLOOKUP(C4,'053-005'!D:L,9,0)</f>
        <v>#N/A</v>
      </c>
      <c r="AA4" s="112" t="e">
        <f>VLOOKUP(C4,'053-006'!C:G,5,0)</f>
        <v>#N/A</v>
      </c>
    </row>
    <row r="5" spans="1:27" ht="45" customHeight="1">
      <c r="A5" s="80" t="s">
        <v>608</v>
      </c>
      <c r="B5" s="81" t="s">
        <v>106</v>
      </c>
      <c r="C5" s="82" t="s">
        <v>106</v>
      </c>
      <c r="D5" s="83" t="s">
        <v>609</v>
      </c>
      <c r="E5" s="83" t="s">
        <v>603</v>
      </c>
      <c r="F5" s="84">
        <v>1</v>
      </c>
      <c r="G5" s="85">
        <v>67</v>
      </c>
      <c r="H5" s="86">
        <f t="shared" si="0"/>
        <v>67</v>
      </c>
      <c r="I5" s="86">
        <v>0</v>
      </c>
      <c r="J5" s="86">
        <f t="shared" si="1"/>
        <v>67</v>
      </c>
      <c r="K5" s="86">
        <f t="shared" si="3"/>
        <v>6.0299999999999994</v>
      </c>
      <c r="L5" s="87">
        <f t="shared" si="2"/>
        <v>73.03</v>
      </c>
      <c r="M5" s="109">
        <v>32</v>
      </c>
      <c r="N5" s="88">
        <v>67</v>
      </c>
      <c r="O5" s="89">
        <f t="shared" si="4"/>
        <v>6.0299999999999994</v>
      </c>
      <c r="P5" s="89">
        <f t="shared" si="5"/>
        <v>16.75</v>
      </c>
      <c r="Q5" s="89">
        <f t="shared" si="6"/>
        <v>50.25</v>
      </c>
      <c r="R5" s="90">
        <v>286978</v>
      </c>
      <c r="S5" s="90">
        <v>266135</v>
      </c>
      <c r="T5" s="110">
        <f t="shared" si="7"/>
        <v>20608883.09</v>
      </c>
      <c r="U5" s="110">
        <f t="shared" si="8"/>
        <v>20608883.09</v>
      </c>
      <c r="V5" s="111">
        <f t="shared" si="9"/>
        <v>20608883</v>
      </c>
      <c r="W5" s="112" t="str">
        <f>VLOOKUP(C5,'053-001'!D:I,6,0)</f>
        <v>053-001</v>
      </c>
      <c r="X5" s="112" t="e">
        <f>VLOOKUP(C5,'053-003'!C:G,5,0)</f>
        <v>#N/A</v>
      </c>
      <c r="Y5" s="112" t="e">
        <f>VLOOKUP(C5,'053-004'!C:G,5,0)</f>
        <v>#N/A</v>
      </c>
      <c r="Z5" s="113" t="e">
        <f>VLOOKUP(C5,'053-005'!D:L,9,0)</f>
        <v>#N/A</v>
      </c>
      <c r="AA5" s="112" t="e">
        <f>VLOOKUP(C5,'053-006'!C:G,5,0)</f>
        <v>#N/A</v>
      </c>
    </row>
    <row r="6" spans="1:27" ht="45" customHeight="1">
      <c r="A6" s="173" t="s">
        <v>601</v>
      </c>
      <c r="B6" s="176" t="s">
        <v>117</v>
      </c>
      <c r="C6" s="82" t="s">
        <v>117</v>
      </c>
      <c r="D6" s="83" t="s">
        <v>610</v>
      </c>
      <c r="E6" s="83" t="s">
        <v>603</v>
      </c>
      <c r="F6" s="84">
        <v>1</v>
      </c>
      <c r="G6" s="179">
        <v>657</v>
      </c>
      <c r="H6" s="167">
        <f>F6*G6</f>
        <v>657</v>
      </c>
      <c r="I6" s="167">
        <v>0</v>
      </c>
      <c r="J6" s="167">
        <f>H6-I6</f>
        <v>657</v>
      </c>
      <c r="K6" s="167">
        <f>J6*0.09</f>
        <v>59.129999999999995</v>
      </c>
      <c r="L6" s="170">
        <f>J6+K6</f>
        <v>716.13</v>
      </c>
      <c r="M6" s="109">
        <v>31</v>
      </c>
      <c r="N6" s="91">
        <f>657/17*F6</f>
        <v>38.647058823529413</v>
      </c>
      <c r="O6" s="114">
        <f>59/17*F6</f>
        <v>3.4705882352941178</v>
      </c>
      <c r="P6" s="89">
        <f t="shared" si="5"/>
        <v>9.6617647058823533</v>
      </c>
      <c r="Q6" s="89">
        <f t="shared" si="6"/>
        <v>28.985294117647058</v>
      </c>
      <c r="R6" s="90">
        <v>286978</v>
      </c>
      <c r="S6" s="90">
        <v>266135</v>
      </c>
      <c r="T6" s="110">
        <f t="shared" si="7"/>
        <v>11885457.955882354</v>
      </c>
      <c r="U6" s="110">
        <f t="shared" si="8"/>
        <v>11885457.955882354</v>
      </c>
      <c r="V6" s="111">
        <f t="shared" si="9"/>
        <v>11885457</v>
      </c>
      <c r="W6" s="112" t="str">
        <f>VLOOKUP(C6,'053-001'!D:I,6,0)</f>
        <v>053-001</v>
      </c>
      <c r="X6" s="112" t="e">
        <f>VLOOKUP(C6,'053-003'!C:G,5,0)</f>
        <v>#N/A</v>
      </c>
      <c r="Y6" s="112" t="e">
        <f>VLOOKUP(C6,'053-004'!C:G,5,0)</f>
        <v>#N/A</v>
      </c>
      <c r="Z6" s="113" t="e">
        <f>VLOOKUP(C6,'053-005'!D:L,9,0)</f>
        <v>#N/A</v>
      </c>
      <c r="AA6" s="112" t="e">
        <f>VLOOKUP(C6,'053-006'!C:G,5,0)</f>
        <v>#N/A</v>
      </c>
    </row>
    <row r="7" spans="1:27" ht="45" customHeight="1">
      <c r="A7" s="174"/>
      <c r="B7" s="177" t="s">
        <v>259</v>
      </c>
      <c r="C7" s="82" t="s">
        <v>259</v>
      </c>
      <c r="D7" s="83" t="s">
        <v>611</v>
      </c>
      <c r="E7" s="83" t="s">
        <v>603</v>
      </c>
      <c r="F7" s="84">
        <v>2</v>
      </c>
      <c r="G7" s="180"/>
      <c r="H7" s="168"/>
      <c r="I7" s="168"/>
      <c r="J7" s="168"/>
      <c r="K7" s="168"/>
      <c r="L7" s="171"/>
      <c r="M7" s="109">
        <v>31</v>
      </c>
      <c r="N7" s="91">
        <f t="shared" ref="N7:N9" si="10">657/17*F7</f>
        <v>77.294117647058826</v>
      </c>
      <c r="O7" s="114">
        <f t="shared" ref="O7:O9" si="11">59/17*F7</f>
        <v>6.9411764705882355</v>
      </c>
      <c r="P7" s="89">
        <f t="shared" si="5"/>
        <v>19.323529411764707</v>
      </c>
      <c r="Q7" s="89">
        <f t="shared" si="6"/>
        <v>57.970588235294116</v>
      </c>
      <c r="R7" s="90">
        <v>286978</v>
      </c>
      <c r="S7" s="90">
        <v>266135</v>
      </c>
      <c r="T7" s="110">
        <f t="shared" si="7"/>
        <v>23770915.911764707</v>
      </c>
      <c r="U7" s="110">
        <f t="shared" si="8"/>
        <v>11885457.955882354</v>
      </c>
      <c r="V7" s="111">
        <f t="shared" si="9"/>
        <v>11885457</v>
      </c>
      <c r="W7" s="112" t="str">
        <f>VLOOKUP(C7,'053-001'!D:I,6,0)</f>
        <v>053-001</v>
      </c>
      <c r="X7" s="112" t="e">
        <f>VLOOKUP(C7,'053-003'!C:G,5,0)</f>
        <v>#N/A</v>
      </c>
      <c r="Y7" s="112" t="e">
        <f>VLOOKUP(C7,'053-004'!C:G,5,0)</f>
        <v>#N/A</v>
      </c>
      <c r="Z7" s="113" t="e">
        <f>VLOOKUP(C7,'053-005'!D:L,9,0)</f>
        <v>#N/A</v>
      </c>
      <c r="AA7" s="112" t="e">
        <f>VLOOKUP(C7,'053-006'!C:G,5,0)</f>
        <v>#N/A</v>
      </c>
    </row>
    <row r="8" spans="1:27" ht="45" customHeight="1">
      <c r="A8" s="174"/>
      <c r="B8" s="177" t="s">
        <v>487</v>
      </c>
      <c r="C8" s="82" t="s">
        <v>487</v>
      </c>
      <c r="D8" s="83" t="s">
        <v>612</v>
      </c>
      <c r="E8" s="83" t="s">
        <v>603</v>
      </c>
      <c r="F8" s="84">
        <v>12</v>
      </c>
      <c r="G8" s="180"/>
      <c r="H8" s="168"/>
      <c r="I8" s="168"/>
      <c r="J8" s="168"/>
      <c r="K8" s="168"/>
      <c r="L8" s="171"/>
      <c r="M8" s="109">
        <v>31</v>
      </c>
      <c r="N8" s="91">
        <f t="shared" si="10"/>
        <v>463.76470588235293</v>
      </c>
      <c r="O8" s="114">
        <f t="shared" si="11"/>
        <v>41.647058823529413</v>
      </c>
      <c r="P8" s="89">
        <f t="shared" si="5"/>
        <v>115.94117647058823</v>
      </c>
      <c r="Q8" s="89">
        <f t="shared" si="6"/>
        <v>347.8235294117647</v>
      </c>
      <c r="R8" s="90">
        <v>286978</v>
      </c>
      <c r="S8" s="90">
        <v>266135</v>
      </c>
      <c r="T8" s="110">
        <f t="shared" si="7"/>
        <v>142625495.47058824</v>
      </c>
      <c r="U8" s="110">
        <f t="shared" si="8"/>
        <v>11885457.955882354</v>
      </c>
      <c r="V8" s="111">
        <f t="shared" si="9"/>
        <v>11885457</v>
      </c>
      <c r="W8" s="112" t="str">
        <f>VLOOKUP(C8,'053-001'!D:I,6,0)</f>
        <v>053-001</v>
      </c>
      <c r="X8" s="112" t="e">
        <f>VLOOKUP(C8,'053-003'!C:G,5,0)</f>
        <v>#N/A</v>
      </c>
      <c r="Y8" s="112" t="e">
        <f>VLOOKUP(C8,'053-004'!C:G,5,0)</f>
        <v>#N/A</v>
      </c>
      <c r="Z8" s="113" t="e">
        <f>VLOOKUP(C8,'053-005'!D:L,9,0)</f>
        <v>#N/A</v>
      </c>
      <c r="AA8" s="112" t="e">
        <f>VLOOKUP(C8,'053-006'!C:G,5,0)</f>
        <v>#N/A</v>
      </c>
    </row>
    <row r="9" spans="1:27" ht="45" customHeight="1">
      <c r="A9" s="175"/>
      <c r="B9" s="178" t="s">
        <v>511</v>
      </c>
      <c r="C9" s="82" t="s">
        <v>511</v>
      </c>
      <c r="D9" s="83" t="s">
        <v>506</v>
      </c>
      <c r="E9" s="83" t="s">
        <v>603</v>
      </c>
      <c r="F9" s="84">
        <v>2</v>
      </c>
      <c r="G9" s="181"/>
      <c r="H9" s="169"/>
      <c r="I9" s="169"/>
      <c r="J9" s="169"/>
      <c r="K9" s="169"/>
      <c r="L9" s="172"/>
      <c r="M9" s="109">
        <v>31</v>
      </c>
      <c r="N9" s="91">
        <f t="shared" si="10"/>
        <v>77.294117647058826</v>
      </c>
      <c r="O9" s="114">
        <f t="shared" si="11"/>
        <v>6.9411764705882355</v>
      </c>
      <c r="P9" s="89">
        <f t="shared" si="5"/>
        <v>19.323529411764707</v>
      </c>
      <c r="Q9" s="89">
        <f t="shared" si="6"/>
        <v>57.970588235294116</v>
      </c>
      <c r="R9" s="90">
        <v>286978</v>
      </c>
      <c r="S9" s="90">
        <v>266135</v>
      </c>
      <c r="T9" s="110">
        <f t="shared" si="7"/>
        <v>23770915.911764707</v>
      </c>
      <c r="U9" s="110">
        <f t="shared" si="8"/>
        <v>11885457.955882354</v>
      </c>
      <c r="V9" s="111">
        <f t="shared" si="9"/>
        <v>11885457</v>
      </c>
      <c r="W9" s="112" t="str">
        <f>VLOOKUP(C9,'053-001'!D:I,6,0)</f>
        <v>053-001</v>
      </c>
      <c r="X9" s="112" t="e">
        <f>VLOOKUP(C9,'053-003'!C:G,5,0)</f>
        <v>#N/A</v>
      </c>
      <c r="Y9" s="112" t="e">
        <f>VLOOKUP(C9,'053-004'!C:G,5,0)</f>
        <v>#N/A</v>
      </c>
      <c r="Z9" s="113" t="e">
        <f>VLOOKUP(C9,'053-005'!D:L,9,0)</f>
        <v>#N/A</v>
      </c>
      <c r="AA9" s="112" t="e">
        <f>VLOOKUP(C9,'053-006'!C:G,5,0)</f>
        <v>#N/A</v>
      </c>
    </row>
    <row r="10" spans="1:27" ht="45" customHeight="1">
      <c r="A10" s="173" t="s">
        <v>604</v>
      </c>
      <c r="B10" s="176" t="s">
        <v>118</v>
      </c>
      <c r="C10" s="82" t="s">
        <v>118</v>
      </c>
      <c r="D10" s="83" t="s">
        <v>613</v>
      </c>
      <c r="E10" s="83" t="s">
        <v>603</v>
      </c>
      <c r="F10" s="84">
        <v>1</v>
      </c>
      <c r="G10" s="179">
        <v>677</v>
      </c>
      <c r="H10" s="167">
        <f>F10*G10</f>
        <v>677</v>
      </c>
      <c r="I10" s="167">
        <v>0</v>
      </c>
      <c r="J10" s="167">
        <f>H10-I10</f>
        <v>677</v>
      </c>
      <c r="K10" s="167">
        <f>J10*0.09</f>
        <v>60.93</v>
      </c>
      <c r="L10" s="170">
        <f>J10+K10</f>
        <v>737.93</v>
      </c>
      <c r="M10" s="109">
        <v>31</v>
      </c>
      <c r="N10" s="91">
        <f>677/17*F10</f>
        <v>39.823529411764703</v>
      </c>
      <c r="O10" s="115">
        <f>61/17*F10</f>
        <v>3.5882352941176472</v>
      </c>
      <c r="P10" s="89">
        <f t="shared" si="5"/>
        <v>9.9558823529411757</v>
      </c>
      <c r="Q10" s="89">
        <f t="shared" si="6"/>
        <v>29.867647058823529</v>
      </c>
      <c r="R10" s="90">
        <v>286978</v>
      </c>
      <c r="S10" s="90">
        <v>266135</v>
      </c>
      <c r="T10" s="110">
        <f t="shared" si="7"/>
        <v>12250710.955882354</v>
      </c>
      <c r="U10" s="110">
        <f t="shared" si="8"/>
        <v>12250710.955882354</v>
      </c>
      <c r="V10" s="111">
        <f t="shared" si="9"/>
        <v>12250710</v>
      </c>
      <c r="W10" s="112" t="str">
        <f>VLOOKUP(C10,'053-001'!D:I,6,0)</f>
        <v>053-001</v>
      </c>
      <c r="X10" s="112" t="e">
        <f>VLOOKUP(C10,'053-003'!C:G,5,0)</f>
        <v>#N/A</v>
      </c>
      <c r="Y10" s="112" t="e">
        <f>VLOOKUP(C10,'053-004'!C:G,5,0)</f>
        <v>#N/A</v>
      </c>
      <c r="Z10" s="113" t="e">
        <f>VLOOKUP(C10,'053-005'!D:L,9,0)</f>
        <v>#N/A</v>
      </c>
      <c r="AA10" s="112" t="e">
        <f>VLOOKUP(C10,'053-006'!C:G,5,0)</f>
        <v>#N/A</v>
      </c>
    </row>
    <row r="11" spans="1:27" ht="45" customHeight="1">
      <c r="A11" s="174"/>
      <c r="B11" s="177" t="s">
        <v>260</v>
      </c>
      <c r="C11" s="82" t="s">
        <v>260</v>
      </c>
      <c r="D11" s="83" t="s">
        <v>611</v>
      </c>
      <c r="E11" s="83" t="s">
        <v>603</v>
      </c>
      <c r="F11" s="84">
        <v>2</v>
      </c>
      <c r="G11" s="180"/>
      <c r="H11" s="168"/>
      <c r="I11" s="168"/>
      <c r="J11" s="168"/>
      <c r="K11" s="168"/>
      <c r="L11" s="171"/>
      <c r="M11" s="109">
        <v>31</v>
      </c>
      <c r="N11" s="91">
        <f t="shared" ref="N11:N13" si="12">677/17*F11</f>
        <v>79.647058823529406</v>
      </c>
      <c r="O11" s="115">
        <f t="shared" ref="O11:O13" si="13">61/17*F11</f>
        <v>7.1764705882352944</v>
      </c>
      <c r="P11" s="89">
        <f t="shared" si="5"/>
        <v>19.911764705882351</v>
      </c>
      <c r="Q11" s="89">
        <f t="shared" si="6"/>
        <v>59.735294117647058</v>
      </c>
      <c r="R11" s="90">
        <v>286978</v>
      </c>
      <c r="S11" s="90">
        <v>266135</v>
      </c>
      <c r="T11" s="110">
        <f t="shared" si="7"/>
        <v>24501421.911764707</v>
      </c>
      <c r="U11" s="110">
        <f t="shared" si="8"/>
        <v>12250710.955882354</v>
      </c>
      <c r="V11" s="111">
        <f t="shared" si="9"/>
        <v>12250710</v>
      </c>
      <c r="W11" s="112" t="str">
        <f>VLOOKUP(C11,'053-001'!D:I,6,0)</f>
        <v>053-001</v>
      </c>
      <c r="X11" s="112" t="e">
        <f>VLOOKUP(C11,'053-003'!C:G,5,0)</f>
        <v>#N/A</v>
      </c>
      <c r="Y11" s="112" t="e">
        <f>VLOOKUP(C11,'053-004'!C:G,5,0)</f>
        <v>#N/A</v>
      </c>
      <c r="Z11" s="113" t="e">
        <f>VLOOKUP(C11,'053-005'!D:L,9,0)</f>
        <v>#N/A</v>
      </c>
      <c r="AA11" s="112" t="e">
        <f>VLOOKUP(C11,'053-006'!C:G,5,0)</f>
        <v>#N/A</v>
      </c>
    </row>
    <row r="12" spans="1:27" ht="45" customHeight="1">
      <c r="A12" s="174"/>
      <c r="B12" s="177" t="s">
        <v>488</v>
      </c>
      <c r="C12" s="82" t="s">
        <v>488</v>
      </c>
      <c r="D12" s="83" t="s">
        <v>612</v>
      </c>
      <c r="E12" s="83" t="s">
        <v>603</v>
      </c>
      <c r="F12" s="84">
        <v>12</v>
      </c>
      <c r="G12" s="180"/>
      <c r="H12" s="168"/>
      <c r="I12" s="168"/>
      <c r="J12" s="168"/>
      <c r="K12" s="168"/>
      <c r="L12" s="171"/>
      <c r="M12" s="109">
        <v>31</v>
      </c>
      <c r="N12" s="91">
        <f t="shared" si="12"/>
        <v>477.88235294117646</v>
      </c>
      <c r="O12" s="115">
        <f t="shared" si="13"/>
        <v>43.058823529411768</v>
      </c>
      <c r="P12" s="89">
        <f t="shared" si="5"/>
        <v>119.47058823529412</v>
      </c>
      <c r="Q12" s="89">
        <f t="shared" si="6"/>
        <v>358.41176470588232</v>
      </c>
      <c r="R12" s="90">
        <v>286978</v>
      </c>
      <c r="S12" s="90">
        <v>266135</v>
      </c>
      <c r="T12" s="110">
        <f t="shared" si="7"/>
        <v>147008531.47058821</v>
      </c>
      <c r="U12" s="110">
        <f t="shared" si="8"/>
        <v>12250710.95588235</v>
      </c>
      <c r="V12" s="111">
        <f t="shared" si="9"/>
        <v>12250710</v>
      </c>
      <c r="W12" s="112" t="str">
        <f>VLOOKUP(C12,'053-001'!D:I,6,0)</f>
        <v>053-001</v>
      </c>
      <c r="X12" s="112" t="e">
        <f>VLOOKUP(C12,'053-003'!C:G,5,0)</f>
        <v>#N/A</v>
      </c>
      <c r="Y12" s="112" t="e">
        <f>VLOOKUP(C12,'053-004'!C:G,5,0)</f>
        <v>#N/A</v>
      </c>
      <c r="Z12" s="113" t="e">
        <f>VLOOKUP(C12,'053-005'!D:L,9,0)</f>
        <v>#N/A</v>
      </c>
      <c r="AA12" s="112" t="e">
        <f>VLOOKUP(C12,'053-006'!C:G,5,0)</f>
        <v>#N/A</v>
      </c>
    </row>
    <row r="13" spans="1:27" ht="45" customHeight="1">
      <c r="A13" s="175"/>
      <c r="B13" s="178" t="s">
        <v>512</v>
      </c>
      <c r="C13" s="82" t="s">
        <v>512</v>
      </c>
      <c r="D13" s="83" t="s">
        <v>506</v>
      </c>
      <c r="E13" s="83" t="s">
        <v>603</v>
      </c>
      <c r="F13" s="84">
        <v>2</v>
      </c>
      <c r="G13" s="181"/>
      <c r="H13" s="169"/>
      <c r="I13" s="169"/>
      <c r="J13" s="169"/>
      <c r="K13" s="169"/>
      <c r="L13" s="172"/>
      <c r="M13" s="109">
        <v>31</v>
      </c>
      <c r="N13" s="91">
        <f t="shared" si="12"/>
        <v>79.647058823529406</v>
      </c>
      <c r="O13" s="115">
        <f t="shared" si="13"/>
        <v>7.1764705882352944</v>
      </c>
      <c r="P13" s="89">
        <f t="shared" si="5"/>
        <v>19.911764705882351</v>
      </c>
      <c r="Q13" s="89">
        <f t="shared" si="6"/>
        <v>59.735294117647058</v>
      </c>
      <c r="R13" s="90">
        <v>286978</v>
      </c>
      <c r="S13" s="90">
        <v>266135</v>
      </c>
      <c r="T13" s="110">
        <f t="shared" si="7"/>
        <v>24501421.911764707</v>
      </c>
      <c r="U13" s="110">
        <f t="shared" si="8"/>
        <v>12250710.955882354</v>
      </c>
      <c r="V13" s="111">
        <f t="shared" si="9"/>
        <v>12250710</v>
      </c>
      <c r="W13" s="112" t="str">
        <f>VLOOKUP(C13,'053-001'!D:I,6,0)</f>
        <v>053-001</v>
      </c>
      <c r="X13" s="112" t="e">
        <f>VLOOKUP(C13,'053-003'!C:G,5,0)</f>
        <v>#N/A</v>
      </c>
      <c r="Y13" s="112" t="e">
        <f>VLOOKUP(C13,'053-004'!C:G,5,0)</f>
        <v>#N/A</v>
      </c>
      <c r="Z13" s="113" t="e">
        <f>VLOOKUP(C13,'053-005'!D:L,9,0)</f>
        <v>#N/A</v>
      </c>
      <c r="AA13" s="112" t="e">
        <f>VLOOKUP(C13,'053-006'!C:G,5,0)</f>
        <v>#N/A</v>
      </c>
    </row>
    <row r="14" spans="1:27" ht="45" customHeight="1">
      <c r="A14" s="80" t="s">
        <v>606</v>
      </c>
      <c r="B14" s="81" t="s">
        <v>119</v>
      </c>
      <c r="C14" s="82" t="s">
        <v>119</v>
      </c>
      <c r="D14" s="83" t="s">
        <v>614</v>
      </c>
      <c r="E14" s="83" t="s">
        <v>603</v>
      </c>
      <c r="F14" s="84">
        <v>1</v>
      </c>
      <c r="G14" s="85">
        <v>24</v>
      </c>
      <c r="H14" s="86">
        <f t="shared" ref="H14:H36" si="14">F14*G14</f>
        <v>24</v>
      </c>
      <c r="I14" s="86">
        <v>0</v>
      </c>
      <c r="J14" s="86">
        <f t="shared" ref="J14:J36" si="15">H14-I14</f>
        <v>24</v>
      </c>
      <c r="K14" s="86">
        <f>J14*0.09</f>
        <v>2.16</v>
      </c>
      <c r="L14" s="87">
        <f t="shared" ref="L14:L36" si="16">J14+K14</f>
        <v>26.16</v>
      </c>
      <c r="M14" s="109">
        <v>31</v>
      </c>
      <c r="N14" s="88">
        <v>24</v>
      </c>
      <c r="O14" s="89">
        <f>N14*0.09</f>
        <v>2.16</v>
      </c>
      <c r="P14" s="89">
        <f t="shared" si="5"/>
        <v>6</v>
      </c>
      <c r="Q14" s="89">
        <f t="shared" si="6"/>
        <v>18</v>
      </c>
      <c r="R14" s="90">
        <v>286978</v>
      </c>
      <c r="S14" s="90">
        <v>266135</v>
      </c>
      <c r="T14" s="110">
        <f t="shared" si="7"/>
        <v>7382286.4800000004</v>
      </c>
      <c r="U14" s="110">
        <f t="shared" si="8"/>
        <v>7382286.4800000004</v>
      </c>
      <c r="V14" s="111">
        <f t="shared" si="9"/>
        <v>7382286</v>
      </c>
      <c r="W14" s="112" t="str">
        <f>VLOOKUP(C14,'053-001'!D:I,6,0)</f>
        <v>053-001</v>
      </c>
      <c r="X14" s="112" t="e">
        <f>VLOOKUP(C14,'053-003'!C:G,5,0)</f>
        <v>#N/A</v>
      </c>
      <c r="Y14" s="112" t="e">
        <f>VLOOKUP(C14,'053-004'!C:G,5,0)</f>
        <v>#N/A</v>
      </c>
      <c r="Z14" s="113" t="e">
        <f>VLOOKUP(C14,'053-005'!D:L,9,0)</f>
        <v>#N/A</v>
      </c>
      <c r="AA14" s="112" t="e">
        <f>VLOOKUP(C14,'053-006'!C:G,5,0)</f>
        <v>#N/A</v>
      </c>
    </row>
    <row r="15" spans="1:27" ht="45" customHeight="1">
      <c r="A15" s="80" t="s">
        <v>608</v>
      </c>
      <c r="B15" s="81" t="s">
        <v>615</v>
      </c>
      <c r="C15" s="82" t="s">
        <v>615</v>
      </c>
      <c r="D15" s="83" t="s">
        <v>616</v>
      </c>
      <c r="E15" s="83" t="s">
        <v>617</v>
      </c>
      <c r="F15" s="84">
        <v>1</v>
      </c>
      <c r="G15" s="85">
        <v>638</v>
      </c>
      <c r="H15" s="86">
        <f t="shared" si="14"/>
        <v>638</v>
      </c>
      <c r="I15" s="86">
        <v>0</v>
      </c>
      <c r="J15" s="86">
        <f t="shared" si="15"/>
        <v>638</v>
      </c>
      <c r="K15" s="86">
        <f t="shared" ref="K15:K36" si="17">J15*0.09</f>
        <v>57.419999999999995</v>
      </c>
      <c r="L15" s="87">
        <f t="shared" si="16"/>
        <v>695.42</v>
      </c>
      <c r="M15" s="109">
        <v>31</v>
      </c>
      <c r="N15" s="88">
        <v>638</v>
      </c>
      <c r="O15" s="89">
        <f t="shared" ref="O15:O35" si="18">N15*0.09</f>
        <v>57.419999999999995</v>
      </c>
      <c r="P15" s="89">
        <f t="shared" si="5"/>
        <v>159.5</v>
      </c>
      <c r="Q15" s="89">
        <f t="shared" si="6"/>
        <v>478.5</v>
      </c>
      <c r="R15" s="90">
        <v>286978</v>
      </c>
      <c r="S15" s="90">
        <v>266135</v>
      </c>
      <c r="T15" s="110">
        <f t="shared" si="7"/>
        <v>196245782.25999999</v>
      </c>
      <c r="U15" s="110">
        <f t="shared" si="8"/>
        <v>196245782.25999999</v>
      </c>
      <c r="V15" s="111">
        <f t="shared" si="9"/>
        <v>196245782</v>
      </c>
      <c r="W15" s="112" t="e">
        <f>VLOOKUP(C15,'053-001'!D:I,6,0)</f>
        <v>#N/A</v>
      </c>
      <c r="X15" s="112" t="s">
        <v>822</v>
      </c>
      <c r="Y15" s="112" t="e">
        <f>VLOOKUP(C15,'053-004'!C:G,5,0)</f>
        <v>#N/A</v>
      </c>
      <c r="Z15" s="113" t="e">
        <f>VLOOKUP(C15,'053-005'!D:L,9,0)</f>
        <v>#N/A</v>
      </c>
      <c r="AA15" s="112" t="e">
        <f>VLOOKUP(C15,'053-006'!C:G,5,0)</f>
        <v>#N/A</v>
      </c>
    </row>
    <row r="16" spans="1:27" ht="45" customHeight="1">
      <c r="A16" s="80" t="s">
        <v>618</v>
      </c>
      <c r="B16" s="81" t="s">
        <v>120</v>
      </c>
      <c r="C16" s="82" t="s">
        <v>120</v>
      </c>
      <c r="D16" s="83" t="s">
        <v>619</v>
      </c>
      <c r="E16" s="83" t="s">
        <v>603</v>
      </c>
      <c r="F16" s="84">
        <v>1</v>
      </c>
      <c r="G16" s="85">
        <v>17</v>
      </c>
      <c r="H16" s="86">
        <f t="shared" si="14"/>
        <v>17</v>
      </c>
      <c r="I16" s="86">
        <v>0</v>
      </c>
      <c r="J16" s="86">
        <f t="shared" si="15"/>
        <v>17</v>
      </c>
      <c r="K16" s="86">
        <f t="shared" si="17"/>
        <v>1.53</v>
      </c>
      <c r="L16" s="87">
        <f t="shared" si="16"/>
        <v>18.53</v>
      </c>
      <c r="M16" s="109">
        <v>31</v>
      </c>
      <c r="N16" s="88">
        <v>17</v>
      </c>
      <c r="O16" s="89">
        <f t="shared" si="18"/>
        <v>1.53</v>
      </c>
      <c r="P16" s="89">
        <f t="shared" si="5"/>
        <v>4.25</v>
      </c>
      <c r="Q16" s="89">
        <f t="shared" si="6"/>
        <v>12.75</v>
      </c>
      <c r="R16" s="90">
        <v>286978</v>
      </c>
      <c r="S16" s="90">
        <v>266135</v>
      </c>
      <c r="T16" s="110">
        <f t="shared" si="7"/>
        <v>5229119.59</v>
      </c>
      <c r="U16" s="110">
        <f t="shared" si="8"/>
        <v>5229119.59</v>
      </c>
      <c r="V16" s="111">
        <f t="shared" si="9"/>
        <v>5229119</v>
      </c>
      <c r="W16" s="112" t="str">
        <f>VLOOKUP(C16,'053-001'!D:I,6,0)</f>
        <v>053-001</v>
      </c>
      <c r="X16" s="112" t="e">
        <f>VLOOKUP(C16,'053-003'!C:G,5,0)</f>
        <v>#N/A</v>
      </c>
      <c r="Y16" s="112" t="e">
        <f>VLOOKUP(C16,'053-004'!C:G,5,0)</f>
        <v>#N/A</v>
      </c>
      <c r="Z16" s="113" t="e">
        <f>VLOOKUP(C16,'053-005'!D:L,9,0)</f>
        <v>#N/A</v>
      </c>
      <c r="AA16" s="112" t="e">
        <f>VLOOKUP(C16,'053-006'!C:G,5,0)</f>
        <v>#N/A</v>
      </c>
    </row>
    <row r="17" spans="1:27" ht="45" customHeight="1">
      <c r="A17" s="80" t="s">
        <v>620</v>
      </c>
      <c r="B17" s="81" t="s">
        <v>121</v>
      </c>
      <c r="C17" s="82" t="s">
        <v>121</v>
      </c>
      <c r="D17" s="83" t="s">
        <v>621</v>
      </c>
      <c r="E17" s="83" t="s">
        <v>603</v>
      </c>
      <c r="F17" s="84">
        <v>1</v>
      </c>
      <c r="G17" s="85">
        <v>24</v>
      </c>
      <c r="H17" s="86">
        <f t="shared" si="14"/>
        <v>24</v>
      </c>
      <c r="I17" s="86">
        <v>0</v>
      </c>
      <c r="J17" s="86">
        <f t="shared" si="15"/>
        <v>24</v>
      </c>
      <c r="K17" s="86">
        <f t="shared" si="17"/>
        <v>2.16</v>
      </c>
      <c r="L17" s="87">
        <f t="shared" si="16"/>
        <v>26.16</v>
      </c>
      <c r="M17" s="109">
        <v>31</v>
      </c>
      <c r="N17" s="88">
        <v>24</v>
      </c>
      <c r="O17" s="89">
        <f t="shared" si="18"/>
        <v>2.16</v>
      </c>
      <c r="P17" s="89">
        <f t="shared" si="5"/>
        <v>6</v>
      </c>
      <c r="Q17" s="89">
        <f t="shared" si="6"/>
        <v>18</v>
      </c>
      <c r="R17" s="90">
        <v>286978</v>
      </c>
      <c r="S17" s="90">
        <v>266135</v>
      </c>
      <c r="T17" s="110">
        <f t="shared" si="7"/>
        <v>7382286.4800000004</v>
      </c>
      <c r="U17" s="110">
        <f t="shared" si="8"/>
        <v>7382286.4800000004</v>
      </c>
      <c r="V17" s="111">
        <f t="shared" si="9"/>
        <v>7382286</v>
      </c>
      <c r="W17" s="112" t="str">
        <f>VLOOKUP(C17,'053-001'!D:I,6,0)</f>
        <v>053-001</v>
      </c>
      <c r="X17" s="112" t="e">
        <f>VLOOKUP(C17,'053-003'!C:G,5,0)</f>
        <v>#N/A</v>
      </c>
      <c r="Y17" s="112" t="e">
        <f>VLOOKUP(C17,'053-004'!C:G,5,0)</f>
        <v>#N/A</v>
      </c>
      <c r="Z17" s="113" t="e">
        <f>VLOOKUP(C17,'053-005'!D:L,9,0)</f>
        <v>#N/A</v>
      </c>
      <c r="AA17" s="112" t="e">
        <f>VLOOKUP(C17,'053-006'!C:G,5,0)</f>
        <v>#N/A</v>
      </c>
    </row>
    <row r="18" spans="1:27" ht="45" customHeight="1">
      <c r="A18" s="80" t="s">
        <v>622</v>
      </c>
      <c r="B18" s="81" t="s">
        <v>130</v>
      </c>
      <c r="C18" s="82" t="s">
        <v>130</v>
      </c>
      <c r="D18" s="83" t="s">
        <v>623</v>
      </c>
      <c r="E18" s="83" t="s">
        <v>603</v>
      </c>
      <c r="F18" s="84">
        <v>1</v>
      </c>
      <c r="G18" s="85">
        <v>20</v>
      </c>
      <c r="H18" s="86">
        <f t="shared" si="14"/>
        <v>20</v>
      </c>
      <c r="I18" s="86">
        <v>0</v>
      </c>
      <c r="J18" s="86">
        <f t="shared" si="15"/>
        <v>20</v>
      </c>
      <c r="K18" s="86">
        <f t="shared" si="17"/>
        <v>1.7999999999999998</v>
      </c>
      <c r="L18" s="87">
        <f t="shared" si="16"/>
        <v>21.8</v>
      </c>
      <c r="M18" s="109">
        <v>31</v>
      </c>
      <c r="N18" s="88">
        <v>20</v>
      </c>
      <c r="O18" s="89">
        <f t="shared" si="18"/>
        <v>1.7999999999999998</v>
      </c>
      <c r="P18" s="89">
        <f t="shared" si="5"/>
        <v>5</v>
      </c>
      <c r="Q18" s="89">
        <f t="shared" si="6"/>
        <v>15</v>
      </c>
      <c r="R18" s="90">
        <v>286978</v>
      </c>
      <c r="S18" s="90">
        <v>266135</v>
      </c>
      <c r="T18" s="110">
        <f t="shared" si="7"/>
        <v>6151905.4000000004</v>
      </c>
      <c r="U18" s="110">
        <f t="shared" si="8"/>
        <v>6151905.4000000004</v>
      </c>
      <c r="V18" s="111">
        <f t="shared" si="9"/>
        <v>6151905</v>
      </c>
      <c r="W18" s="112" t="str">
        <f>VLOOKUP(C18,'053-001'!D:I,6,0)</f>
        <v>053-001</v>
      </c>
      <c r="X18" s="112" t="e">
        <f>VLOOKUP(C18,'053-003'!C:G,5,0)</f>
        <v>#N/A</v>
      </c>
      <c r="Y18" s="112" t="e">
        <f>VLOOKUP(C18,'053-004'!C:G,5,0)</f>
        <v>#N/A</v>
      </c>
      <c r="Z18" s="113" t="e">
        <f>VLOOKUP(C18,'053-005'!D:L,9,0)</f>
        <v>#N/A</v>
      </c>
      <c r="AA18" s="112" t="e">
        <f>VLOOKUP(C18,'053-006'!C:G,5,0)</f>
        <v>#N/A</v>
      </c>
    </row>
    <row r="19" spans="1:27" ht="45" customHeight="1">
      <c r="A19" s="80" t="s">
        <v>624</v>
      </c>
      <c r="B19" s="81" t="s">
        <v>122</v>
      </c>
      <c r="C19" s="82" t="s">
        <v>122</v>
      </c>
      <c r="D19" s="83" t="s">
        <v>625</v>
      </c>
      <c r="E19" s="83" t="s">
        <v>603</v>
      </c>
      <c r="F19" s="84">
        <v>1</v>
      </c>
      <c r="G19" s="85">
        <v>134</v>
      </c>
      <c r="H19" s="86">
        <f t="shared" si="14"/>
        <v>134</v>
      </c>
      <c r="I19" s="86">
        <v>0</v>
      </c>
      <c r="J19" s="86">
        <f t="shared" si="15"/>
        <v>134</v>
      </c>
      <c r="K19" s="86">
        <f t="shared" si="17"/>
        <v>12.059999999999999</v>
      </c>
      <c r="L19" s="87">
        <f t="shared" si="16"/>
        <v>146.06</v>
      </c>
      <c r="M19" s="109">
        <v>31</v>
      </c>
      <c r="N19" s="88">
        <v>134</v>
      </c>
      <c r="O19" s="89">
        <f t="shared" si="18"/>
        <v>12.059999999999999</v>
      </c>
      <c r="P19" s="89">
        <f t="shared" si="5"/>
        <v>33.5</v>
      </c>
      <c r="Q19" s="89">
        <f t="shared" si="6"/>
        <v>100.5</v>
      </c>
      <c r="R19" s="90">
        <v>286978</v>
      </c>
      <c r="S19" s="90">
        <v>266135</v>
      </c>
      <c r="T19" s="110">
        <f t="shared" si="7"/>
        <v>41217766.18</v>
      </c>
      <c r="U19" s="110">
        <f t="shared" si="8"/>
        <v>41217766.18</v>
      </c>
      <c r="V19" s="111">
        <f t="shared" si="9"/>
        <v>41217766</v>
      </c>
      <c r="W19" s="112" t="str">
        <f>VLOOKUP(C19,'053-001'!D:I,6,0)</f>
        <v>053-001</v>
      </c>
      <c r="X19" s="112" t="e">
        <f>VLOOKUP(C19,'053-003'!C:G,5,0)</f>
        <v>#N/A</v>
      </c>
      <c r="Y19" s="112" t="e">
        <f>VLOOKUP(C19,'053-004'!C:G,5,0)</f>
        <v>#N/A</v>
      </c>
      <c r="Z19" s="113" t="e">
        <f>VLOOKUP(C19,'053-005'!D:L,9,0)</f>
        <v>#N/A</v>
      </c>
      <c r="AA19" s="112" t="e">
        <f>VLOOKUP(C19,'053-006'!C:G,5,0)</f>
        <v>#N/A</v>
      </c>
    </row>
    <row r="20" spans="1:27" ht="45" customHeight="1">
      <c r="A20" s="80" t="s">
        <v>626</v>
      </c>
      <c r="B20" s="81" t="s">
        <v>124</v>
      </c>
      <c r="C20" s="82" t="s">
        <v>124</v>
      </c>
      <c r="D20" s="83" t="s">
        <v>627</v>
      </c>
      <c r="E20" s="83" t="s">
        <v>603</v>
      </c>
      <c r="F20" s="84">
        <v>1</v>
      </c>
      <c r="G20" s="85">
        <v>24</v>
      </c>
      <c r="H20" s="86">
        <f t="shared" si="14"/>
        <v>24</v>
      </c>
      <c r="I20" s="86">
        <v>0</v>
      </c>
      <c r="J20" s="86">
        <f t="shared" si="15"/>
        <v>24</v>
      </c>
      <c r="K20" s="86">
        <f t="shared" si="17"/>
        <v>2.16</v>
      </c>
      <c r="L20" s="87">
        <f t="shared" si="16"/>
        <v>26.16</v>
      </c>
      <c r="M20" s="109">
        <v>31</v>
      </c>
      <c r="N20" s="88">
        <v>24</v>
      </c>
      <c r="O20" s="89">
        <f t="shared" si="18"/>
        <v>2.16</v>
      </c>
      <c r="P20" s="89">
        <f t="shared" si="5"/>
        <v>6</v>
      </c>
      <c r="Q20" s="89">
        <f t="shared" si="6"/>
        <v>18</v>
      </c>
      <c r="R20" s="90">
        <v>286978</v>
      </c>
      <c r="S20" s="90">
        <v>266135</v>
      </c>
      <c r="T20" s="110">
        <f t="shared" si="7"/>
        <v>7382286.4800000004</v>
      </c>
      <c r="U20" s="110">
        <f t="shared" si="8"/>
        <v>7382286.4800000004</v>
      </c>
      <c r="V20" s="111">
        <f t="shared" si="9"/>
        <v>7382286</v>
      </c>
      <c r="W20" s="112" t="str">
        <f>VLOOKUP(C20,'053-001'!D:I,6,0)</f>
        <v>053-001</v>
      </c>
      <c r="X20" s="112" t="e">
        <f>VLOOKUP(C20,'053-003'!C:G,5,0)</f>
        <v>#N/A</v>
      </c>
      <c r="Y20" s="112" t="e">
        <f>VLOOKUP(C20,'053-004'!C:G,5,0)</f>
        <v>#N/A</v>
      </c>
      <c r="Z20" s="113" t="e">
        <f>VLOOKUP(C20,'053-005'!D:L,9,0)</f>
        <v>#N/A</v>
      </c>
      <c r="AA20" s="112" t="e">
        <f>VLOOKUP(C20,'053-006'!C:G,5,0)</f>
        <v>#N/A</v>
      </c>
    </row>
    <row r="21" spans="1:27" ht="45" customHeight="1">
      <c r="A21" s="80" t="s">
        <v>628</v>
      </c>
      <c r="B21" s="81" t="s">
        <v>126</v>
      </c>
      <c r="C21" s="82" t="s">
        <v>126</v>
      </c>
      <c r="D21" s="83" t="s">
        <v>629</v>
      </c>
      <c r="E21" s="83" t="s">
        <v>603</v>
      </c>
      <c r="F21" s="84">
        <v>1</v>
      </c>
      <c r="G21" s="85">
        <v>24</v>
      </c>
      <c r="H21" s="86">
        <f t="shared" si="14"/>
        <v>24</v>
      </c>
      <c r="I21" s="86">
        <v>0</v>
      </c>
      <c r="J21" s="86">
        <f t="shared" si="15"/>
        <v>24</v>
      </c>
      <c r="K21" s="86">
        <f t="shared" si="17"/>
        <v>2.16</v>
      </c>
      <c r="L21" s="87">
        <f t="shared" si="16"/>
        <v>26.16</v>
      </c>
      <c r="M21" s="109">
        <v>31</v>
      </c>
      <c r="N21" s="88">
        <v>24</v>
      </c>
      <c r="O21" s="89">
        <f t="shared" si="18"/>
        <v>2.16</v>
      </c>
      <c r="P21" s="89">
        <f t="shared" si="5"/>
        <v>6</v>
      </c>
      <c r="Q21" s="89">
        <f t="shared" si="6"/>
        <v>18</v>
      </c>
      <c r="R21" s="90">
        <v>286978</v>
      </c>
      <c r="S21" s="90">
        <v>266135</v>
      </c>
      <c r="T21" s="110">
        <f t="shared" si="7"/>
        <v>7382286.4800000004</v>
      </c>
      <c r="U21" s="110">
        <f t="shared" si="8"/>
        <v>7382286.4800000004</v>
      </c>
      <c r="V21" s="111">
        <f t="shared" si="9"/>
        <v>7382286</v>
      </c>
      <c r="W21" s="112" t="str">
        <f>VLOOKUP(C21,'053-001'!D:I,6,0)</f>
        <v>053-001</v>
      </c>
      <c r="X21" s="112" t="e">
        <f>VLOOKUP(C21,'053-003'!C:G,5,0)</f>
        <v>#N/A</v>
      </c>
      <c r="Y21" s="112" t="e">
        <f>VLOOKUP(C21,'053-004'!C:G,5,0)</f>
        <v>#N/A</v>
      </c>
      <c r="Z21" s="113" t="e">
        <f>VLOOKUP(C21,'053-005'!D:L,9,0)</f>
        <v>#N/A</v>
      </c>
      <c r="AA21" s="112" t="e">
        <f>VLOOKUP(C21,'053-006'!C:G,5,0)</f>
        <v>#N/A</v>
      </c>
    </row>
    <row r="22" spans="1:27" ht="45" customHeight="1">
      <c r="A22" s="80" t="s">
        <v>630</v>
      </c>
      <c r="B22" s="81" t="s">
        <v>123</v>
      </c>
      <c r="C22" s="82" t="s">
        <v>123</v>
      </c>
      <c r="D22" s="83" t="s">
        <v>631</v>
      </c>
      <c r="E22" s="83" t="s">
        <v>603</v>
      </c>
      <c r="F22" s="84">
        <v>1</v>
      </c>
      <c r="G22" s="85">
        <v>17</v>
      </c>
      <c r="H22" s="86">
        <f t="shared" si="14"/>
        <v>17</v>
      </c>
      <c r="I22" s="86">
        <v>0</v>
      </c>
      <c r="J22" s="86">
        <f t="shared" si="15"/>
        <v>17</v>
      </c>
      <c r="K22" s="86">
        <f t="shared" si="17"/>
        <v>1.53</v>
      </c>
      <c r="L22" s="87">
        <f t="shared" si="16"/>
        <v>18.53</v>
      </c>
      <c r="M22" s="109">
        <v>31</v>
      </c>
      <c r="N22" s="88">
        <v>17</v>
      </c>
      <c r="O22" s="89">
        <f t="shared" si="18"/>
        <v>1.53</v>
      </c>
      <c r="P22" s="89">
        <f t="shared" si="5"/>
        <v>4.25</v>
      </c>
      <c r="Q22" s="89">
        <f t="shared" si="6"/>
        <v>12.75</v>
      </c>
      <c r="R22" s="90">
        <v>286978</v>
      </c>
      <c r="S22" s="90">
        <v>266135</v>
      </c>
      <c r="T22" s="110">
        <f t="shared" si="7"/>
        <v>5229119.59</v>
      </c>
      <c r="U22" s="110">
        <f t="shared" si="8"/>
        <v>5229119.59</v>
      </c>
      <c r="V22" s="111">
        <f t="shared" si="9"/>
        <v>5229119</v>
      </c>
      <c r="W22" s="112" t="str">
        <f>VLOOKUP(C22,'053-001'!D:I,6,0)</f>
        <v>053-001</v>
      </c>
      <c r="X22" s="112" t="e">
        <f>VLOOKUP(C22,'053-003'!C:G,5,0)</f>
        <v>#N/A</v>
      </c>
      <c r="Y22" s="112" t="e">
        <f>VLOOKUP(C22,'053-004'!C:G,5,0)</f>
        <v>#N/A</v>
      </c>
      <c r="Z22" s="113" t="e">
        <f>VLOOKUP(C22,'053-005'!D:L,9,0)</f>
        <v>#N/A</v>
      </c>
      <c r="AA22" s="112" t="e">
        <f>VLOOKUP(C22,'053-006'!C:G,5,0)</f>
        <v>#N/A</v>
      </c>
    </row>
    <row r="23" spans="1:27" ht="45" customHeight="1">
      <c r="A23" s="80" t="s">
        <v>632</v>
      </c>
      <c r="B23" s="81" t="s">
        <v>125</v>
      </c>
      <c r="C23" s="82" t="s">
        <v>125</v>
      </c>
      <c r="D23" s="83" t="s">
        <v>631</v>
      </c>
      <c r="E23" s="83" t="s">
        <v>603</v>
      </c>
      <c r="F23" s="84">
        <v>1</v>
      </c>
      <c r="G23" s="85">
        <v>17</v>
      </c>
      <c r="H23" s="86">
        <f t="shared" si="14"/>
        <v>17</v>
      </c>
      <c r="I23" s="86">
        <v>0</v>
      </c>
      <c r="J23" s="86">
        <f t="shared" si="15"/>
        <v>17</v>
      </c>
      <c r="K23" s="86">
        <f t="shared" si="17"/>
        <v>1.53</v>
      </c>
      <c r="L23" s="87">
        <f t="shared" si="16"/>
        <v>18.53</v>
      </c>
      <c r="M23" s="109">
        <v>31</v>
      </c>
      <c r="N23" s="88">
        <v>17</v>
      </c>
      <c r="O23" s="89">
        <f t="shared" si="18"/>
        <v>1.53</v>
      </c>
      <c r="P23" s="89">
        <f t="shared" si="5"/>
        <v>4.25</v>
      </c>
      <c r="Q23" s="89">
        <f t="shared" si="6"/>
        <v>12.75</v>
      </c>
      <c r="R23" s="90">
        <v>286978</v>
      </c>
      <c r="S23" s="90">
        <v>266135</v>
      </c>
      <c r="T23" s="110">
        <f t="shared" si="7"/>
        <v>5229119.59</v>
      </c>
      <c r="U23" s="110">
        <f t="shared" si="8"/>
        <v>5229119.59</v>
      </c>
      <c r="V23" s="111">
        <f t="shared" si="9"/>
        <v>5229119</v>
      </c>
      <c r="W23" s="112" t="str">
        <f>VLOOKUP(C23,'053-001'!D:I,6,0)</f>
        <v>053-001</v>
      </c>
      <c r="X23" s="112" t="e">
        <f>VLOOKUP(C23,'053-003'!C:G,5,0)</f>
        <v>#N/A</v>
      </c>
      <c r="Y23" s="112" t="e">
        <f>VLOOKUP(C23,'053-004'!C:G,5,0)</f>
        <v>#N/A</v>
      </c>
      <c r="Z23" s="113" t="e">
        <f>VLOOKUP(C23,'053-005'!D:L,9,0)</f>
        <v>#N/A</v>
      </c>
      <c r="AA23" s="112" t="e">
        <f>VLOOKUP(C23,'053-006'!C:G,5,0)</f>
        <v>#N/A</v>
      </c>
    </row>
    <row r="24" spans="1:27" ht="45" customHeight="1">
      <c r="A24" s="80" t="s">
        <v>633</v>
      </c>
      <c r="B24" s="81" t="s">
        <v>127</v>
      </c>
      <c r="C24" s="82" t="s">
        <v>127</v>
      </c>
      <c r="D24" s="83" t="s">
        <v>631</v>
      </c>
      <c r="E24" s="83" t="s">
        <v>603</v>
      </c>
      <c r="F24" s="84">
        <v>1</v>
      </c>
      <c r="G24" s="85">
        <v>17</v>
      </c>
      <c r="H24" s="86">
        <f t="shared" si="14"/>
        <v>17</v>
      </c>
      <c r="I24" s="86">
        <v>0</v>
      </c>
      <c r="J24" s="86">
        <f t="shared" si="15"/>
        <v>17</v>
      </c>
      <c r="K24" s="86">
        <f t="shared" si="17"/>
        <v>1.53</v>
      </c>
      <c r="L24" s="87">
        <f t="shared" si="16"/>
        <v>18.53</v>
      </c>
      <c r="M24" s="109">
        <v>31</v>
      </c>
      <c r="N24" s="88">
        <v>17</v>
      </c>
      <c r="O24" s="89">
        <f t="shared" si="18"/>
        <v>1.53</v>
      </c>
      <c r="P24" s="89">
        <f t="shared" si="5"/>
        <v>4.25</v>
      </c>
      <c r="Q24" s="89">
        <f t="shared" si="6"/>
        <v>12.75</v>
      </c>
      <c r="R24" s="90">
        <v>286978</v>
      </c>
      <c r="S24" s="90">
        <v>266135</v>
      </c>
      <c r="T24" s="110">
        <f t="shared" si="7"/>
        <v>5229119.59</v>
      </c>
      <c r="U24" s="110">
        <f t="shared" si="8"/>
        <v>5229119.59</v>
      </c>
      <c r="V24" s="111">
        <f t="shared" si="9"/>
        <v>5229119</v>
      </c>
      <c r="W24" s="112" t="str">
        <f>VLOOKUP(C24,'053-001'!D:I,6,0)</f>
        <v>053-001</v>
      </c>
      <c r="X24" s="112" t="e">
        <f>VLOOKUP(C24,'053-003'!C:G,5,0)</f>
        <v>#N/A</v>
      </c>
      <c r="Y24" s="112" t="e">
        <f>VLOOKUP(C24,'053-004'!C:G,5,0)</f>
        <v>#N/A</v>
      </c>
      <c r="Z24" s="113" t="e">
        <f>VLOOKUP(C24,'053-005'!D:L,9,0)</f>
        <v>#N/A</v>
      </c>
      <c r="AA24" s="112" t="e">
        <f>VLOOKUP(C24,'053-006'!C:G,5,0)</f>
        <v>#N/A</v>
      </c>
    </row>
    <row r="25" spans="1:27" ht="45" customHeight="1">
      <c r="A25" s="80" t="s">
        <v>634</v>
      </c>
      <c r="B25" s="81" t="s">
        <v>132</v>
      </c>
      <c r="C25" s="82" t="s">
        <v>132</v>
      </c>
      <c r="D25" s="83" t="s">
        <v>635</v>
      </c>
      <c r="E25" s="83" t="s">
        <v>603</v>
      </c>
      <c r="F25" s="84">
        <v>1</v>
      </c>
      <c r="G25" s="85">
        <v>24</v>
      </c>
      <c r="H25" s="86">
        <f t="shared" si="14"/>
        <v>24</v>
      </c>
      <c r="I25" s="86">
        <v>0</v>
      </c>
      <c r="J25" s="86">
        <f t="shared" si="15"/>
        <v>24</v>
      </c>
      <c r="K25" s="86">
        <f t="shared" si="17"/>
        <v>2.16</v>
      </c>
      <c r="L25" s="87">
        <f t="shared" si="16"/>
        <v>26.16</v>
      </c>
      <c r="M25" s="109">
        <v>31</v>
      </c>
      <c r="N25" s="88">
        <v>24</v>
      </c>
      <c r="O25" s="89">
        <f t="shared" si="18"/>
        <v>2.16</v>
      </c>
      <c r="P25" s="89">
        <f t="shared" si="5"/>
        <v>6</v>
      </c>
      <c r="Q25" s="89">
        <f t="shared" si="6"/>
        <v>18</v>
      </c>
      <c r="R25" s="90">
        <v>286978</v>
      </c>
      <c r="S25" s="90">
        <v>266135</v>
      </c>
      <c r="T25" s="110">
        <f t="shared" si="7"/>
        <v>7382286.4800000004</v>
      </c>
      <c r="U25" s="110">
        <f t="shared" si="8"/>
        <v>7382286.4800000004</v>
      </c>
      <c r="V25" s="111">
        <f t="shared" si="9"/>
        <v>7382286</v>
      </c>
      <c r="W25" s="112" t="str">
        <f>VLOOKUP(C25,'053-001'!D:I,6,0)</f>
        <v>053-001</v>
      </c>
      <c r="X25" s="112" t="e">
        <f>VLOOKUP(C25,'053-003'!C:G,5,0)</f>
        <v>#N/A</v>
      </c>
      <c r="Y25" s="112" t="e">
        <f>VLOOKUP(C25,'053-004'!C:G,5,0)</f>
        <v>#N/A</v>
      </c>
      <c r="Z25" s="113" t="e">
        <f>VLOOKUP(C25,'053-005'!D:L,9,0)</f>
        <v>#N/A</v>
      </c>
      <c r="AA25" s="112" t="e">
        <f>VLOOKUP(C25,'053-006'!C:G,5,0)</f>
        <v>#N/A</v>
      </c>
    </row>
    <row r="26" spans="1:27" ht="45" customHeight="1">
      <c r="A26" s="80" t="s">
        <v>636</v>
      </c>
      <c r="B26" s="81" t="s">
        <v>133</v>
      </c>
      <c r="C26" s="82" t="s">
        <v>133</v>
      </c>
      <c r="D26" s="83" t="s">
        <v>637</v>
      </c>
      <c r="E26" s="83" t="s">
        <v>603</v>
      </c>
      <c r="F26" s="84">
        <v>1</v>
      </c>
      <c r="G26" s="85">
        <v>24</v>
      </c>
      <c r="H26" s="86">
        <f t="shared" si="14"/>
        <v>24</v>
      </c>
      <c r="I26" s="86">
        <v>0</v>
      </c>
      <c r="J26" s="86">
        <f t="shared" si="15"/>
        <v>24</v>
      </c>
      <c r="K26" s="86">
        <f t="shared" si="17"/>
        <v>2.16</v>
      </c>
      <c r="L26" s="87">
        <f t="shared" si="16"/>
        <v>26.16</v>
      </c>
      <c r="M26" s="109">
        <v>31</v>
      </c>
      <c r="N26" s="88">
        <v>24</v>
      </c>
      <c r="O26" s="89">
        <f t="shared" si="18"/>
        <v>2.16</v>
      </c>
      <c r="P26" s="89">
        <f t="shared" si="5"/>
        <v>6</v>
      </c>
      <c r="Q26" s="89">
        <f t="shared" si="6"/>
        <v>18</v>
      </c>
      <c r="R26" s="90">
        <v>286978</v>
      </c>
      <c r="S26" s="90">
        <v>266135</v>
      </c>
      <c r="T26" s="110">
        <f t="shared" si="7"/>
        <v>7382286.4800000004</v>
      </c>
      <c r="U26" s="110">
        <f t="shared" si="8"/>
        <v>7382286.4800000004</v>
      </c>
      <c r="V26" s="111">
        <f t="shared" si="9"/>
        <v>7382286</v>
      </c>
      <c r="W26" s="112" t="str">
        <f>VLOOKUP(C26,'053-001'!D:I,6,0)</f>
        <v>053-001</v>
      </c>
      <c r="X26" s="112" t="e">
        <f>VLOOKUP(C26,'053-003'!C:G,5,0)</f>
        <v>#N/A</v>
      </c>
      <c r="Y26" s="112" t="e">
        <f>VLOOKUP(C26,'053-004'!C:G,5,0)</f>
        <v>#N/A</v>
      </c>
      <c r="Z26" s="113" t="e">
        <f>VLOOKUP(C26,'053-005'!D:L,9,0)</f>
        <v>#N/A</v>
      </c>
      <c r="AA26" s="112" t="e">
        <f>VLOOKUP(C26,'053-006'!C:G,5,0)</f>
        <v>#N/A</v>
      </c>
    </row>
    <row r="27" spans="1:27" ht="45" customHeight="1">
      <c r="A27" s="80" t="s">
        <v>638</v>
      </c>
      <c r="B27" s="81" t="s">
        <v>131</v>
      </c>
      <c r="C27" s="82" t="s">
        <v>131</v>
      </c>
      <c r="D27" s="83" t="s">
        <v>639</v>
      </c>
      <c r="E27" s="83" t="s">
        <v>603</v>
      </c>
      <c r="F27" s="84">
        <v>1</v>
      </c>
      <c r="G27" s="85">
        <v>24</v>
      </c>
      <c r="H27" s="86">
        <f t="shared" si="14"/>
        <v>24</v>
      </c>
      <c r="I27" s="86">
        <v>0</v>
      </c>
      <c r="J27" s="86">
        <f t="shared" si="15"/>
        <v>24</v>
      </c>
      <c r="K27" s="86">
        <f t="shared" si="17"/>
        <v>2.16</v>
      </c>
      <c r="L27" s="87">
        <f t="shared" si="16"/>
        <v>26.16</v>
      </c>
      <c r="M27" s="109">
        <v>31</v>
      </c>
      <c r="N27" s="88">
        <v>24</v>
      </c>
      <c r="O27" s="89">
        <f t="shared" si="18"/>
        <v>2.16</v>
      </c>
      <c r="P27" s="89">
        <f t="shared" si="5"/>
        <v>6</v>
      </c>
      <c r="Q27" s="89">
        <f t="shared" si="6"/>
        <v>18</v>
      </c>
      <c r="R27" s="90">
        <v>286978</v>
      </c>
      <c r="S27" s="90">
        <v>266135</v>
      </c>
      <c r="T27" s="110">
        <f t="shared" si="7"/>
        <v>7382286.4800000004</v>
      </c>
      <c r="U27" s="110">
        <f t="shared" si="8"/>
        <v>7382286.4800000004</v>
      </c>
      <c r="V27" s="111">
        <f t="shared" si="9"/>
        <v>7382286</v>
      </c>
      <c r="W27" s="112" t="str">
        <f>VLOOKUP(C27,'053-001'!D:I,6,0)</f>
        <v>053-001</v>
      </c>
      <c r="X27" s="112" t="e">
        <f>VLOOKUP(C27,'053-003'!C:G,5,0)</f>
        <v>#N/A</v>
      </c>
      <c r="Y27" s="112" t="e">
        <f>VLOOKUP(C27,'053-004'!C:G,5,0)</f>
        <v>#N/A</v>
      </c>
      <c r="Z27" s="113" t="e">
        <f>VLOOKUP(C27,'053-005'!D:L,9,0)</f>
        <v>#N/A</v>
      </c>
      <c r="AA27" s="112" t="e">
        <f>VLOOKUP(C27,'053-006'!C:G,5,0)</f>
        <v>#N/A</v>
      </c>
    </row>
    <row r="28" spans="1:27" ht="45" customHeight="1">
      <c r="A28" s="80" t="s">
        <v>640</v>
      </c>
      <c r="B28" s="81" t="s">
        <v>641</v>
      </c>
      <c r="C28" s="82" t="s">
        <v>641</v>
      </c>
      <c r="D28" s="83" t="s">
        <v>642</v>
      </c>
      <c r="E28" s="83" t="s">
        <v>617</v>
      </c>
      <c r="F28" s="84">
        <v>1</v>
      </c>
      <c r="G28" s="85">
        <v>331</v>
      </c>
      <c r="H28" s="86">
        <f t="shared" si="14"/>
        <v>331</v>
      </c>
      <c r="I28" s="86">
        <v>0</v>
      </c>
      <c r="J28" s="86">
        <f t="shared" si="15"/>
        <v>331</v>
      </c>
      <c r="K28" s="86">
        <f t="shared" si="17"/>
        <v>29.79</v>
      </c>
      <c r="L28" s="87">
        <f t="shared" si="16"/>
        <v>360.79</v>
      </c>
      <c r="M28" s="109">
        <v>31</v>
      </c>
      <c r="N28" s="88">
        <v>331</v>
      </c>
      <c r="O28" s="89">
        <f t="shared" si="18"/>
        <v>29.79</v>
      </c>
      <c r="P28" s="89">
        <f t="shared" si="5"/>
        <v>82.75</v>
      </c>
      <c r="Q28" s="89">
        <f t="shared" si="6"/>
        <v>248.25</v>
      </c>
      <c r="R28" s="90">
        <v>286978</v>
      </c>
      <c r="S28" s="90">
        <v>266135</v>
      </c>
      <c r="T28" s="110">
        <f t="shared" si="7"/>
        <v>101814034.37</v>
      </c>
      <c r="U28" s="110">
        <f t="shared" si="8"/>
        <v>101814034.37</v>
      </c>
      <c r="V28" s="111">
        <f t="shared" si="9"/>
        <v>101814034</v>
      </c>
      <c r="W28" s="112" t="e">
        <f>VLOOKUP(C28,'053-001'!D:I,6,0)</f>
        <v>#N/A</v>
      </c>
      <c r="X28" s="112" t="s">
        <v>822</v>
      </c>
      <c r="Y28" s="112" t="e">
        <f>VLOOKUP(C28,'053-004'!C:G,5,0)</f>
        <v>#N/A</v>
      </c>
      <c r="Z28" s="113" t="e">
        <f>VLOOKUP(C28,'053-005'!D:L,9,0)</f>
        <v>#N/A</v>
      </c>
      <c r="AA28" s="112" t="e">
        <f>VLOOKUP(C28,'053-006'!C:G,5,0)</f>
        <v>#N/A</v>
      </c>
    </row>
    <row r="29" spans="1:27" ht="45" customHeight="1">
      <c r="A29" s="80" t="s">
        <v>643</v>
      </c>
      <c r="B29" s="81" t="s">
        <v>100</v>
      </c>
      <c r="C29" s="82" t="s">
        <v>100</v>
      </c>
      <c r="D29" s="83" t="s">
        <v>644</v>
      </c>
      <c r="E29" s="83" t="s">
        <v>603</v>
      </c>
      <c r="F29" s="84">
        <v>1</v>
      </c>
      <c r="G29" s="85">
        <v>17</v>
      </c>
      <c r="H29" s="86">
        <f t="shared" si="14"/>
        <v>17</v>
      </c>
      <c r="I29" s="86">
        <v>0</v>
      </c>
      <c r="J29" s="86">
        <f t="shared" si="15"/>
        <v>17</v>
      </c>
      <c r="K29" s="86">
        <f t="shared" si="17"/>
        <v>1.53</v>
      </c>
      <c r="L29" s="87">
        <f t="shared" si="16"/>
        <v>18.53</v>
      </c>
      <c r="M29" s="109">
        <v>31</v>
      </c>
      <c r="N29" s="88">
        <v>17</v>
      </c>
      <c r="O29" s="89">
        <f t="shared" si="18"/>
        <v>1.53</v>
      </c>
      <c r="P29" s="89">
        <f t="shared" si="5"/>
        <v>4.25</v>
      </c>
      <c r="Q29" s="89">
        <f t="shared" si="6"/>
        <v>12.75</v>
      </c>
      <c r="R29" s="90">
        <v>286978</v>
      </c>
      <c r="S29" s="90">
        <v>266135</v>
      </c>
      <c r="T29" s="110">
        <f t="shared" si="7"/>
        <v>5229119.59</v>
      </c>
      <c r="U29" s="110">
        <f t="shared" si="8"/>
        <v>5229119.59</v>
      </c>
      <c r="V29" s="111">
        <f t="shared" si="9"/>
        <v>5229119</v>
      </c>
      <c r="W29" s="112" t="str">
        <f>VLOOKUP(C29,'053-001'!D:I,6,0)</f>
        <v>053-001</v>
      </c>
      <c r="X29" s="112" t="e">
        <f>VLOOKUP(C29,'053-003'!C:G,5,0)</f>
        <v>#N/A</v>
      </c>
      <c r="Y29" s="112" t="e">
        <f>VLOOKUP(C29,'053-004'!C:G,5,0)</f>
        <v>#N/A</v>
      </c>
      <c r="Z29" s="113" t="e">
        <f>VLOOKUP(C29,'053-005'!D:L,9,0)</f>
        <v>#N/A</v>
      </c>
      <c r="AA29" s="112" t="e">
        <f>VLOOKUP(C29,'053-006'!C:G,5,0)</f>
        <v>#N/A</v>
      </c>
    </row>
    <row r="30" spans="1:27" ht="45" customHeight="1">
      <c r="A30" s="80" t="s">
        <v>645</v>
      </c>
      <c r="B30" s="81" t="s">
        <v>105</v>
      </c>
      <c r="C30" s="82" t="s">
        <v>105</v>
      </c>
      <c r="D30" s="83" t="s">
        <v>646</v>
      </c>
      <c r="E30" s="83" t="s">
        <v>603</v>
      </c>
      <c r="F30" s="84">
        <v>1</v>
      </c>
      <c r="G30" s="85">
        <v>24</v>
      </c>
      <c r="H30" s="86">
        <f t="shared" si="14"/>
        <v>24</v>
      </c>
      <c r="I30" s="86">
        <v>0</v>
      </c>
      <c r="J30" s="86">
        <f t="shared" si="15"/>
        <v>24</v>
      </c>
      <c r="K30" s="86">
        <f t="shared" si="17"/>
        <v>2.16</v>
      </c>
      <c r="L30" s="87">
        <f t="shared" si="16"/>
        <v>26.16</v>
      </c>
      <c r="M30" s="109">
        <v>31</v>
      </c>
      <c r="N30" s="88">
        <v>24</v>
      </c>
      <c r="O30" s="89">
        <f t="shared" si="18"/>
        <v>2.16</v>
      </c>
      <c r="P30" s="89">
        <f t="shared" si="5"/>
        <v>6</v>
      </c>
      <c r="Q30" s="89">
        <f t="shared" si="6"/>
        <v>18</v>
      </c>
      <c r="R30" s="90">
        <v>286978</v>
      </c>
      <c r="S30" s="90">
        <v>266135</v>
      </c>
      <c r="T30" s="110">
        <f t="shared" si="7"/>
        <v>7382286.4800000004</v>
      </c>
      <c r="U30" s="110">
        <f t="shared" si="8"/>
        <v>7382286.4800000004</v>
      </c>
      <c r="V30" s="111">
        <f t="shared" si="9"/>
        <v>7382286</v>
      </c>
      <c r="W30" s="112" t="str">
        <f>VLOOKUP(C30,'053-001'!D:I,6,0)</f>
        <v>053-001</v>
      </c>
      <c r="X30" s="112" t="e">
        <f>VLOOKUP(C30,'053-003'!C:G,5,0)</f>
        <v>#N/A</v>
      </c>
      <c r="Y30" s="112" t="e">
        <f>VLOOKUP(C30,'053-004'!C:G,5,0)</f>
        <v>#N/A</v>
      </c>
      <c r="Z30" s="113" t="e">
        <f>VLOOKUP(C30,'053-005'!D:L,9,0)</f>
        <v>#N/A</v>
      </c>
      <c r="AA30" s="112" t="e">
        <f>VLOOKUP(C30,'053-006'!C:G,5,0)</f>
        <v>#N/A</v>
      </c>
    </row>
    <row r="31" spans="1:27" ht="45" customHeight="1">
      <c r="A31" s="80" t="s">
        <v>601</v>
      </c>
      <c r="B31" s="81" t="s">
        <v>108</v>
      </c>
      <c r="C31" s="82" t="s">
        <v>108</v>
      </c>
      <c r="D31" s="83" t="s">
        <v>648</v>
      </c>
      <c r="E31" s="83" t="s">
        <v>603</v>
      </c>
      <c r="F31" s="84">
        <v>1</v>
      </c>
      <c r="G31" s="85">
        <v>20</v>
      </c>
      <c r="H31" s="86">
        <f t="shared" si="14"/>
        <v>20</v>
      </c>
      <c r="I31" s="86">
        <v>0</v>
      </c>
      <c r="J31" s="86">
        <f t="shared" si="15"/>
        <v>20</v>
      </c>
      <c r="K31" s="86">
        <f t="shared" si="17"/>
        <v>1.7999999999999998</v>
      </c>
      <c r="L31" s="87">
        <f t="shared" si="16"/>
        <v>21.8</v>
      </c>
      <c r="M31" s="109">
        <v>30</v>
      </c>
      <c r="N31" s="88">
        <v>20</v>
      </c>
      <c r="O31" s="89">
        <f t="shared" si="18"/>
        <v>1.7999999999999998</v>
      </c>
      <c r="P31" s="89">
        <f t="shared" si="5"/>
        <v>5</v>
      </c>
      <c r="Q31" s="89">
        <f t="shared" si="6"/>
        <v>15</v>
      </c>
      <c r="R31" s="90">
        <v>286978</v>
      </c>
      <c r="S31" s="90">
        <v>266135</v>
      </c>
      <c r="T31" s="110">
        <f t="shared" si="7"/>
        <v>6151905.4000000004</v>
      </c>
      <c r="U31" s="110">
        <f t="shared" si="8"/>
        <v>6151905.4000000004</v>
      </c>
      <c r="V31" s="111">
        <f t="shared" si="9"/>
        <v>6151905</v>
      </c>
      <c r="W31" s="112" t="str">
        <f>VLOOKUP(C31,'053-001'!D:I,6,0)</f>
        <v>053-001</v>
      </c>
      <c r="X31" s="112" t="e">
        <f>VLOOKUP(C31,'053-003'!C:G,5,0)</f>
        <v>#N/A</v>
      </c>
      <c r="Y31" s="112" t="e">
        <f>VLOOKUP(C31,'053-004'!C:G,5,0)</f>
        <v>#N/A</v>
      </c>
      <c r="Z31" s="113" t="e">
        <f>VLOOKUP(C31,'053-005'!D:L,9,0)</f>
        <v>#N/A</v>
      </c>
      <c r="AA31" s="112" t="e">
        <f>VLOOKUP(C31,'053-006'!C:G,5,0)</f>
        <v>#N/A</v>
      </c>
    </row>
    <row r="32" spans="1:27" ht="45" customHeight="1">
      <c r="A32" s="80" t="s">
        <v>604</v>
      </c>
      <c r="B32" s="81" t="s">
        <v>110</v>
      </c>
      <c r="C32" s="82" t="s">
        <v>110</v>
      </c>
      <c r="D32" s="83" t="s">
        <v>649</v>
      </c>
      <c r="E32" s="83" t="s">
        <v>603</v>
      </c>
      <c r="F32" s="84">
        <v>1</v>
      </c>
      <c r="G32" s="85">
        <v>66</v>
      </c>
      <c r="H32" s="86">
        <f t="shared" si="14"/>
        <v>66</v>
      </c>
      <c r="I32" s="86">
        <v>0</v>
      </c>
      <c r="J32" s="86">
        <f t="shared" si="15"/>
        <v>66</v>
      </c>
      <c r="K32" s="86">
        <f t="shared" si="17"/>
        <v>5.9399999999999995</v>
      </c>
      <c r="L32" s="87">
        <f t="shared" si="16"/>
        <v>71.94</v>
      </c>
      <c r="M32" s="109">
        <v>30</v>
      </c>
      <c r="N32" s="88">
        <v>66</v>
      </c>
      <c r="O32" s="89">
        <f t="shared" si="18"/>
        <v>5.9399999999999995</v>
      </c>
      <c r="P32" s="89">
        <f t="shared" si="5"/>
        <v>16.5</v>
      </c>
      <c r="Q32" s="89">
        <f t="shared" si="6"/>
        <v>49.5</v>
      </c>
      <c r="R32" s="90">
        <v>286978</v>
      </c>
      <c r="S32" s="90">
        <v>266135</v>
      </c>
      <c r="T32" s="110">
        <f t="shared" si="7"/>
        <v>20301287.82</v>
      </c>
      <c r="U32" s="110">
        <f t="shared" si="8"/>
        <v>20301287.82</v>
      </c>
      <c r="V32" s="111">
        <f t="shared" si="9"/>
        <v>20301287</v>
      </c>
      <c r="W32" s="112" t="str">
        <f>VLOOKUP(C32,'053-001'!D:I,6,0)</f>
        <v>053-001</v>
      </c>
      <c r="X32" s="112" t="e">
        <f>VLOOKUP(C32,'053-003'!C:G,5,0)</f>
        <v>#N/A</v>
      </c>
      <c r="Y32" s="112" t="e">
        <f>VLOOKUP(C32,'053-004'!C:G,5,0)</f>
        <v>#N/A</v>
      </c>
      <c r="Z32" s="113" t="e">
        <f>VLOOKUP(C32,'053-005'!D:L,9,0)</f>
        <v>#N/A</v>
      </c>
      <c r="AA32" s="112" t="e">
        <f>VLOOKUP(C32,'053-006'!C:G,5,0)</f>
        <v>#N/A</v>
      </c>
    </row>
    <row r="33" spans="1:27" ht="45" customHeight="1">
      <c r="A33" s="80" t="s">
        <v>606</v>
      </c>
      <c r="B33" s="81" t="s">
        <v>111</v>
      </c>
      <c r="C33" s="82" t="s">
        <v>111</v>
      </c>
      <c r="D33" s="83" t="s">
        <v>650</v>
      </c>
      <c r="E33" s="83" t="s">
        <v>603</v>
      </c>
      <c r="F33" s="84">
        <v>1</v>
      </c>
      <c r="G33" s="85">
        <v>24</v>
      </c>
      <c r="H33" s="86">
        <f t="shared" si="14"/>
        <v>24</v>
      </c>
      <c r="I33" s="86">
        <v>0</v>
      </c>
      <c r="J33" s="86">
        <f t="shared" si="15"/>
        <v>24</v>
      </c>
      <c r="K33" s="86">
        <f t="shared" si="17"/>
        <v>2.16</v>
      </c>
      <c r="L33" s="87">
        <f t="shared" si="16"/>
        <v>26.16</v>
      </c>
      <c r="M33" s="109">
        <v>30</v>
      </c>
      <c r="N33" s="88">
        <v>24</v>
      </c>
      <c r="O33" s="89">
        <f t="shared" si="18"/>
        <v>2.16</v>
      </c>
      <c r="P33" s="89">
        <f t="shared" si="5"/>
        <v>6</v>
      </c>
      <c r="Q33" s="89">
        <f t="shared" si="6"/>
        <v>18</v>
      </c>
      <c r="R33" s="90">
        <v>286978</v>
      </c>
      <c r="S33" s="90">
        <v>266135</v>
      </c>
      <c r="T33" s="110">
        <f t="shared" si="7"/>
        <v>7382286.4800000004</v>
      </c>
      <c r="U33" s="110">
        <f t="shared" si="8"/>
        <v>7382286.4800000004</v>
      </c>
      <c r="V33" s="111">
        <f t="shared" si="9"/>
        <v>7382286</v>
      </c>
      <c r="W33" s="112" t="str">
        <f>VLOOKUP(C33,'053-001'!D:I,6,0)</f>
        <v>053-001</v>
      </c>
      <c r="X33" s="112" t="e">
        <f>VLOOKUP(C33,'053-003'!C:G,5,0)</f>
        <v>#N/A</v>
      </c>
      <c r="Y33" s="112" t="e">
        <f>VLOOKUP(C33,'053-004'!C:G,5,0)</f>
        <v>#N/A</v>
      </c>
      <c r="Z33" s="113" t="e">
        <f>VLOOKUP(C33,'053-005'!D:L,9,0)</f>
        <v>#N/A</v>
      </c>
      <c r="AA33" s="112" t="e">
        <f>VLOOKUP(C33,'053-006'!C:G,5,0)</f>
        <v>#N/A</v>
      </c>
    </row>
    <row r="34" spans="1:27" ht="45" customHeight="1">
      <c r="A34" s="80" t="s">
        <v>608</v>
      </c>
      <c r="B34" s="81" t="s">
        <v>109</v>
      </c>
      <c r="C34" s="82" t="s">
        <v>109</v>
      </c>
      <c r="D34" s="83" t="s">
        <v>651</v>
      </c>
      <c r="E34" s="83" t="s">
        <v>603</v>
      </c>
      <c r="F34" s="84">
        <v>1</v>
      </c>
      <c r="G34" s="85">
        <v>24</v>
      </c>
      <c r="H34" s="86">
        <f t="shared" si="14"/>
        <v>24</v>
      </c>
      <c r="I34" s="86">
        <v>0</v>
      </c>
      <c r="J34" s="86">
        <f t="shared" si="15"/>
        <v>24</v>
      </c>
      <c r="K34" s="86">
        <f t="shared" si="17"/>
        <v>2.16</v>
      </c>
      <c r="L34" s="87">
        <f t="shared" si="16"/>
        <v>26.16</v>
      </c>
      <c r="M34" s="109">
        <v>30</v>
      </c>
      <c r="N34" s="88">
        <v>24</v>
      </c>
      <c r="O34" s="89">
        <f t="shared" si="18"/>
        <v>2.16</v>
      </c>
      <c r="P34" s="89">
        <f t="shared" si="5"/>
        <v>6</v>
      </c>
      <c r="Q34" s="89">
        <f t="shared" si="6"/>
        <v>18</v>
      </c>
      <c r="R34" s="90">
        <v>286978</v>
      </c>
      <c r="S34" s="90">
        <v>266135</v>
      </c>
      <c r="T34" s="110">
        <f t="shared" si="7"/>
        <v>7382286.4800000004</v>
      </c>
      <c r="U34" s="110">
        <f t="shared" si="8"/>
        <v>7382286.4800000004</v>
      </c>
      <c r="V34" s="111">
        <f t="shared" si="9"/>
        <v>7382286</v>
      </c>
      <c r="W34" s="112" t="str">
        <f>VLOOKUP(C34,'053-001'!D:I,6,0)</f>
        <v>053-001</v>
      </c>
      <c r="X34" s="112" t="e">
        <f>VLOOKUP(C34,'053-003'!C:G,5,0)</f>
        <v>#N/A</v>
      </c>
      <c r="Y34" s="112" t="e">
        <f>VLOOKUP(C34,'053-004'!C:G,5,0)</f>
        <v>#N/A</v>
      </c>
      <c r="Z34" s="113" t="e">
        <f>VLOOKUP(C34,'053-005'!D:L,9,0)</f>
        <v>#N/A</v>
      </c>
      <c r="AA34" s="112" t="e">
        <f>VLOOKUP(C34,'053-006'!C:G,5,0)</f>
        <v>#N/A</v>
      </c>
    </row>
    <row r="35" spans="1:27" ht="45" customHeight="1">
      <c r="A35" s="80" t="s">
        <v>618</v>
      </c>
      <c r="B35" s="81" t="s">
        <v>112</v>
      </c>
      <c r="C35" s="82" t="s">
        <v>112</v>
      </c>
      <c r="D35" s="83" t="s">
        <v>652</v>
      </c>
      <c r="E35" s="83" t="s">
        <v>603</v>
      </c>
      <c r="F35" s="84">
        <v>1</v>
      </c>
      <c r="G35" s="85">
        <v>17</v>
      </c>
      <c r="H35" s="86">
        <f t="shared" si="14"/>
        <v>17</v>
      </c>
      <c r="I35" s="86">
        <v>0</v>
      </c>
      <c r="J35" s="86">
        <f t="shared" si="15"/>
        <v>17</v>
      </c>
      <c r="K35" s="86">
        <f t="shared" si="17"/>
        <v>1.53</v>
      </c>
      <c r="L35" s="87">
        <f t="shared" si="16"/>
        <v>18.53</v>
      </c>
      <c r="M35" s="109">
        <v>30</v>
      </c>
      <c r="N35" s="88">
        <v>17</v>
      </c>
      <c r="O35" s="89">
        <f t="shared" si="18"/>
        <v>1.53</v>
      </c>
      <c r="P35" s="89">
        <f t="shared" si="5"/>
        <v>4.25</v>
      </c>
      <c r="Q35" s="89">
        <f t="shared" si="6"/>
        <v>12.75</v>
      </c>
      <c r="R35" s="90">
        <v>286978</v>
      </c>
      <c r="S35" s="90">
        <v>266135</v>
      </c>
      <c r="T35" s="110">
        <f t="shared" si="7"/>
        <v>5229119.59</v>
      </c>
      <c r="U35" s="110">
        <f t="shared" si="8"/>
        <v>5229119.59</v>
      </c>
      <c r="V35" s="111">
        <f t="shared" si="9"/>
        <v>5229119</v>
      </c>
      <c r="W35" s="112" t="str">
        <f>VLOOKUP(C35,'053-001'!D:I,6,0)</f>
        <v>053-001</v>
      </c>
      <c r="X35" s="112" t="e">
        <f>VLOOKUP(C35,'053-003'!C:G,5,0)</f>
        <v>#N/A</v>
      </c>
      <c r="Y35" s="112" t="e">
        <f>VLOOKUP(C35,'053-004'!C:G,5,0)</f>
        <v>#N/A</v>
      </c>
      <c r="Z35" s="113" t="e">
        <f>VLOOKUP(C35,'053-005'!D:L,9,0)</f>
        <v>#N/A</v>
      </c>
      <c r="AA35" s="112" t="e">
        <f>VLOOKUP(C35,'053-006'!C:G,5,0)</f>
        <v>#N/A</v>
      </c>
    </row>
    <row r="36" spans="1:27" ht="45" customHeight="1">
      <c r="A36" s="173" t="s">
        <v>620</v>
      </c>
      <c r="B36" s="176" t="s">
        <v>113</v>
      </c>
      <c r="C36" s="82" t="s">
        <v>113</v>
      </c>
      <c r="D36" s="83" t="s">
        <v>653</v>
      </c>
      <c r="E36" s="83" t="s">
        <v>603</v>
      </c>
      <c r="F36" s="84">
        <v>1</v>
      </c>
      <c r="G36" s="179">
        <v>657</v>
      </c>
      <c r="H36" s="167">
        <f t="shared" si="14"/>
        <v>657</v>
      </c>
      <c r="I36" s="167">
        <v>0</v>
      </c>
      <c r="J36" s="167">
        <f t="shared" si="15"/>
        <v>657</v>
      </c>
      <c r="K36" s="167">
        <f t="shared" si="17"/>
        <v>59.129999999999995</v>
      </c>
      <c r="L36" s="170">
        <f t="shared" si="16"/>
        <v>716.13</v>
      </c>
      <c r="M36" s="109">
        <v>30</v>
      </c>
      <c r="N36" s="91">
        <f>657/17*F36</f>
        <v>38.647058823529413</v>
      </c>
      <c r="O36" s="114">
        <f>59/17*F36</f>
        <v>3.4705882352941178</v>
      </c>
      <c r="P36" s="89">
        <f t="shared" si="5"/>
        <v>9.6617647058823533</v>
      </c>
      <c r="Q36" s="89">
        <f t="shared" si="6"/>
        <v>28.985294117647058</v>
      </c>
      <c r="R36" s="90">
        <v>286978</v>
      </c>
      <c r="S36" s="90">
        <v>266135</v>
      </c>
      <c r="T36" s="110">
        <f t="shared" si="7"/>
        <v>11885457.955882354</v>
      </c>
      <c r="U36" s="110">
        <f t="shared" si="8"/>
        <v>11885457.955882354</v>
      </c>
      <c r="V36" s="111">
        <f t="shared" si="9"/>
        <v>11885457</v>
      </c>
      <c r="W36" s="112" t="str">
        <f>VLOOKUP(C36,'053-001'!D:I,6,0)</f>
        <v>053-001</v>
      </c>
      <c r="X36" s="112" t="e">
        <f>VLOOKUP(C36,'053-003'!C:G,5,0)</f>
        <v>#N/A</v>
      </c>
      <c r="Y36" s="112" t="e">
        <f>VLOOKUP(C36,'053-004'!C:G,5,0)</f>
        <v>#N/A</v>
      </c>
      <c r="Z36" s="113" t="e">
        <f>VLOOKUP(C36,'053-005'!D:L,9,0)</f>
        <v>#N/A</v>
      </c>
      <c r="AA36" s="112" t="e">
        <f>VLOOKUP(C36,'053-006'!C:G,5,0)</f>
        <v>#N/A</v>
      </c>
    </row>
    <row r="37" spans="1:27" ht="45" customHeight="1">
      <c r="A37" s="174"/>
      <c r="B37" s="177"/>
      <c r="C37" s="82" t="s">
        <v>253</v>
      </c>
      <c r="D37" s="83" t="s">
        <v>611</v>
      </c>
      <c r="E37" s="83" t="s">
        <v>603</v>
      </c>
      <c r="F37" s="84">
        <v>2</v>
      </c>
      <c r="G37" s="180"/>
      <c r="H37" s="168"/>
      <c r="I37" s="168"/>
      <c r="J37" s="168"/>
      <c r="K37" s="168"/>
      <c r="L37" s="171"/>
      <c r="M37" s="109">
        <v>30</v>
      </c>
      <c r="N37" s="91">
        <f t="shared" ref="N37:N39" si="19">657/17*F37</f>
        <v>77.294117647058826</v>
      </c>
      <c r="O37" s="114">
        <f t="shared" ref="O37:O39" si="20">59/17*F37</f>
        <v>6.9411764705882355</v>
      </c>
      <c r="P37" s="89">
        <f t="shared" si="5"/>
        <v>19.323529411764707</v>
      </c>
      <c r="Q37" s="89">
        <f t="shared" si="6"/>
        <v>57.970588235294116</v>
      </c>
      <c r="R37" s="90">
        <v>286978</v>
      </c>
      <c r="S37" s="90">
        <v>266135</v>
      </c>
      <c r="T37" s="110">
        <f t="shared" si="7"/>
        <v>23770915.911764707</v>
      </c>
      <c r="U37" s="110">
        <f t="shared" si="8"/>
        <v>11885457.955882354</v>
      </c>
      <c r="V37" s="111">
        <f t="shared" si="9"/>
        <v>11885457</v>
      </c>
      <c r="W37" s="112" t="str">
        <f>VLOOKUP(C37,'053-001'!D:I,6,0)</f>
        <v>053-001</v>
      </c>
      <c r="X37" s="112" t="e">
        <f>VLOOKUP(C37,'053-003'!C:G,5,0)</f>
        <v>#N/A</v>
      </c>
      <c r="Y37" s="112" t="e">
        <f>VLOOKUP(C37,'053-004'!C:G,5,0)</f>
        <v>#N/A</v>
      </c>
      <c r="Z37" s="113" t="e">
        <f>VLOOKUP(C37,'053-005'!D:L,9,0)</f>
        <v>#N/A</v>
      </c>
      <c r="AA37" s="112" t="e">
        <f>VLOOKUP(C37,'053-006'!C:G,5,0)</f>
        <v>#N/A</v>
      </c>
    </row>
    <row r="38" spans="1:27" ht="45" customHeight="1">
      <c r="A38" s="174"/>
      <c r="B38" s="177"/>
      <c r="C38" s="82" t="s">
        <v>482</v>
      </c>
      <c r="D38" s="83" t="s">
        <v>612</v>
      </c>
      <c r="E38" s="83" t="s">
        <v>603</v>
      </c>
      <c r="F38" s="84">
        <v>12</v>
      </c>
      <c r="G38" s="180"/>
      <c r="H38" s="168"/>
      <c r="I38" s="168"/>
      <c r="J38" s="168"/>
      <c r="K38" s="168"/>
      <c r="L38" s="171"/>
      <c r="M38" s="109">
        <v>30</v>
      </c>
      <c r="N38" s="91">
        <f t="shared" si="19"/>
        <v>463.76470588235293</v>
      </c>
      <c r="O38" s="114">
        <f t="shared" si="20"/>
        <v>41.647058823529413</v>
      </c>
      <c r="P38" s="89">
        <f t="shared" si="5"/>
        <v>115.94117647058823</v>
      </c>
      <c r="Q38" s="89">
        <f t="shared" si="6"/>
        <v>347.8235294117647</v>
      </c>
      <c r="R38" s="90">
        <v>286978</v>
      </c>
      <c r="S38" s="90">
        <v>266135</v>
      </c>
      <c r="T38" s="110">
        <f t="shared" si="7"/>
        <v>142625495.47058824</v>
      </c>
      <c r="U38" s="110">
        <f t="shared" si="8"/>
        <v>11885457.955882354</v>
      </c>
      <c r="V38" s="111">
        <f t="shared" si="9"/>
        <v>11885457</v>
      </c>
      <c r="W38" s="112" t="str">
        <f>VLOOKUP(C38,'053-001'!D:I,6,0)</f>
        <v>053-001</v>
      </c>
      <c r="X38" s="112" t="e">
        <f>VLOOKUP(C38,'053-003'!C:G,5,0)</f>
        <v>#N/A</v>
      </c>
      <c r="Y38" s="112" t="e">
        <f>VLOOKUP(C38,'053-004'!C:G,5,0)</f>
        <v>#N/A</v>
      </c>
      <c r="Z38" s="113" t="e">
        <f>VLOOKUP(C38,'053-005'!D:L,9,0)</f>
        <v>#N/A</v>
      </c>
      <c r="AA38" s="112" t="e">
        <f>VLOOKUP(C38,'053-006'!C:G,5,0)</f>
        <v>#N/A</v>
      </c>
    </row>
    <row r="39" spans="1:27" ht="45" customHeight="1">
      <c r="A39" s="175"/>
      <c r="B39" s="178"/>
      <c r="C39" s="82" t="s">
        <v>505</v>
      </c>
      <c r="D39" s="83" t="s">
        <v>506</v>
      </c>
      <c r="E39" s="83" t="s">
        <v>603</v>
      </c>
      <c r="F39" s="84">
        <v>2</v>
      </c>
      <c r="G39" s="181"/>
      <c r="H39" s="169"/>
      <c r="I39" s="169"/>
      <c r="J39" s="169"/>
      <c r="K39" s="169"/>
      <c r="L39" s="172"/>
      <c r="M39" s="109">
        <v>30</v>
      </c>
      <c r="N39" s="91">
        <f t="shared" si="19"/>
        <v>77.294117647058826</v>
      </c>
      <c r="O39" s="114">
        <f t="shared" si="20"/>
        <v>6.9411764705882355</v>
      </c>
      <c r="P39" s="89">
        <f t="shared" si="5"/>
        <v>19.323529411764707</v>
      </c>
      <c r="Q39" s="89">
        <f t="shared" si="6"/>
        <v>57.970588235294116</v>
      </c>
      <c r="R39" s="90">
        <v>286978</v>
      </c>
      <c r="S39" s="90">
        <v>266135</v>
      </c>
      <c r="T39" s="110">
        <f t="shared" si="7"/>
        <v>23770915.911764707</v>
      </c>
      <c r="U39" s="110">
        <f t="shared" si="8"/>
        <v>11885457.955882354</v>
      </c>
      <c r="V39" s="111">
        <f t="shared" si="9"/>
        <v>11885457</v>
      </c>
      <c r="W39" s="112" t="str">
        <f>VLOOKUP(C39,'053-001'!D:I,6,0)</f>
        <v>053-001</v>
      </c>
      <c r="X39" s="112" t="e">
        <f>VLOOKUP(C39,'053-003'!C:G,5,0)</f>
        <v>#N/A</v>
      </c>
      <c r="Y39" s="112" t="e">
        <f>VLOOKUP(C39,'053-004'!C:G,5,0)</f>
        <v>#N/A</v>
      </c>
      <c r="Z39" s="113" t="e">
        <f>VLOOKUP(C39,'053-005'!D:L,9,0)</f>
        <v>#N/A</v>
      </c>
      <c r="AA39" s="112" t="e">
        <f>VLOOKUP(C39,'053-006'!C:G,5,0)</f>
        <v>#N/A</v>
      </c>
    </row>
    <row r="40" spans="1:27" ht="45" customHeight="1">
      <c r="A40" s="173" t="s">
        <v>622</v>
      </c>
      <c r="B40" s="176" t="s">
        <v>114</v>
      </c>
      <c r="C40" s="82" t="s">
        <v>114</v>
      </c>
      <c r="D40" s="83" t="s">
        <v>654</v>
      </c>
      <c r="E40" s="83" t="s">
        <v>603</v>
      </c>
      <c r="F40" s="84">
        <v>1</v>
      </c>
      <c r="G40" s="179">
        <v>677</v>
      </c>
      <c r="H40" s="167">
        <f>F40*G40</f>
        <v>677</v>
      </c>
      <c r="I40" s="167">
        <v>0</v>
      </c>
      <c r="J40" s="167">
        <f>H40-I40</f>
        <v>677</v>
      </c>
      <c r="K40" s="167">
        <f>J40*0.09</f>
        <v>60.93</v>
      </c>
      <c r="L40" s="170">
        <f>J40+K40</f>
        <v>737.93</v>
      </c>
      <c r="M40" s="109">
        <v>30</v>
      </c>
      <c r="N40" s="91">
        <f>677/17*F40</f>
        <v>39.823529411764703</v>
      </c>
      <c r="O40" s="115">
        <f>61/17*F40</f>
        <v>3.5882352941176472</v>
      </c>
      <c r="P40" s="89">
        <f t="shared" si="5"/>
        <v>9.9558823529411757</v>
      </c>
      <c r="Q40" s="89">
        <f t="shared" si="6"/>
        <v>29.867647058823529</v>
      </c>
      <c r="R40" s="90">
        <v>286978</v>
      </c>
      <c r="S40" s="90">
        <v>266135</v>
      </c>
      <c r="T40" s="110">
        <f t="shared" si="7"/>
        <v>12250710.955882354</v>
      </c>
      <c r="U40" s="110">
        <f t="shared" si="8"/>
        <v>12250710.955882354</v>
      </c>
      <c r="V40" s="111">
        <f t="shared" si="9"/>
        <v>12250710</v>
      </c>
      <c r="W40" s="112" t="str">
        <f>VLOOKUP(C40,'053-001'!D:I,6,0)</f>
        <v>053-001</v>
      </c>
      <c r="X40" s="112" t="e">
        <f>VLOOKUP(C40,'053-003'!C:G,5,0)</f>
        <v>#N/A</v>
      </c>
      <c r="Y40" s="112" t="e">
        <f>VLOOKUP(C40,'053-004'!C:G,5,0)</f>
        <v>#N/A</v>
      </c>
      <c r="Z40" s="113" t="e">
        <f>VLOOKUP(C40,'053-005'!D:L,9,0)</f>
        <v>#N/A</v>
      </c>
      <c r="AA40" s="112" t="e">
        <f>VLOOKUP(C40,'053-006'!C:G,5,0)</f>
        <v>#N/A</v>
      </c>
    </row>
    <row r="41" spans="1:27" ht="45" customHeight="1">
      <c r="A41" s="174"/>
      <c r="B41" s="177" t="s">
        <v>255</v>
      </c>
      <c r="C41" s="82" t="s">
        <v>255</v>
      </c>
      <c r="D41" s="83" t="s">
        <v>611</v>
      </c>
      <c r="E41" s="83" t="s">
        <v>603</v>
      </c>
      <c r="F41" s="84">
        <v>2</v>
      </c>
      <c r="G41" s="180"/>
      <c r="H41" s="168"/>
      <c r="I41" s="168"/>
      <c r="J41" s="168"/>
      <c r="K41" s="168"/>
      <c r="L41" s="171"/>
      <c r="M41" s="109">
        <v>30</v>
      </c>
      <c r="N41" s="91">
        <f t="shared" ref="N41:N43" si="21">677/17*F41</f>
        <v>79.647058823529406</v>
      </c>
      <c r="O41" s="115">
        <f t="shared" ref="O41:O43" si="22">61/17*F41</f>
        <v>7.1764705882352944</v>
      </c>
      <c r="P41" s="89">
        <f t="shared" si="5"/>
        <v>19.911764705882351</v>
      </c>
      <c r="Q41" s="89">
        <f t="shared" si="6"/>
        <v>59.735294117647058</v>
      </c>
      <c r="R41" s="90">
        <v>286978</v>
      </c>
      <c r="S41" s="90">
        <v>266135</v>
      </c>
      <c r="T41" s="110">
        <f t="shared" si="7"/>
        <v>24501421.911764707</v>
      </c>
      <c r="U41" s="110">
        <f t="shared" si="8"/>
        <v>12250710.955882354</v>
      </c>
      <c r="V41" s="111">
        <f t="shared" si="9"/>
        <v>12250710</v>
      </c>
      <c r="W41" s="112" t="str">
        <f>VLOOKUP(C41,'053-001'!D:I,6,0)</f>
        <v>053-001</v>
      </c>
      <c r="X41" s="112" t="e">
        <f>VLOOKUP(C41,'053-003'!C:G,5,0)</f>
        <v>#N/A</v>
      </c>
      <c r="Y41" s="112" t="e">
        <f>VLOOKUP(C41,'053-004'!C:G,5,0)</f>
        <v>#N/A</v>
      </c>
      <c r="Z41" s="113" t="e">
        <f>VLOOKUP(C41,'053-005'!D:L,9,0)</f>
        <v>#N/A</v>
      </c>
      <c r="AA41" s="112" t="e">
        <f>VLOOKUP(C41,'053-006'!C:G,5,0)</f>
        <v>#N/A</v>
      </c>
    </row>
    <row r="42" spans="1:27" ht="45" customHeight="1">
      <c r="A42" s="174"/>
      <c r="B42" s="177" t="s">
        <v>483</v>
      </c>
      <c r="C42" s="82" t="s">
        <v>483</v>
      </c>
      <c r="D42" s="83" t="s">
        <v>612</v>
      </c>
      <c r="E42" s="83" t="s">
        <v>603</v>
      </c>
      <c r="F42" s="84">
        <v>12</v>
      </c>
      <c r="G42" s="180"/>
      <c r="H42" s="168"/>
      <c r="I42" s="168"/>
      <c r="J42" s="168"/>
      <c r="K42" s="168"/>
      <c r="L42" s="171"/>
      <c r="M42" s="109">
        <v>30</v>
      </c>
      <c r="N42" s="91">
        <f t="shared" si="21"/>
        <v>477.88235294117646</v>
      </c>
      <c r="O42" s="115">
        <f t="shared" si="22"/>
        <v>43.058823529411768</v>
      </c>
      <c r="P42" s="89">
        <f t="shared" si="5"/>
        <v>119.47058823529412</v>
      </c>
      <c r="Q42" s="89">
        <f t="shared" si="6"/>
        <v>358.41176470588232</v>
      </c>
      <c r="R42" s="90">
        <v>286978</v>
      </c>
      <c r="S42" s="90">
        <v>266135</v>
      </c>
      <c r="T42" s="110">
        <f t="shared" si="7"/>
        <v>147008531.47058821</v>
      </c>
      <c r="U42" s="110">
        <f t="shared" si="8"/>
        <v>12250710.95588235</v>
      </c>
      <c r="V42" s="111">
        <f t="shared" si="9"/>
        <v>12250710</v>
      </c>
      <c r="W42" s="112" t="str">
        <f>VLOOKUP(C42,'053-001'!D:I,6,0)</f>
        <v>053-001</v>
      </c>
      <c r="X42" s="112" t="e">
        <f>VLOOKUP(C42,'053-003'!C:G,5,0)</f>
        <v>#N/A</v>
      </c>
      <c r="Y42" s="112" t="e">
        <f>VLOOKUP(C42,'053-004'!C:G,5,0)</f>
        <v>#N/A</v>
      </c>
      <c r="Z42" s="113" t="e">
        <f>VLOOKUP(C42,'053-005'!D:L,9,0)</f>
        <v>#N/A</v>
      </c>
      <c r="AA42" s="112" t="e">
        <f>VLOOKUP(C42,'053-006'!C:G,5,0)</f>
        <v>#N/A</v>
      </c>
    </row>
    <row r="43" spans="1:27" ht="45" customHeight="1">
      <c r="A43" s="175"/>
      <c r="B43" s="178" t="s">
        <v>507</v>
      </c>
      <c r="C43" s="82" t="s">
        <v>507</v>
      </c>
      <c r="D43" s="83" t="s">
        <v>506</v>
      </c>
      <c r="E43" s="83" t="s">
        <v>603</v>
      </c>
      <c r="F43" s="84">
        <v>2</v>
      </c>
      <c r="G43" s="181"/>
      <c r="H43" s="169"/>
      <c r="I43" s="169"/>
      <c r="J43" s="169"/>
      <c r="K43" s="169"/>
      <c r="L43" s="172"/>
      <c r="M43" s="109">
        <v>30</v>
      </c>
      <c r="N43" s="91">
        <f t="shared" si="21"/>
        <v>79.647058823529406</v>
      </c>
      <c r="O43" s="115">
        <f t="shared" si="22"/>
        <v>7.1764705882352944</v>
      </c>
      <c r="P43" s="89">
        <f t="shared" si="5"/>
        <v>19.911764705882351</v>
      </c>
      <c r="Q43" s="89">
        <f t="shared" si="6"/>
        <v>59.735294117647058</v>
      </c>
      <c r="R43" s="90">
        <v>286978</v>
      </c>
      <c r="S43" s="90">
        <v>266135</v>
      </c>
      <c r="T43" s="110">
        <f t="shared" si="7"/>
        <v>24501421.911764707</v>
      </c>
      <c r="U43" s="110">
        <f t="shared" si="8"/>
        <v>12250710.955882354</v>
      </c>
      <c r="V43" s="111">
        <f t="shared" si="9"/>
        <v>12250710</v>
      </c>
      <c r="W43" s="112" t="str">
        <f>VLOOKUP(C43,'053-001'!D:I,6,0)</f>
        <v>053-001</v>
      </c>
      <c r="X43" s="112" t="e">
        <f>VLOOKUP(C43,'053-003'!C:G,5,0)</f>
        <v>#N/A</v>
      </c>
      <c r="Y43" s="112" t="e">
        <f>VLOOKUP(C43,'053-004'!C:G,5,0)</f>
        <v>#N/A</v>
      </c>
      <c r="Z43" s="113" t="e">
        <f>VLOOKUP(C43,'053-005'!D:L,9,0)</f>
        <v>#N/A</v>
      </c>
      <c r="AA43" s="112" t="e">
        <f>VLOOKUP(C43,'053-006'!C:G,5,0)</f>
        <v>#N/A</v>
      </c>
    </row>
    <row r="44" spans="1:27" ht="45" customHeight="1">
      <c r="A44" s="80" t="s">
        <v>624</v>
      </c>
      <c r="B44" s="81" t="s">
        <v>128</v>
      </c>
      <c r="C44" s="82" t="s">
        <v>128</v>
      </c>
      <c r="D44" s="83" t="s">
        <v>655</v>
      </c>
      <c r="E44" s="83" t="s">
        <v>603</v>
      </c>
      <c r="F44" s="84">
        <v>1</v>
      </c>
      <c r="G44" s="85">
        <v>20</v>
      </c>
      <c r="H44" s="86">
        <f>F44*G44</f>
        <v>20</v>
      </c>
      <c r="I44" s="86">
        <v>0</v>
      </c>
      <c r="J44" s="86">
        <f>H44-I44</f>
        <v>20</v>
      </c>
      <c r="K44" s="86">
        <f>J44*0.09</f>
        <v>1.7999999999999998</v>
      </c>
      <c r="L44" s="87">
        <f>J44+K44</f>
        <v>21.8</v>
      </c>
      <c r="M44" s="109">
        <v>30</v>
      </c>
      <c r="N44" s="88">
        <v>20</v>
      </c>
      <c r="O44" s="116">
        <v>2</v>
      </c>
      <c r="P44" s="89">
        <f t="shared" si="5"/>
        <v>5</v>
      </c>
      <c r="Q44" s="89">
        <f t="shared" si="6"/>
        <v>15</v>
      </c>
      <c r="R44" s="90">
        <v>286978</v>
      </c>
      <c r="S44" s="90">
        <v>266135</v>
      </c>
      <c r="T44" s="110">
        <f t="shared" si="7"/>
        <v>6209301</v>
      </c>
      <c r="U44" s="110">
        <f t="shared" si="8"/>
        <v>6209301</v>
      </c>
      <c r="V44" s="111">
        <f t="shared" si="9"/>
        <v>6209301</v>
      </c>
      <c r="W44" s="112" t="str">
        <f>VLOOKUP(C44,'053-001'!D:I,6,0)</f>
        <v>053-001</v>
      </c>
      <c r="X44" s="112" t="e">
        <f>VLOOKUP(C44,'053-003'!C:G,5,0)</f>
        <v>#N/A</v>
      </c>
      <c r="Y44" s="112" t="e">
        <f>VLOOKUP(C44,'053-004'!C:G,5,0)</f>
        <v>#N/A</v>
      </c>
      <c r="Z44" s="113" t="e">
        <f>VLOOKUP(C44,'053-005'!D:L,9,0)</f>
        <v>#N/A</v>
      </c>
      <c r="AA44" s="112" t="e">
        <f>VLOOKUP(C44,'053-006'!C:G,5,0)</f>
        <v>#N/A</v>
      </c>
    </row>
    <row r="45" spans="1:27" ht="45" customHeight="1">
      <c r="A45" s="173" t="s">
        <v>626</v>
      </c>
      <c r="B45" s="176" t="s">
        <v>115</v>
      </c>
      <c r="C45" s="82" t="s">
        <v>115</v>
      </c>
      <c r="D45" s="83" t="s">
        <v>610</v>
      </c>
      <c r="E45" s="83" t="s">
        <v>603</v>
      </c>
      <c r="F45" s="84">
        <v>1</v>
      </c>
      <c r="G45" s="179">
        <v>657</v>
      </c>
      <c r="H45" s="167">
        <f>F45*G45</f>
        <v>657</v>
      </c>
      <c r="I45" s="167">
        <v>0</v>
      </c>
      <c r="J45" s="167">
        <f>H45-I45</f>
        <v>657</v>
      </c>
      <c r="K45" s="167">
        <f>J45*0.09</f>
        <v>59.129999999999995</v>
      </c>
      <c r="L45" s="170">
        <f>J45+K45</f>
        <v>716.13</v>
      </c>
      <c r="M45" s="109">
        <v>30</v>
      </c>
      <c r="N45" s="91">
        <f>657/17*F45</f>
        <v>38.647058823529413</v>
      </c>
      <c r="O45" s="114">
        <f>59/17*F45</f>
        <v>3.4705882352941178</v>
      </c>
      <c r="P45" s="89">
        <f t="shared" si="5"/>
        <v>9.6617647058823533</v>
      </c>
      <c r="Q45" s="89">
        <f t="shared" si="6"/>
        <v>28.985294117647058</v>
      </c>
      <c r="R45" s="90">
        <v>286978</v>
      </c>
      <c r="S45" s="90">
        <v>266135</v>
      </c>
      <c r="T45" s="110">
        <f t="shared" si="7"/>
        <v>11885457.955882354</v>
      </c>
      <c r="U45" s="110">
        <f t="shared" si="8"/>
        <v>11885457.955882354</v>
      </c>
      <c r="V45" s="111">
        <f t="shared" si="9"/>
        <v>11885457</v>
      </c>
      <c r="W45" s="112" t="str">
        <f>VLOOKUP(C45,'053-001'!D:I,6,0)</f>
        <v>053-001</v>
      </c>
      <c r="X45" s="112" t="e">
        <f>VLOOKUP(C45,'053-003'!C:G,5,0)</f>
        <v>#N/A</v>
      </c>
      <c r="Y45" s="112" t="e">
        <f>VLOOKUP(C45,'053-004'!C:G,5,0)</f>
        <v>#N/A</v>
      </c>
      <c r="Z45" s="113" t="e">
        <f>VLOOKUP(C45,'053-005'!D:L,9,0)</f>
        <v>#N/A</v>
      </c>
      <c r="AA45" s="112" t="e">
        <f>VLOOKUP(C45,'053-006'!C:G,5,0)</f>
        <v>#N/A</v>
      </c>
    </row>
    <row r="46" spans="1:27" ht="45" customHeight="1">
      <c r="A46" s="174"/>
      <c r="B46" s="177" t="s">
        <v>256</v>
      </c>
      <c r="C46" s="82" t="s">
        <v>256</v>
      </c>
      <c r="D46" s="83" t="s">
        <v>611</v>
      </c>
      <c r="E46" s="83" t="s">
        <v>603</v>
      </c>
      <c r="F46" s="84">
        <v>2</v>
      </c>
      <c r="G46" s="180"/>
      <c r="H46" s="168"/>
      <c r="I46" s="168"/>
      <c r="J46" s="168"/>
      <c r="K46" s="168"/>
      <c r="L46" s="171"/>
      <c r="M46" s="109">
        <v>30</v>
      </c>
      <c r="N46" s="91">
        <f t="shared" ref="N46:N48" si="23">657/17*F46</f>
        <v>77.294117647058826</v>
      </c>
      <c r="O46" s="114">
        <f t="shared" ref="O46:O48" si="24">59/17*F46</f>
        <v>6.9411764705882355</v>
      </c>
      <c r="P46" s="89">
        <f t="shared" si="5"/>
        <v>19.323529411764707</v>
      </c>
      <c r="Q46" s="89">
        <f t="shared" si="6"/>
        <v>57.970588235294116</v>
      </c>
      <c r="R46" s="90">
        <v>286978</v>
      </c>
      <c r="S46" s="90">
        <v>266135</v>
      </c>
      <c r="T46" s="110">
        <f t="shared" si="7"/>
        <v>23770915.911764707</v>
      </c>
      <c r="U46" s="110">
        <f t="shared" si="8"/>
        <v>11885457.955882354</v>
      </c>
      <c r="V46" s="111">
        <f t="shared" si="9"/>
        <v>11885457</v>
      </c>
      <c r="W46" s="112" t="str">
        <f>VLOOKUP(C46,'053-001'!D:I,6,0)</f>
        <v>053-001</v>
      </c>
      <c r="X46" s="112" t="e">
        <f>VLOOKUP(C46,'053-003'!C:G,5,0)</f>
        <v>#N/A</v>
      </c>
      <c r="Y46" s="112" t="e">
        <f>VLOOKUP(C46,'053-004'!C:G,5,0)</f>
        <v>#N/A</v>
      </c>
      <c r="Z46" s="113" t="e">
        <f>VLOOKUP(C46,'053-005'!D:L,9,0)</f>
        <v>#N/A</v>
      </c>
      <c r="AA46" s="112" t="e">
        <f>VLOOKUP(C46,'053-006'!C:G,5,0)</f>
        <v>#N/A</v>
      </c>
    </row>
    <row r="47" spans="1:27" ht="45" customHeight="1">
      <c r="A47" s="174"/>
      <c r="B47" s="177" t="s">
        <v>484</v>
      </c>
      <c r="C47" s="82" t="s">
        <v>484</v>
      </c>
      <c r="D47" s="83" t="s">
        <v>612</v>
      </c>
      <c r="E47" s="83" t="s">
        <v>603</v>
      </c>
      <c r="F47" s="84">
        <v>12</v>
      </c>
      <c r="G47" s="180"/>
      <c r="H47" s="168"/>
      <c r="I47" s="168"/>
      <c r="J47" s="168"/>
      <c r="K47" s="168"/>
      <c r="L47" s="171"/>
      <c r="M47" s="109">
        <v>30</v>
      </c>
      <c r="N47" s="91">
        <f t="shared" si="23"/>
        <v>463.76470588235293</v>
      </c>
      <c r="O47" s="114">
        <f t="shared" si="24"/>
        <v>41.647058823529413</v>
      </c>
      <c r="P47" s="89">
        <f t="shared" si="5"/>
        <v>115.94117647058823</v>
      </c>
      <c r="Q47" s="89">
        <f t="shared" si="6"/>
        <v>347.8235294117647</v>
      </c>
      <c r="R47" s="90">
        <v>286978</v>
      </c>
      <c r="S47" s="90">
        <v>266135</v>
      </c>
      <c r="T47" s="110">
        <f t="shared" si="7"/>
        <v>142625495.47058824</v>
      </c>
      <c r="U47" s="110">
        <f t="shared" si="8"/>
        <v>11885457.955882354</v>
      </c>
      <c r="V47" s="111">
        <f t="shared" si="9"/>
        <v>11885457</v>
      </c>
      <c r="W47" s="112" t="str">
        <f>VLOOKUP(C47,'053-001'!D:I,6,0)</f>
        <v>053-001</v>
      </c>
      <c r="X47" s="112" t="e">
        <f>VLOOKUP(C47,'053-003'!C:G,5,0)</f>
        <v>#N/A</v>
      </c>
      <c r="Y47" s="112" t="e">
        <f>VLOOKUP(C47,'053-004'!C:G,5,0)</f>
        <v>#N/A</v>
      </c>
      <c r="Z47" s="113" t="e">
        <f>VLOOKUP(C47,'053-005'!D:L,9,0)</f>
        <v>#N/A</v>
      </c>
      <c r="AA47" s="112" t="e">
        <f>VLOOKUP(C47,'053-006'!C:G,5,0)</f>
        <v>#N/A</v>
      </c>
    </row>
    <row r="48" spans="1:27" ht="45" customHeight="1">
      <c r="A48" s="175"/>
      <c r="B48" s="178" t="s">
        <v>508</v>
      </c>
      <c r="C48" s="82" t="s">
        <v>508</v>
      </c>
      <c r="D48" s="83" t="s">
        <v>506</v>
      </c>
      <c r="E48" s="83" t="s">
        <v>603</v>
      </c>
      <c r="F48" s="84">
        <v>2</v>
      </c>
      <c r="G48" s="181"/>
      <c r="H48" s="169"/>
      <c r="I48" s="169"/>
      <c r="J48" s="169"/>
      <c r="K48" s="169"/>
      <c r="L48" s="172"/>
      <c r="M48" s="109">
        <v>30</v>
      </c>
      <c r="N48" s="91">
        <f t="shared" si="23"/>
        <v>77.294117647058826</v>
      </c>
      <c r="O48" s="114">
        <f t="shared" si="24"/>
        <v>6.9411764705882355</v>
      </c>
      <c r="P48" s="89">
        <f t="shared" si="5"/>
        <v>19.323529411764707</v>
      </c>
      <c r="Q48" s="89">
        <f t="shared" si="6"/>
        <v>57.970588235294116</v>
      </c>
      <c r="R48" s="90">
        <v>286978</v>
      </c>
      <c r="S48" s="90">
        <v>266135</v>
      </c>
      <c r="T48" s="110">
        <f t="shared" si="7"/>
        <v>23770915.911764707</v>
      </c>
      <c r="U48" s="110">
        <f t="shared" si="8"/>
        <v>11885457.955882354</v>
      </c>
      <c r="V48" s="111">
        <f t="shared" si="9"/>
        <v>11885457</v>
      </c>
      <c r="W48" s="112" t="str">
        <f>VLOOKUP(C48,'053-001'!D:I,6,0)</f>
        <v>053-001</v>
      </c>
      <c r="X48" s="112" t="e">
        <f>VLOOKUP(C48,'053-003'!C:G,5,0)</f>
        <v>#N/A</v>
      </c>
      <c r="Y48" s="112" t="e">
        <f>VLOOKUP(C48,'053-004'!C:G,5,0)</f>
        <v>#N/A</v>
      </c>
      <c r="Z48" s="113" t="e">
        <f>VLOOKUP(C48,'053-005'!D:L,9,0)</f>
        <v>#N/A</v>
      </c>
      <c r="AA48" s="112" t="e">
        <f>VLOOKUP(C48,'053-006'!C:G,5,0)</f>
        <v>#N/A</v>
      </c>
    </row>
    <row r="49" spans="1:27" ht="45" customHeight="1">
      <c r="A49" s="80" t="s">
        <v>628</v>
      </c>
      <c r="B49" s="81" t="s">
        <v>129</v>
      </c>
      <c r="C49" s="82" t="s">
        <v>129</v>
      </c>
      <c r="D49" s="83" t="s">
        <v>656</v>
      </c>
      <c r="E49" s="83" t="s">
        <v>603</v>
      </c>
      <c r="F49" s="84">
        <v>1</v>
      </c>
      <c r="G49" s="85">
        <v>20</v>
      </c>
      <c r="H49" s="86">
        <f>F49*G49</f>
        <v>20</v>
      </c>
      <c r="I49" s="86">
        <v>0</v>
      </c>
      <c r="J49" s="86">
        <f>H49-I49</f>
        <v>20</v>
      </c>
      <c r="K49" s="86">
        <f>J49*0.09</f>
        <v>1.7999999999999998</v>
      </c>
      <c r="L49" s="87">
        <f>J49+K49</f>
        <v>21.8</v>
      </c>
      <c r="M49" s="109">
        <v>30</v>
      </c>
      <c r="N49" s="88">
        <v>20</v>
      </c>
      <c r="O49" s="116">
        <v>2</v>
      </c>
      <c r="P49" s="89">
        <f t="shared" si="5"/>
        <v>5</v>
      </c>
      <c r="Q49" s="89">
        <f t="shared" si="6"/>
        <v>15</v>
      </c>
      <c r="R49" s="90">
        <v>286978</v>
      </c>
      <c r="S49" s="90">
        <v>266135</v>
      </c>
      <c r="T49" s="110">
        <f t="shared" si="7"/>
        <v>6209301</v>
      </c>
      <c r="U49" s="110">
        <f t="shared" si="8"/>
        <v>6209301</v>
      </c>
      <c r="V49" s="111">
        <f t="shared" si="9"/>
        <v>6209301</v>
      </c>
      <c r="W49" s="112" t="str">
        <f>VLOOKUP(C49,'053-001'!D:I,6,0)</f>
        <v>053-001</v>
      </c>
      <c r="X49" s="112" t="e">
        <f>VLOOKUP(C49,'053-003'!C:G,5,0)</f>
        <v>#N/A</v>
      </c>
      <c r="Y49" s="112" t="e">
        <f>VLOOKUP(C49,'053-004'!C:G,5,0)</f>
        <v>#N/A</v>
      </c>
      <c r="Z49" s="113" t="e">
        <f>VLOOKUP(C49,'053-005'!D:L,9,0)</f>
        <v>#N/A</v>
      </c>
      <c r="AA49" s="112" t="e">
        <f>VLOOKUP(C49,'053-006'!C:G,5,0)</f>
        <v>#N/A</v>
      </c>
    </row>
    <row r="50" spans="1:27" ht="45" customHeight="1">
      <c r="A50" s="173" t="s">
        <v>630</v>
      </c>
      <c r="B50" s="176" t="s">
        <v>116</v>
      </c>
      <c r="C50" s="82" t="s">
        <v>116</v>
      </c>
      <c r="D50" s="83" t="s">
        <v>657</v>
      </c>
      <c r="E50" s="83" t="s">
        <v>603</v>
      </c>
      <c r="F50" s="84">
        <v>1</v>
      </c>
      <c r="G50" s="179">
        <v>1024</v>
      </c>
      <c r="H50" s="167">
        <f>F50*G50</f>
        <v>1024</v>
      </c>
      <c r="I50" s="167">
        <v>0</v>
      </c>
      <c r="J50" s="167">
        <f>H50-I50</f>
        <v>1024</v>
      </c>
      <c r="K50" s="167">
        <f>J50*0.09</f>
        <v>92.16</v>
      </c>
      <c r="L50" s="170">
        <f>J50+K50</f>
        <v>1116.1600000000001</v>
      </c>
      <c r="M50" s="109">
        <v>30</v>
      </c>
      <c r="N50" s="91">
        <f>1024/17*F50</f>
        <v>60.235294117647058</v>
      </c>
      <c r="O50" s="114">
        <f>92/17*F50</f>
        <v>5.4117647058823533</v>
      </c>
      <c r="P50" s="89">
        <f t="shared" si="5"/>
        <v>15.058823529411764</v>
      </c>
      <c r="Q50" s="89">
        <f t="shared" si="6"/>
        <v>45.17647058823529</v>
      </c>
      <c r="R50" s="90">
        <v>286978</v>
      </c>
      <c r="S50" s="90">
        <v>266135</v>
      </c>
      <c r="T50" s="110">
        <f t="shared" si="7"/>
        <v>18525390.588235293</v>
      </c>
      <c r="U50" s="110">
        <f t="shared" si="8"/>
        <v>18525390.588235293</v>
      </c>
      <c r="V50" s="111">
        <f t="shared" si="9"/>
        <v>18525390</v>
      </c>
      <c r="W50" s="112" t="str">
        <f>VLOOKUP(C50,'053-001'!D:I,6,0)</f>
        <v>053-001</v>
      </c>
      <c r="X50" s="112" t="e">
        <f>VLOOKUP(C50,'053-003'!C:G,5,0)</f>
        <v>#N/A</v>
      </c>
      <c r="Y50" s="112" t="e">
        <f>VLOOKUP(C50,'053-004'!C:G,5,0)</f>
        <v>#N/A</v>
      </c>
      <c r="Z50" s="113" t="e">
        <f>VLOOKUP(C50,'053-005'!D:L,9,0)</f>
        <v>#N/A</v>
      </c>
      <c r="AA50" s="112" t="e">
        <f>VLOOKUP(C50,'053-006'!C:G,5,0)</f>
        <v>#N/A</v>
      </c>
    </row>
    <row r="51" spans="1:27" ht="45" customHeight="1">
      <c r="A51" s="174"/>
      <c r="B51" s="177" t="s">
        <v>257</v>
      </c>
      <c r="C51" s="82" t="s">
        <v>257</v>
      </c>
      <c r="D51" s="83" t="s">
        <v>658</v>
      </c>
      <c r="E51" s="83" t="s">
        <v>603</v>
      </c>
      <c r="F51" s="84">
        <v>2</v>
      </c>
      <c r="G51" s="180"/>
      <c r="H51" s="168"/>
      <c r="I51" s="168"/>
      <c r="J51" s="168"/>
      <c r="K51" s="168"/>
      <c r="L51" s="171"/>
      <c r="M51" s="109">
        <v>30</v>
      </c>
      <c r="N51" s="91">
        <f t="shared" ref="N51:N53" si="25">1024/17*F51</f>
        <v>120.47058823529412</v>
      </c>
      <c r="O51" s="114">
        <f t="shared" ref="O51:O53" si="26">92/17*F51</f>
        <v>10.823529411764707</v>
      </c>
      <c r="P51" s="89">
        <f t="shared" si="5"/>
        <v>30.117647058823529</v>
      </c>
      <c r="Q51" s="89">
        <f t="shared" si="6"/>
        <v>90.35294117647058</v>
      </c>
      <c r="R51" s="90">
        <v>286978</v>
      </c>
      <c r="S51" s="90">
        <v>266135</v>
      </c>
      <c r="T51" s="110">
        <f t="shared" si="7"/>
        <v>37050781.176470585</v>
      </c>
      <c r="U51" s="110">
        <f t="shared" si="8"/>
        <v>18525390.588235293</v>
      </c>
      <c r="V51" s="111">
        <f t="shared" si="9"/>
        <v>18525390</v>
      </c>
      <c r="W51" s="112" t="str">
        <f>VLOOKUP(C51,'053-001'!D:I,6,0)</f>
        <v>053-001</v>
      </c>
      <c r="X51" s="112" t="e">
        <f>VLOOKUP(C51,'053-003'!C:G,5,0)</f>
        <v>#N/A</v>
      </c>
      <c r="Y51" s="112" t="e">
        <f>VLOOKUP(C51,'053-004'!C:G,5,0)</f>
        <v>#N/A</v>
      </c>
      <c r="Z51" s="113" t="e">
        <f>VLOOKUP(C51,'053-005'!D:L,9,0)</f>
        <v>#N/A</v>
      </c>
      <c r="AA51" s="112" t="e">
        <f>VLOOKUP(C51,'053-006'!C:G,5,0)</f>
        <v>#N/A</v>
      </c>
    </row>
    <row r="52" spans="1:27" ht="45" customHeight="1">
      <c r="A52" s="174"/>
      <c r="B52" s="177" t="s">
        <v>485</v>
      </c>
      <c r="C52" s="82" t="s">
        <v>485</v>
      </c>
      <c r="D52" s="83" t="s">
        <v>659</v>
      </c>
      <c r="E52" s="83" t="s">
        <v>603</v>
      </c>
      <c r="F52" s="84">
        <v>12</v>
      </c>
      <c r="G52" s="180"/>
      <c r="H52" s="168"/>
      <c r="I52" s="168"/>
      <c r="J52" s="168"/>
      <c r="K52" s="168"/>
      <c r="L52" s="171"/>
      <c r="M52" s="109">
        <v>30</v>
      </c>
      <c r="N52" s="91">
        <f t="shared" si="25"/>
        <v>722.82352941176464</v>
      </c>
      <c r="O52" s="114">
        <f t="shared" si="26"/>
        <v>64.941176470588232</v>
      </c>
      <c r="P52" s="89">
        <f t="shared" si="5"/>
        <v>180.70588235294116</v>
      </c>
      <c r="Q52" s="89">
        <f t="shared" si="6"/>
        <v>542.11764705882342</v>
      </c>
      <c r="R52" s="90">
        <v>286978</v>
      </c>
      <c r="S52" s="90">
        <v>266135</v>
      </c>
      <c r="T52" s="110">
        <f t="shared" si="7"/>
        <v>222304687.0588235</v>
      </c>
      <c r="U52" s="110">
        <f t="shared" si="8"/>
        <v>18525390.588235293</v>
      </c>
      <c r="V52" s="111">
        <f t="shared" si="9"/>
        <v>18525390</v>
      </c>
      <c r="W52" s="112" t="str">
        <f>VLOOKUP(C52,'053-001'!D:I,6,0)</f>
        <v>053-001</v>
      </c>
      <c r="X52" s="112" t="e">
        <f>VLOOKUP(C52,'053-003'!C:G,5,0)</f>
        <v>#N/A</v>
      </c>
      <c r="Y52" s="112" t="e">
        <f>VLOOKUP(C52,'053-004'!C:G,5,0)</f>
        <v>#N/A</v>
      </c>
      <c r="Z52" s="113" t="e">
        <f>VLOOKUP(C52,'053-005'!D:L,9,0)</f>
        <v>#N/A</v>
      </c>
      <c r="AA52" s="112" t="e">
        <f>VLOOKUP(C52,'053-006'!C:G,5,0)</f>
        <v>#N/A</v>
      </c>
    </row>
    <row r="53" spans="1:27" ht="45" customHeight="1" thickBot="1">
      <c r="A53" s="175"/>
      <c r="B53" s="178" t="s">
        <v>509</v>
      </c>
      <c r="C53" s="82" t="s">
        <v>509</v>
      </c>
      <c r="D53" s="83" t="s">
        <v>510</v>
      </c>
      <c r="E53" s="83" t="s">
        <v>603</v>
      </c>
      <c r="F53" s="84">
        <v>2</v>
      </c>
      <c r="G53" s="181"/>
      <c r="H53" s="169"/>
      <c r="I53" s="169"/>
      <c r="J53" s="169"/>
      <c r="K53" s="169"/>
      <c r="L53" s="182"/>
      <c r="M53" s="109">
        <v>30</v>
      </c>
      <c r="N53" s="91">
        <f t="shared" si="25"/>
        <v>120.47058823529412</v>
      </c>
      <c r="O53" s="114">
        <f t="shared" si="26"/>
        <v>10.823529411764707</v>
      </c>
      <c r="P53" s="89">
        <f t="shared" si="5"/>
        <v>30.117647058823529</v>
      </c>
      <c r="Q53" s="89">
        <f t="shared" si="6"/>
        <v>90.35294117647058</v>
      </c>
      <c r="R53" s="90">
        <v>286978</v>
      </c>
      <c r="S53" s="90">
        <v>266135</v>
      </c>
      <c r="T53" s="110">
        <f t="shared" si="7"/>
        <v>37050781.176470585</v>
      </c>
      <c r="U53" s="110">
        <f t="shared" si="8"/>
        <v>18525390.588235293</v>
      </c>
      <c r="V53" s="111">
        <f t="shared" si="9"/>
        <v>18525390</v>
      </c>
      <c r="W53" s="112" t="str">
        <f>VLOOKUP(C53,'053-001'!D:I,6,0)</f>
        <v>053-001</v>
      </c>
      <c r="X53" s="112" t="e">
        <f>VLOOKUP(C53,'053-003'!C:G,5,0)</f>
        <v>#N/A</v>
      </c>
      <c r="Y53" s="112" t="e">
        <f>VLOOKUP(C53,'053-004'!C:G,5,0)</f>
        <v>#N/A</v>
      </c>
      <c r="Z53" s="113" t="e">
        <f>VLOOKUP(C53,'053-005'!D:L,9,0)</f>
        <v>#N/A</v>
      </c>
      <c r="AA53" s="112" t="e">
        <f>VLOOKUP(C53,'053-006'!C:G,5,0)</f>
        <v>#N/A</v>
      </c>
    </row>
    <row r="54" spans="1:27" ht="45" customHeight="1">
      <c r="A54" s="186" t="s">
        <v>601</v>
      </c>
      <c r="B54" s="188" t="s">
        <v>52</v>
      </c>
      <c r="C54" s="92" t="s">
        <v>52</v>
      </c>
      <c r="D54" s="93" t="s">
        <v>3</v>
      </c>
      <c r="E54" s="93" t="s">
        <v>603</v>
      </c>
      <c r="F54" s="94">
        <v>1</v>
      </c>
      <c r="G54" s="191">
        <v>184</v>
      </c>
      <c r="H54" s="183">
        <f>F54*G54</f>
        <v>184</v>
      </c>
      <c r="I54" s="183">
        <v>0</v>
      </c>
      <c r="J54" s="183">
        <f>H54-I54</f>
        <v>184</v>
      </c>
      <c r="K54" s="183">
        <f>J54*0.09</f>
        <v>16.559999999999999</v>
      </c>
      <c r="L54" s="185">
        <f>J54+K54</f>
        <v>200.56</v>
      </c>
      <c r="M54" s="109">
        <v>29</v>
      </c>
      <c r="N54" s="91">
        <f>184/15*F54</f>
        <v>12.266666666666667</v>
      </c>
      <c r="O54" s="115">
        <f>17/15*F54</f>
        <v>1.1333333333333333</v>
      </c>
      <c r="P54" s="89">
        <f t="shared" si="5"/>
        <v>3.0666666666666669</v>
      </c>
      <c r="Q54" s="89">
        <f t="shared" si="6"/>
        <v>9.2000000000000011</v>
      </c>
      <c r="R54" s="90">
        <v>286978</v>
      </c>
      <c r="S54" s="90">
        <v>266135</v>
      </c>
      <c r="T54" s="110">
        <f t="shared" si="7"/>
        <v>3781586.666666667</v>
      </c>
      <c r="U54" s="110">
        <f t="shared" si="8"/>
        <v>3781586.666666667</v>
      </c>
      <c r="V54" s="111">
        <f t="shared" si="9"/>
        <v>3781586</v>
      </c>
      <c r="W54" s="112" t="str">
        <f>VLOOKUP(C54,'053-001'!D:I,6,0)</f>
        <v>053-001</v>
      </c>
      <c r="X54" s="112" t="e">
        <f>VLOOKUP(C54,'053-003'!C:G,5,0)</f>
        <v>#N/A</v>
      </c>
      <c r="Y54" s="112" t="e">
        <f>VLOOKUP(C54,'053-004'!C:G,5,0)</f>
        <v>#N/A</v>
      </c>
      <c r="Z54" s="113" t="e">
        <f>VLOOKUP(C54,'053-005'!D:L,9,0)</f>
        <v>#N/A</v>
      </c>
      <c r="AA54" s="112" t="e">
        <f>VLOOKUP(C54,'053-006'!C:G,5,0)</f>
        <v>#N/A</v>
      </c>
    </row>
    <row r="55" spans="1:27" ht="45" customHeight="1">
      <c r="A55" s="174"/>
      <c r="B55" s="189" t="s">
        <v>193</v>
      </c>
      <c r="C55" s="82" t="s">
        <v>193</v>
      </c>
      <c r="D55" s="83" t="s">
        <v>660</v>
      </c>
      <c r="E55" s="83" t="s">
        <v>603</v>
      </c>
      <c r="F55" s="84">
        <v>2</v>
      </c>
      <c r="G55" s="180"/>
      <c r="H55" s="168"/>
      <c r="I55" s="168"/>
      <c r="J55" s="168"/>
      <c r="K55" s="168"/>
      <c r="L55" s="171"/>
      <c r="M55" s="109">
        <v>29</v>
      </c>
      <c r="N55" s="91">
        <f t="shared" ref="N55:N58" si="27">184/15*F55</f>
        <v>24.533333333333335</v>
      </c>
      <c r="O55" s="115">
        <f t="shared" ref="O55:O58" si="28">17/15*F55</f>
        <v>2.2666666666666666</v>
      </c>
      <c r="P55" s="89">
        <f t="shared" si="5"/>
        <v>6.1333333333333337</v>
      </c>
      <c r="Q55" s="89">
        <f t="shared" si="6"/>
        <v>18.400000000000002</v>
      </c>
      <c r="R55" s="90">
        <v>286978</v>
      </c>
      <c r="S55" s="90">
        <v>266135</v>
      </c>
      <c r="T55" s="110">
        <f t="shared" si="7"/>
        <v>7563173.333333334</v>
      </c>
      <c r="U55" s="110">
        <f t="shared" si="8"/>
        <v>3781586.666666667</v>
      </c>
      <c r="V55" s="111">
        <f t="shared" si="9"/>
        <v>3781586</v>
      </c>
      <c r="W55" s="112" t="str">
        <f>VLOOKUP(C55,'053-001'!D:I,6,0)</f>
        <v>053-001</v>
      </c>
      <c r="X55" s="112" t="e">
        <f>VLOOKUP(C55,'053-003'!C:G,5,0)</f>
        <v>#N/A</v>
      </c>
      <c r="Y55" s="112" t="e">
        <f>VLOOKUP(C55,'053-004'!C:G,5,0)</f>
        <v>#N/A</v>
      </c>
      <c r="Z55" s="113" t="e">
        <f>VLOOKUP(C55,'053-005'!D:L,9,0)</f>
        <v>#N/A</v>
      </c>
      <c r="AA55" s="112" t="e">
        <f>VLOOKUP(C55,'053-006'!C:G,5,0)</f>
        <v>#N/A</v>
      </c>
    </row>
    <row r="56" spans="1:27" ht="45" customHeight="1">
      <c r="A56" s="174"/>
      <c r="B56" s="189" t="s">
        <v>320</v>
      </c>
      <c r="C56" s="82" t="s">
        <v>320</v>
      </c>
      <c r="D56" s="83" t="s">
        <v>661</v>
      </c>
      <c r="E56" s="83" t="s">
        <v>603</v>
      </c>
      <c r="F56" s="84">
        <v>2</v>
      </c>
      <c r="G56" s="180"/>
      <c r="H56" s="168"/>
      <c r="I56" s="168"/>
      <c r="J56" s="168"/>
      <c r="K56" s="168"/>
      <c r="L56" s="171"/>
      <c r="M56" s="109">
        <v>29</v>
      </c>
      <c r="N56" s="91">
        <f t="shared" si="27"/>
        <v>24.533333333333335</v>
      </c>
      <c r="O56" s="115">
        <f t="shared" si="28"/>
        <v>2.2666666666666666</v>
      </c>
      <c r="P56" s="89">
        <f t="shared" si="5"/>
        <v>6.1333333333333337</v>
      </c>
      <c r="Q56" s="89">
        <f t="shared" si="6"/>
        <v>18.400000000000002</v>
      </c>
      <c r="R56" s="90">
        <v>286978</v>
      </c>
      <c r="S56" s="90">
        <v>266135</v>
      </c>
      <c r="T56" s="110">
        <f t="shared" si="7"/>
        <v>7563173.333333334</v>
      </c>
      <c r="U56" s="110">
        <f t="shared" si="8"/>
        <v>3781586.666666667</v>
      </c>
      <c r="V56" s="111">
        <f t="shared" si="9"/>
        <v>3781586</v>
      </c>
      <c r="W56" s="112" t="str">
        <f>VLOOKUP(C56,'053-001'!D:I,6,0)</f>
        <v>053-001</v>
      </c>
      <c r="X56" s="112" t="e">
        <f>VLOOKUP(C56,'053-003'!C:G,5,0)</f>
        <v>#N/A</v>
      </c>
      <c r="Y56" s="112" t="e">
        <f>VLOOKUP(C56,'053-004'!C:G,5,0)</f>
        <v>#N/A</v>
      </c>
      <c r="Z56" s="113" t="e">
        <f>VLOOKUP(C56,'053-005'!D:L,9,0)</f>
        <v>#N/A</v>
      </c>
      <c r="AA56" s="112" t="e">
        <f>VLOOKUP(C56,'053-006'!C:G,5,0)</f>
        <v>#N/A</v>
      </c>
    </row>
    <row r="57" spans="1:27" ht="45" customHeight="1">
      <c r="A57" s="174"/>
      <c r="B57" s="189" t="s">
        <v>431</v>
      </c>
      <c r="C57" s="82" t="s">
        <v>431</v>
      </c>
      <c r="D57" s="83" t="s">
        <v>662</v>
      </c>
      <c r="E57" s="83" t="s">
        <v>603</v>
      </c>
      <c r="F57" s="84">
        <v>8</v>
      </c>
      <c r="G57" s="180"/>
      <c r="H57" s="168"/>
      <c r="I57" s="168"/>
      <c r="J57" s="168"/>
      <c r="K57" s="168"/>
      <c r="L57" s="171"/>
      <c r="M57" s="109">
        <v>29</v>
      </c>
      <c r="N57" s="91">
        <f t="shared" si="27"/>
        <v>98.13333333333334</v>
      </c>
      <c r="O57" s="115">
        <f t="shared" si="28"/>
        <v>9.0666666666666664</v>
      </c>
      <c r="P57" s="89">
        <f t="shared" si="5"/>
        <v>24.533333333333335</v>
      </c>
      <c r="Q57" s="89">
        <f t="shared" si="6"/>
        <v>73.600000000000009</v>
      </c>
      <c r="R57" s="90">
        <v>286978</v>
      </c>
      <c r="S57" s="90">
        <v>266135</v>
      </c>
      <c r="T57" s="110">
        <f t="shared" si="7"/>
        <v>30252693.333333336</v>
      </c>
      <c r="U57" s="110">
        <f t="shared" si="8"/>
        <v>3781586.666666667</v>
      </c>
      <c r="V57" s="111">
        <f t="shared" si="9"/>
        <v>3781586</v>
      </c>
      <c r="W57" s="112" t="str">
        <f>VLOOKUP(C57,'053-001'!D:I,6,0)</f>
        <v>053-001</v>
      </c>
      <c r="X57" s="112" t="e">
        <f>VLOOKUP(C57,'053-003'!C:G,5,0)</f>
        <v>#N/A</v>
      </c>
      <c r="Y57" s="112" t="e">
        <f>VLOOKUP(C57,'053-004'!C:G,5,0)</f>
        <v>#N/A</v>
      </c>
      <c r="Z57" s="113" t="e">
        <f>VLOOKUP(C57,'053-005'!D:L,9,0)</f>
        <v>#N/A</v>
      </c>
      <c r="AA57" s="112" t="e">
        <f>VLOOKUP(C57,'053-006'!C:G,5,0)</f>
        <v>#N/A</v>
      </c>
    </row>
    <row r="58" spans="1:27" ht="45" customHeight="1" thickBot="1">
      <c r="A58" s="187"/>
      <c r="B58" s="190" t="s">
        <v>555</v>
      </c>
      <c r="C58" s="95" t="s">
        <v>555</v>
      </c>
      <c r="D58" s="96" t="s">
        <v>663</v>
      </c>
      <c r="E58" s="96" t="s">
        <v>603</v>
      </c>
      <c r="F58" s="97">
        <v>2</v>
      </c>
      <c r="G58" s="192"/>
      <c r="H58" s="184"/>
      <c r="I58" s="184"/>
      <c r="J58" s="184"/>
      <c r="K58" s="184"/>
      <c r="L58" s="182"/>
      <c r="M58" s="109">
        <v>29</v>
      </c>
      <c r="N58" s="91">
        <f t="shared" si="27"/>
        <v>24.533333333333335</v>
      </c>
      <c r="O58" s="115">
        <f t="shared" si="28"/>
        <v>2.2666666666666666</v>
      </c>
      <c r="P58" s="89">
        <f t="shared" si="5"/>
        <v>6.1333333333333337</v>
      </c>
      <c r="Q58" s="89">
        <f t="shared" si="6"/>
        <v>18.400000000000002</v>
      </c>
      <c r="R58" s="90">
        <v>286978</v>
      </c>
      <c r="S58" s="90">
        <v>266135</v>
      </c>
      <c r="T58" s="110">
        <f t="shared" si="7"/>
        <v>7563173.333333334</v>
      </c>
      <c r="U58" s="110">
        <f t="shared" si="8"/>
        <v>3781586.666666667</v>
      </c>
      <c r="V58" s="111">
        <f t="shared" si="9"/>
        <v>3781586</v>
      </c>
      <c r="W58" s="112" t="str">
        <f>VLOOKUP(C58,'053-001'!D:I,6,0)</f>
        <v>053-001</v>
      </c>
      <c r="X58" s="112" t="e">
        <f>VLOOKUP(C58,'053-003'!C:G,5,0)</f>
        <v>#N/A</v>
      </c>
      <c r="Y58" s="112" t="e">
        <f>VLOOKUP(C58,'053-004'!C:G,5,0)</f>
        <v>#N/A</v>
      </c>
      <c r="Z58" s="113" t="e">
        <f>VLOOKUP(C58,'053-005'!D:L,9,0)</f>
        <v>#N/A</v>
      </c>
      <c r="AA58" s="112" t="e">
        <f>VLOOKUP(C58,'053-006'!C:G,5,0)</f>
        <v>#N/A</v>
      </c>
    </row>
    <row r="59" spans="1:27" ht="45" customHeight="1">
      <c r="A59" s="186" t="s">
        <v>604</v>
      </c>
      <c r="B59" s="188" t="s">
        <v>53</v>
      </c>
      <c r="C59" s="92" t="s">
        <v>53</v>
      </c>
      <c r="D59" s="93" t="s">
        <v>3</v>
      </c>
      <c r="E59" s="93" t="s">
        <v>603</v>
      </c>
      <c r="F59" s="94">
        <v>1</v>
      </c>
      <c r="G59" s="191">
        <v>133</v>
      </c>
      <c r="H59" s="183">
        <f>F59*G59</f>
        <v>133</v>
      </c>
      <c r="I59" s="183">
        <v>0</v>
      </c>
      <c r="J59" s="183">
        <f>H59-I59</f>
        <v>133</v>
      </c>
      <c r="K59" s="183">
        <f>J59*0.09</f>
        <v>11.969999999999999</v>
      </c>
      <c r="L59" s="185">
        <f>J59+K59</f>
        <v>144.97</v>
      </c>
      <c r="M59" s="109">
        <v>29</v>
      </c>
      <c r="N59" s="91">
        <f>133/15*F59</f>
        <v>8.8666666666666671</v>
      </c>
      <c r="O59" s="115">
        <f>12/15*F59</f>
        <v>0.8</v>
      </c>
      <c r="P59" s="89">
        <f t="shared" si="5"/>
        <v>2.2166666666666668</v>
      </c>
      <c r="Q59" s="89">
        <f t="shared" si="6"/>
        <v>6.65</v>
      </c>
      <c r="R59" s="90">
        <v>286978</v>
      </c>
      <c r="S59" s="90">
        <v>266135</v>
      </c>
      <c r="T59" s="110">
        <f t="shared" si="7"/>
        <v>2727918.6833333336</v>
      </c>
      <c r="U59" s="110">
        <f t="shared" si="8"/>
        <v>2727918.6833333336</v>
      </c>
      <c r="V59" s="111">
        <f t="shared" si="9"/>
        <v>2727918</v>
      </c>
      <c r="W59" s="112" t="str">
        <f>VLOOKUP(C59,'053-001'!D:I,6,0)</f>
        <v>053-001</v>
      </c>
      <c r="X59" s="112" t="e">
        <f>VLOOKUP(C59,'053-003'!C:G,5,0)</f>
        <v>#N/A</v>
      </c>
      <c r="Y59" s="112" t="e">
        <f>VLOOKUP(C59,'053-004'!C:G,5,0)</f>
        <v>#N/A</v>
      </c>
      <c r="Z59" s="113" t="e">
        <f>VLOOKUP(C59,'053-005'!D:L,9,0)</f>
        <v>#N/A</v>
      </c>
      <c r="AA59" s="112" t="e">
        <f>VLOOKUP(C59,'053-006'!C:G,5,0)</f>
        <v>#N/A</v>
      </c>
    </row>
    <row r="60" spans="1:27" ht="45" customHeight="1">
      <c r="A60" s="174"/>
      <c r="B60" s="189" t="s">
        <v>195</v>
      </c>
      <c r="C60" s="82" t="s">
        <v>195</v>
      </c>
      <c r="D60" s="83" t="s">
        <v>664</v>
      </c>
      <c r="E60" s="83" t="s">
        <v>603</v>
      </c>
      <c r="F60" s="84">
        <v>2</v>
      </c>
      <c r="G60" s="180"/>
      <c r="H60" s="168"/>
      <c r="I60" s="168"/>
      <c r="J60" s="168"/>
      <c r="K60" s="168"/>
      <c r="L60" s="171"/>
      <c r="M60" s="109">
        <v>29</v>
      </c>
      <c r="N60" s="91">
        <f t="shared" ref="N60:N63" si="29">133/15*F60</f>
        <v>17.733333333333334</v>
      </c>
      <c r="O60" s="115">
        <f t="shared" ref="O60:O63" si="30">12/15*F60</f>
        <v>1.6</v>
      </c>
      <c r="P60" s="89">
        <f t="shared" si="5"/>
        <v>4.4333333333333336</v>
      </c>
      <c r="Q60" s="89">
        <f t="shared" si="6"/>
        <v>13.3</v>
      </c>
      <c r="R60" s="90">
        <v>286978</v>
      </c>
      <c r="S60" s="90">
        <v>266135</v>
      </c>
      <c r="T60" s="110">
        <f t="shared" si="7"/>
        <v>5455837.3666666672</v>
      </c>
      <c r="U60" s="110">
        <f t="shared" si="8"/>
        <v>2727918.6833333336</v>
      </c>
      <c r="V60" s="111">
        <f t="shared" si="9"/>
        <v>2727918</v>
      </c>
      <c r="W60" s="112" t="str">
        <f>VLOOKUP(C60,'053-001'!D:I,6,0)</f>
        <v>053-001</v>
      </c>
      <c r="X60" s="112" t="e">
        <f>VLOOKUP(C60,'053-003'!C:G,5,0)</f>
        <v>#N/A</v>
      </c>
      <c r="Y60" s="112" t="e">
        <f>VLOOKUP(C60,'053-004'!C:G,5,0)</f>
        <v>#N/A</v>
      </c>
      <c r="Z60" s="113" t="e">
        <f>VLOOKUP(C60,'053-005'!D:L,9,0)</f>
        <v>#N/A</v>
      </c>
      <c r="AA60" s="112" t="e">
        <f>VLOOKUP(C60,'053-006'!C:G,5,0)</f>
        <v>#N/A</v>
      </c>
    </row>
    <row r="61" spans="1:27" ht="45" customHeight="1">
      <c r="A61" s="174"/>
      <c r="B61" s="189" t="s">
        <v>321</v>
      </c>
      <c r="C61" s="82" t="s">
        <v>321</v>
      </c>
      <c r="D61" s="83" t="s">
        <v>665</v>
      </c>
      <c r="E61" s="83" t="s">
        <v>603</v>
      </c>
      <c r="F61" s="84">
        <v>2</v>
      </c>
      <c r="G61" s="180"/>
      <c r="H61" s="168"/>
      <c r="I61" s="168"/>
      <c r="J61" s="168"/>
      <c r="K61" s="168"/>
      <c r="L61" s="171"/>
      <c r="M61" s="109">
        <v>29</v>
      </c>
      <c r="N61" s="91">
        <f t="shared" si="29"/>
        <v>17.733333333333334</v>
      </c>
      <c r="O61" s="115">
        <f t="shared" si="30"/>
        <v>1.6</v>
      </c>
      <c r="P61" s="89">
        <f t="shared" si="5"/>
        <v>4.4333333333333336</v>
      </c>
      <c r="Q61" s="89">
        <f t="shared" si="6"/>
        <v>13.3</v>
      </c>
      <c r="R61" s="90">
        <v>286978</v>
      </c>
      <c r="S61" s="90">
        <v>266135</v>
      </c>
      <c r="T61" s="110">
        <f t="shared" si="7"/>
        <v>5455837.3666666672</v>
      </c>
      <c r="U61" s="110">
        <f t="shared" si="8"/>
        <v>2727918.6833333336</v>
      </c>
      <c r="V61" s="111">
        <f t="shared" si="9"/>
        <v>2727918</v>
      </c>
      <c r="W61" s="112" t="str">
        <f>VLOOKUP(C61,'053-001'!D:I,6,0)</f>
        <v>053-001</v>
      </c>
      <c r="X61" s="112" t="e">
        <f>VLOOKUP(C61,'053-003'!C:G,5,0)</f>
        <v>#N/A</v>
      </c>
      <c r="Y61" s="112" t="e">
        <f>VLOOKUP(C61,'053-004'!C:G,5,0)</f>
        <v>#N/A</v>
      </c>
      <c r="Z61" s="113" t="e">
        <f>VLOOKUP(C61,'053-005'!D:L,9,0)</f>
        <v>#N/A</v>
      </c>
      <c r="AA61" s="112" t="e">
        <f>VLOOKUP(C61,'053-006'!C:G,5,0)</f>
        <v>#N/A</v>
      </c>
    </row>
    <row r="62" spans="1:27" ht="45" customHeight="1">
      <c r="A62" s="174"/>
      <c r="B62" s="189" t="s">
        <v>432</v>
      </c>
      <c r="C62" s="82" t="s">
        <v>432</v>
      </c>
      <c r="D62" s="83" t="s">
        <v>666</v>
      </c>
      <c r="E62" s="83" t="s">
        <v>603</v>
      </c>
      <c r="F62" s="84">
        <v>8</v>
      </c>
      <c r="G62" s="180"/>
      <c r="H62" s="168"/>
      <c r="I62" s="168"/>
      <c r="J62" s="168"/>
      <c r="K62" s="168"/>
      <c r="L62" s="171"/>
      <c r="M62" s="109">
        <v>29</v>
      </c>
      <c r="N62" s="91">
        <f t="shared" si="29"/>
        <v>70.933333333333337</v>
      </c>
      <c r="O62" s="115">
        <f t="shared" si="30"/>
        <v>6.4</v>
      </c>
      <c r="P62" s="89">
        <f t="shared" si="5"/>
        <v>17.733333333333334</v>
      </c>
      <c r="Q62" s="89">
        <f t="shared" si="6"/>
        <v>53.2</v>
      </c>
      <c r="R62" s="90">
        <v>286978</v>
      </c>
      <c r="S62" s="90">
        <v>266135</v>
      </c>
      <c r="T62" s="110">
        <f t="shared" si="7"/>
        <v>21823349.466666669</v>
      </c>
      <c r="U62" s="110">
        <f t="shared" si="8"/>
        <v>2727918.6833333336</v>
      </c>
      <c r="V62" s="111">
        <f t="shared" si="9"/>
        <v>2727918</v>
      </c>
      <c r="W62" s="112" t="str">
        <f>VLOOKUP(C62,'053-001'!D:I,6,0)</f>
        <v>053-001</v>
      </c>
      <c r="X62" s="112" t="e">
        <f>VLOOKUP(C62,'053-003'!C:G,5,0)</f>
        <v>#N/A</v>
      </c>
      <c r="Y62" s="112" t="e">
        <f>VLOOKUP(C62,'053-004'!C:G,5,0)</f>
        <v>#N/A</v>
      </c>
      <c r="Z62" s="113" t="e">
        <f>VLOOKUP(C62,'053-005'!D:L,9,0)</f>
        <v>#N/A</v>
      </c>
      <c r="AA62" s="112" t="e">
        <f>VLOOKUP(C62,'053-006'!C:G,5,0)</f>
        <v>#N/A</v>
      </c>
    </row>
    <row r="63" spans="1:27" ht="45" customHeight="1" thickBot="1">
      <c r="A63" s="187"/>
      <c r="B63" s="190" t="s">
        <v>667</v>
      </c>
      <c r="C63" s="95" t="s">
        <v>667</v>
      </c>
      <c r="D63" s="96" t="s">
        <v>668</v>
      </c>
      <c r="E63" s="96" t="s">
        <v>669</v>
      </c>
      <c r="F63" s="97">
        <v>2</v>
      </c>
      <c r="G63" s="192"/>
      <c r="H63" s="184"/>
      <c r="I63" s="184"/>
      <c r="J63" s="184"/>
      <c r="K63" s="184"/>
      <c r="L63" s="182"/>
      <c r="M63" s="109">
        <v>29</v>
      </c>
      <c r="N63" s="91">
        <f t="shared" si="29"/>
        <v>17.733333333333334</v>
      </c>
      <c r="O63" s="115">
        <f t="shared" si="30"/>
        <v>1.6</v>
      </c>
      <c r="P63" s="89">
        <f t="shared" si="5"/>
        <v>4.4333333333333336</v>
      </c>
      <c r="Q63" s="89">
        <f t="shared" si="6"/>
        <v>13.3</v>
      </c>
      <c r="R63" s="90">
        <v>286978</v>
      </c>
      <c r="S63" s="90">
        <v>266135</v>
      </c>
      <c r="T63" s="110">
        <f t="shared" si="7"/>
        <v>5455837.3666666672</v>
      </c>
      <c r="U63" s="110">
        <f t="shared" si="8"/>
        <v>2727918.6833333336</v>
      </c>
      <c r="V63" s="111">
        <f t="shared" si="9"/>
        <v>2727918</v>
      </c>
      <c r="W63" s="112" t="e">
        <f>VLOOKUP(C63,'053-001'!D:I,6,0)</f>
        <v>#N/A</v>
      </c>
      <c r="X63" s="112" t="e">
        <f>VLOOKUP(C63,'053-003'!C:G,5,0)</f>
        <v>#N/A</v>
      </c>
      <c r="Y63" s="112" t="str">
        <f>VLOOKUP(C63,'053-004'!C:G,5,0)</f>
        <v>053-004</v>
      </c>
      <c r="Z63" s="113" t="e">
        <f>VLOOKUP(C63,'053-005'!D:L,9,0)</f>
        <v>#N/A</v>
      </c>
      <c r="AA63" s="112" t="e">
        <f>VLOOKUP(C63,'053-006'!C:G,5,0)</f>
        <v>#N/A</v>
      </c>
    </row>
    <row r="64" spans="1:27" ht="45" customHeight="1">
      <c r="A64" s="186" t="s">
        <v>606</v>
      </c>
      <c r="B64" s="188" t="s">
        <v>50</v>
      </c>
      <c r="C64" s="92" t="s">
        <v>50</v>
      </c>
      <c r="D64" s="93" t="s">
        <v>3</v>
      </c>
      <c r="E64" s="93" t="s">
        <v>603</v>
      </c>
      <c r="F64" s="94">
        <v>1</v>
      </c>
      <c r="G64" s="191">
        <v>1097</v>
      </c>
      <c r="H64" s="183">
        <f>F64*G64</f>
        <v>1097</v>
      </c>
      <c r="I64" s="183">
        <v>0</v>
      </c>
      <c r="J64" s="183">
        <f>H64-I64</f>
        <v>1097</v>
      </c>
      <c r="K64" s="183">
        <f>J64*0.09</f>
        <v>98.72999999999999</v>
      </c>
      <c r="L64" s="185">
        <f>J64+K64</f>
        <v>1195.73</v>
      </c>
      <c r="M64" s="109">
        <v>29</v>
      </c>
      <c r="N64" s="91">
        <f>1097/27*F64</f>
        <v>40.629629629629626</v>
      </c>
      <c r="O64" s="115">
        <f>99/27*F64</f>
        <v>3.6666666666666665</v>
      </c>
      <c r="P64" s="89">
        <f t="shared" si="5"/>
        <v>10.157407407407407</v>
      </c>
      <c r="Q64" s="89">
        <f t="shared" si="6"/>
        <v>30.472222222222221</v>
      </c>
      <c r="R64" s="90">
        <v>286978</v>
      </c>
      <c r="S64" s="90">
        <v>266135</v>
      </c>
      <c r="T64" s="110">
        <f t="shared" si="7"/>
        <v>12500351.675925924</v>
      </c>
      <c r="U64" s="110">
        <f t="shared" si="8"/>
        <v>12500351.675925924</v>
      </c>
      <c r="V64" s="111">
        <f t="shared" si="9"/>
        <v>12500351</v>
      </c>
      <c r="W64" s="112" t="str">
        <f>VLOOKUP(C64,'053-001'!D:I,6,0)</f>
        <v>053-001</v>
      </c>
      <c r="X64" s="112" t="e">
        <f>VLOOKUP(C64,'053-003'!C:G,5,0)</f>
        <v>#N/A</v>
      </c>
      <c r="Y64" s="112" t="e">
        <f>VLOOKUP(C64,'053-004'!C:G,5,0)</f>
        <v>#N/A</v>
      </c>
      <c r="Z64" s="113" t="e">
        <f>VLOOKUP(C64,'053-005'!D:L,9,0)</f>
        <v>#N/A</v>
      </c>
      <c r="AA64" s="112" t="e">
        <f>VLOOKUP(C64,'053-006'!C:G,5,0)</f>
        <v>#N/A</v>
      </c>
    </row>
    <row r="65" spans="1:27" ht="45" customHeight="1">
      <c r="A65" s="174"/>
      <c r="B65" s="189" t="s">
        <v>190</v>
      </c>
      <c r="C65" s="82" t="s">
        <v>190</v>
      </c>
      <c r="D65" s="83" t="s">
        <v>670</v>
      </c>
      <c r="E65" s="83" t="s">
        <v>603</v>
      </c>
      <c r="F65" s="84">
        <v>2</v>
      </c>
      <c r="G65" s="180"/>
      <c r="H65" s="168"/>
      <c r="I65" s="168"/>
      <c r="J65" s="168"/>
      <c r="K65" s="168"/>
      <c r="L65" s="171"/>
      <c r="M65" s="109">
        <v>29</v>
      </c>
      <c r="N65" s="91">
        <f t="shared" ref="N65:N68" si="31">1097/27*F65</f>
        <v>81.259259259259252</v>
      </c>
      <c r="O65" s="115">
        <f t="shared" ref="O65:O68" si="32">99/27*F65</f>
        <v>7.333333333333333</v>
      </c>
      <c r="P65" s="89">
        <f t="shared" si="5"/>
        <v>20.314814814814813</v>
      </c>
      <c r="Q65" s="89">
        <f t="shared" si="6"/>
        <v>60.944444444444443</v>
      </c>
      <c r="R65" s="90">
        <v>286978</v>
      </c>
      <c r="S65" s="90">
        <v>266135</v>
      </c>
      <c r="T65" s="110">
        <f t="shared" si="7"/>
        <v>25000703.351851847</v>
      </c>
      <c r="U65" s="110">
        <f t="shared" si="8"/>
        <v>12500351.675925924</v>
      </c>
      <c r="V65" s="111">
        <f t="shared" si="9"/>
        <v>12500351</v>
      </c>
      <c r="W65" s="112" t="str">
        <f>VLOOKUP(C65,'053-001'!D:I,6,0)</f>
        <v>053-001</v>
      </c>
      <c r="X65" s="112" t="e">
        <f>VLOOKUP(C65,'053-003'!C:G,5,0)</f>
        <v>#N/A</v>
      </c>
      <c r="Y65" s="112" t="e">
        <f>VLOOKUP(C65,'053-004'!C:G,5,0)</f>
        <v>#N/A</v>
      </c>
      <c r="Z65" s="113" t="e">
        <f>VLOOKUP(C65,'053-005'!D:L,9,0)</f>
        <v>#N/A</v>
      </c>
      <c r="AA65" s="112" t="e">
        <f>VLOOKUP(C65,'053-006'!C:G,5,0)</f>
        <v>#N/A</v>
      </c>
    </row>
    <row r="66" spans="1:27" ht="45" customHeight="1">
      <c r="A66" s="174"/>
      <c r="B66" s="189" t="s">
        <v>318</v>
      </c>
      <c r="C66" s="82" t="s">
        <v>318</v>
      </c>
      <c r="D66" s="83" t="s">
        <v>671</v>
      </c>
      <c r="E66" s="83" t="s">
        <v>603</v>
      </c>
      <c r="F66" s="84">
        <v>2</v>
      </c>
      <c r="G66" s="180"/>
      <c r="H66" s="168"/>
      <c r="I66" s="168"/>
      <c r="J66" s="168"/>
      <c r="K66" s="168"/>
      <c r="L66" s="171"/>
      <c r="M66" s="109">
        <v>29</v>
      </c>
      <c r="N66" s="91">
        <f t="shared" si="31"/>
        <v>81.259259259259252</v>
      </c>
      <c r="O66" s="115">
        <f t="shared" si="32"/>
        <v>7.333333333333333</v>
      </c>
      <c r="P66" s="89">
        <f t="shared" si="5"/>
        <v>20.314814814814813</v>
      </c>
      <c r="Q66" s="89">
        <f t="shared" si="6"/>
        <v>60.944444444444443</v>
      </c>
      <c r="R66" s="90">
        <v>286978</v>
      </c>
      <c r="S66" s="90">
        <v>266135</v>
      </c>
      <c r="T66" s="110">
        <f t="shared" si="7"/>
        <v>25000703.351851847</v>
      </c>
      <c r="U66" s="110">
        <f t="shared" si="8"/>
        <v>12500351.675925924</v>
      </c>
      <c r="V66" s="111">
        <f t="shared" si="9"/>
        <v>12500351</v>
      </c>
      <c r="W66" s="112" t="str">
        <f>VLOOKUP(C66,'053-001'!D:I,6,0)</f>
        <v>053-001</v>
      </c>
      <c r="X66" s="112" t="e">
        <f>VLOOKUP(C66,'053-003'!C:G,5,0)</f>
        <v>#N/A</v>
      </c>
      <c r="Y66" s="112" t="e">
        <f>VLOOKUP(C66,'053-004'!C:G,5,0)</f>
        <v>#N/A</v>
      </c>
      <c r="Z66" s="113" t="e">
        <f>VLOOKUP(C66,'053-005'!D:L,9,0)</f>
        <v>#N/A</v>
      </c>
      <c r="AA66" s="112" t="e">
        <f>VLOOKUP(C66,'053-006'!C:G,5,0)</f>
        <v>#N/A</v>
      </c>
    </row>
    <row r="67" spans="1:27" ht="45" customHeight="1">
      <c r="A67" s="174"/>
      <c r="B67" s="189" t="s">
        <v>428</v>
      </c>
      <c r="C67" s="82" t="s">
        <v>428</v>
      </c>
      <c r="D67" s="83" t="s">
        <v>672</v>
      </c>
      <c r="E67" s="83" t="s">
        <v>603</v>
      </c>
      <c r="F67" s="84">
        <v>20</v>
      </c>
      <c r="G67" s="180"/>
      <c r="H67" s="168"/>
      <c r="I67" s="168"/>
      <c r="J67" s="168"/>
      <c r="K67" s="168"/>
      <c r="L67" s="171"/>
      <c r="M67" s="109">
        <v>29</v>
      </c>
      <c r="N67" s="91">
        <f t="shared" si="31"/>
        <v>812.5925925925925</v>
      </c>
      <c r="O67" s="115">
        <f t="shared" si="32"/>
        <v>73.333333333333329</v>
      </c>
      <c r="P67" s="89">
        <f t="shared" ref="P67:P130" si="33">N67*25%</f>
        <v>203.14814814814812</v>
      </c>
      <c r="Q67" s="89">
        <f t="shared" ref="Q67:Q130" si="34">N67*75%</f>
        <v>609.44444444444434</v>
      </c>
      <c r="R67" s="90">
        <v>286978</v>
      </c>
      <c r="S67" s="90">
        <v>266135</v>
      </c>
      <c r="T67" s="110">
        <f t="shared" ref="T67:T130" si="35">(Q67*R67)+(P67*S67)+(O67*R67)</f>
        <v>250007033.51851851</v>
      </c>
      <c r="U67" s="110">
        <f t="shared" ref="U67:U130" si="36">T67/F67</f>
        <v>12500351.675925925</v>
      </c>
      <c r="V67" s="111">
        <f t="shared" ref="V67:V130" si="37">INT(U67)</f>
        <v>12500351</v>
      </c>
      <c r="W67" s="112" t="str">
        <f>VLOOKUP(C67,'053-001'!D:I,6,0)</f>
        <v>053-001</v>
      </c>
      <c r="X67" s="112" t="e">
        <f>VLOOKUP(C67,'053-003'!C:G,5,0)</f>
        <v>#N/A</v>
      </c>
      <c r="Y67" s="112" t="e">
        <f>VLOOKUP(C67,'053-004'!C:G,5,0)</f>
        <v>#N/A</v>
      </c>
      <c r="Z67" s="113" t="e">
        <f>VLOOKUP(C67,'053-005'!D:L,9,0)</f>
        <v>#N/A</v>
      </c>
      <c r="AA67" s="112" t="e">
        <f>VLOOKUP(C67,'053-006'!C:G,5,0)</f>
        <v>#N/A</v>
      </c>
    </row>
    <row r="68" spans="1:27" ht="45" customHeight="1" thickBot="1">
      <c r="A68" s="187"/>
      <c r="B68" s="190" t="s">
        <v>491</v>
      </c>
      <c r="C68" s="95" t="s">
        <v>491</v>
      </c>
      <c r="D68" s="96" t="s">
        <v>673</v>
      </c>
      <c r="E68" s="96" t="s">
        <v>603</v>
      </c>
      <c r="F68" s="97">
        <v>2</v>
      </c>
      <c r="G68" s="192"/>
      <c r="H68" s="184"/>
      <c r="I68" s="184"/>
      <c r="J68" s="184"/>
      <c r="K68" s="184"/>
      <c r="L68" s="182"/>
      <c r="M68" s="109">
        <v>29</v>
      </c>
      <c r="N68" s="91">
        <f t="shared" si="31"/>
        <v>81.259259259259252</v>
      </c>
      <c r="O68" s="115">
        <f t="shared" si="32"/>
        <v>7.333333333333333</v>
      </c>
      <c r="P68" s="89">
        <f t="shared" si="33"/>
        <v>20.314814814814813</v>
      </c>
      <c r="Q68" s="89">
        <f t="shared" si="34"/>
        <v>60.944444444444443</v>
      </c>
      <c r="R68" s="90">
        <v>286978</v>
      </c>
      <c r="S68" s="90">
        <v>266135</v>
      </c>
      <c r="T68" s="110">
        <f t="shared" si="35"/>
        <v>25000703.351851847</v>
      </c>
      <c r="U68" s="110">
        <f t="shared" si="36"/>
        <v>12500351.675925924</v>
      </c>
      <c r="V68" s="111">
        <f t="shared" si="37"/>
        <v>12500351</v>
      </c>
      <c r="W68" s="112" t="str">
        <f>VLOOKUP(C68,'053-001'!D:I,6,0)</f>
        <v>053-001</v>
      </c>
      <c r="X68" s="112" t="e">
        <f>VLOOKUP(C68,'053-003'!C:G,5,0)</f>
        <v>#N/A</v>
      </c>
      <c r="Y68" s="112" t="e">
        <f>VLOOKUP(C68,'053-004'!C:G,5,0)</f>
        <v>#N/A</v>
      </c>
      <c r="Z68" s="113" t="e">
        <f>VLOOKUP(C68,'053-005'!D:L,9,0)</f>
        <v>#N/A</v>
      </c>
      <c r="AA68" s="112" t="e">
        <f>VLOOKUP(C68,'053-006'!C:G,5,0)</f>
        <v>#N/A</v>
      </c>
    </row>
    <row r="69" spans="1:27" ht="45" customHeight="1">
      <c r="A69" s="186" t="s">
        <v>608</v>
      </c>
      <c r="B69" s="188" t="s">
        <v>51</v>
      </c>
      <c r="C69" s="92" t="s">
        <v>51</v>
      </c>
      <c r="D69" s="93" t="s">
        <v>3</v>
      </c>
      <c r="E69" s="93" t="s">
        <v>603</v>
      </c>
      <c r="F69" s="94">
        <v>1</v>
      </c>
      <c r="G69" s="191">
        <v>366</v>
      </c>
      <c r="H69" s="183">
        <f>F69*G69</f>
        <v>366</v>
      </c>
      <c r="I69" s="183">
        <v>0</v>
      </c>
      <c r="J69" s="183">
        <f>H69-I69</f>
        <v>366</v>
      </c>
      <c r="K69" s="183">
        <f>J69*0.09</f>
        <v>32.94</v>
      </c>
      <c r="L69" s="185">
        <f>J69+K69</f>
        <v>398.94</v>
      </c>
      <c r="M69" s="109">
        <v>29</v>
      </c>
      <c r="N69" s="91">
        <f>366/19*F69</f>
        <v>19.263157894736842</v>
      </c>
      <c r="O69" s="91">
        <f>33/19*F69</f>
        <v>1.736842105263158</v>
      </c>
      <c r="P69" s="89">
        <f t="shared" si="33"/>
        <v>4.8157894736842106</v>
      </c>
      <c r="Q69" s="89">
        <f t="shared" si="34"/>
        <v>14.447368421052632</v>
      </c>
      <c r="R69" s="90">
        <v>286978</v>
      </c>
      <c r="S69" s="90">
        <v>266135</v>
      </c>
      <c r="T69" s="110">
        <f t="shared" si="35"/>
        <v>5926162.5</v>
      </c>
      <c r="U69" s="110">
        <f t="shared" si="36"/>
        <v>5926162.5</v>
      </c>
      <c r="V69" s="111">
        <f t="shared" si="37"/>
        <v>5926162</v>
      </c>
      <c r="W69" s="112" t="str">
        <f>VLOOKUP(C69,'053-001'!D:I,6,0)</f>
        <v>053-001</v>
      </c>
      <c r="X69" s="112" t="e">
        <f>VLOOKUP(C69,'053-003'!C:G,5,0)</f>
        <v>#N/A</v>
      </c>
      <c r="Y69" s="112" t="e">
        <f>VLOOKUP(C69,'053-004'!C:G,5,0)</f>
        <v>#N/A</v>
      </c>
      <c r="Z69" s="113" t="e">
        <f>VLOOKUP(C69,'053-005'!D:L,9,0)</f>
        <v>#N/A</v>
      </c>
      <c r="AA69" s="112" t="e">
        <f>VLOOKUP(C69,'053-006'!C:G,5,0)</f>
        <v>#N/A</v>
      </c>
    </row>
    <row r="70" spans="1:27" ht="45" customHeight="1">
      <c r="A70" s="174"/>
      <c r="B70" s="189" t="s">
        <v>192</v>
      </c>
      <c r="C70" s="82" t="s">
        <v>192</v>
      </c>
      <c r="D70" s="83" t="s">
        <v>674</v>
      </c>
      <c r="E70" s="83" t="s">
        <v>603</v>
      </c>
      <c r="F70" s="84">
        <v>2</v>
      </c>
      <c r="G70" s="180"/>
      <c r="H70" s="168"/>
      <c r="I70" s="168"/>
      <c r="J70" s="168"/>
      <c r="K70" s="168"/>
      <c r="L70" s="171"/>
      <c r="M70" s="109">
        <v>29</v>
      </c>
      <c r="N70" s="91">
        <f t="shared" ref="N70:N73" si="38">366/19*F70</f>
        <v>38.526315789473685</v>
      </c>
      <c r="O70" s="91">
        <f t="shared" ref="O70:O73" si="39">33/19*F70</f>
        <v>3.4736842105263159</v>
      </c>
      <c r="P70" s="89">
        <f t="shared" si="33"/>
        <v>9.6315789473684212</v>
      </c>
      <c r="Q70" s="89">
        <f t="shared" si="34"/>
        <v>28.894736842105264</v>
      </c>
      <c r="R70" s="90">
        <v>286978</v>
      </c>
      <c r="S70" s="90">
        <v>266135</v>
      </c>
      <c r="T70" s="110">
        <f t="shared" si="35"/>
        <v>11852325</v>
      </c>
      <c r="U70" s="110">
        <f t="shared" si="36"/>
        <v>5926162.5</v>
      </c>
      <c r="V70" s="111">
        <f t="shared" si="37"/>
        <v>5926162</v>
      </c>
      <c r="W70" s="112" t="str">
        <f>VLOOKUP(C70,'053-001'!D:I,6,0)</f>
        <v>053-001</v>
      </c>
      <c r="X70" s="112" t="e">
        <f>VLOOKUP(C70,'053-003'!C:G,5,0)</f>
        <v>#N/A</v>
      </c>
      <c r="Y70" s="112" t="e">
        <f>VLOOKUP(C70,'053-004'!C:G,5,0)</f>
        <v>#N/A</v>
      </c>
      <c r="Z70" s="113" t="e">
        <f>VLOOKUP(C70,'053-005'!D:L,9,0)</f>
        <v>#N/A</v>
      </c>
      <c r="AA70" s="112" t="e">
        <f>VLOOKUP(C70,'053-006'!C:G,5,0)</f>
        <v>#N/A</v>
      </c>
    </row>
    <row r="71" spans="1:27" ht="45" customHeight="1">
      <c r="A71" s="174"/>
      <c r="B71" s="189" t="s">
        <v>319</v>
      </c>
      <c r="C71" s="82" t="s">
        <v>319</v>
      </c>
      <c r="D71" s="83" t="s">
        <v>661</v>
      </c>
      <c r="E71" s="83" t="s">
        <v>603</v>
      </c>
      <c r="F71" s="84">
        <v>2</v>
      </c>
      <c r="G71" s="180"/>
      <c r="H71" s="168"/>
      <c r="I71" s="168"/>
      <c r="J71" s="168"/>
      <c r="K71" s="168"/>
      <c r="L71" s="171"/>
      <c r="M71" s="109">
        <v>29</v>
      </c>
      <c r="N71" s="91">
        <f t="shared" si="38"/>
        <v>38.526315789473685</v>
      </c>
      <c r="O71" s="91">
        <f t="shared" si="39"/>
        <v>3.4736842105263159</v>
      </c>
      <c r="P71" s="89">
        <f t="shared" si="33"/>
        <v>9.6315789473684212</v>
      </c>
      <c r="Q71" s="89">
        <f t="shared" si="34"/>
        <v>28.894736842105264</v>
      </c>
      <c r="R71" s="90">
        <v>286978</v>
      </c>
      <c r="S71" s="90">
        <v>266135</v>
      </c>
      <c r="T71" s="110">
        <f t="shared" si="35"/>
        <v>11852325</v>
      </c>
      <c r="U71" s="110">
        <f t="shared" si="36"/>
        <v>5926162.5</v>
      </c>
      <c r="V71" s="111">
        <f t="shared" si="37"/>
        <v>5926162</v>
      </c>
      <c r="W71" s="112" t="str">
        <f>VLOOKUP(C71,'053-001'!D:I,6,0)</f>
        <v>053-001</v>
      </c>
      <c r="X71" s="112" t="e">
        <f>VLOOKUP(C71,'053-003'!C:G,5,0)</f>
        <v>#N/A</v>
      </c>
      <c r="Y71" s="112" t="e">
        <f>VLOOKUP(C71,'053-004'!C:G,5,0)</f>
        <v>#N/A</v>
      </c>
      <c r="Z71" s="113" t="e">
        <f>VLOOKUP(C71,'053-005'!D:L,9,0)</f>
        <v>#N/A</v>
      </c>
      <c r="AA71" s="112" t="e">
        <f>VLOOKUP(C71,'053-006'!C:G,5,0)</f>
        <v>#N/A</v>
      </c>
    </row>
    <row r="72" spans="1:27" ht="45" customHeight="1">
      <c r="A72" s="174"/>
      <c r="B72" s="189" t="s">
        <v>430</v>
      </c>
      <c r="C72" s="82" t="s">
        <v>430</v>
      </c>
      <c r="D72" s="83" t="s">
        <v>662</v>
      </c>
      <c r="E72" s="83" t="s">
        <v>603</v>
      </c>
      <c r="F72" s="84">
        <v>12</v>
      </c>
      <c r="G72" s="180"/>
      <c r="H72" s="168"/>
      <c r="I72" s="168"/>
      <c r="J72" s="168"/>
      <c r="K72" s="168"/>
      <c r="L72" s="171"/>
      <c r="M72" s="109">
        <v>29</v>
      </c>
      <c r="N72" s="91">
        <f t="shared" si="38"/>
        <v>231.15789473684211</v>
      </c>
      <c r="O72" s="91">
        <f t="shared" si="39"/>
        <v>20.842105263157897</v>
      </c>
      <c r="P72" s="89">
        <f t="shared" si="33"/>
        <v>57.789473684210527</v>
      </c>
      <c r="Q72" s="89">
        <f t="shared" si="34"/>
        <v>173.36842105263159</v>
      </c>
      <c r="R72" s="90">
        <v>286978</v>
      </c>
      <c r="S72" s="90">
        <v>266135</v>
      </c>
      <c r="T72" s="110">
        <f t="shared" si="35"/>
        <v>71113950</v>
      </c>
      <c r="U72" s="110">
        <f t="shared" si="36"/>
        <v>5926162.5</v>
      </c>
      <c r="V72" s="111">
        <f t="shared" si="37"/>
        <v>5926162</v>
      </c>
      <c r="W72" s="112" t="str">
        <f>VLOOKUP(C72,'053-001'!D:I,6,0)</f>
        <v>053-001</v>
      </c>
      <c r="X72" s="112" t="e">
        <f>VLOOKUP(C72,'053-003'!C:G,5,0)</f>
        <v>#N/A</v>
      </c>
      <c r="Y72" s="112" t="e">
        <f>VLOOKUP(C72,'053-004'!C:G,5,0)</f>
        <v>#N/A</v>
      </c>
      <c r="Z72" s="113" t="e">
        <f>VLOOKUP(C72,'053-005'!D:L,9,0)</f>
        <v>#N/A</v>
      </c>
      <c r="AA72" s="112" t="e">
        <f>VLOOKUP(C72,'053-006'!C:G,5,0)</f>
        <v>#N/A</v>
      </c>
    </row>
    <row r="73" spans="1:27" ht="45" customHeight="1" thickBot="1">
      <c r="A73" s="187"/>
      <c r="B73" s="190" t="s">
        <v>554</v>
      </c>
      <c r="C73" s="95" t="s">
        <v>554</v>
      </c>
      <c r="D73" s="96" t="s">
        <v>675</v>
      </c>
      <c r="E73" s="96" t="s">
        <v>603</v>
      </c>
      <c r="F73" s="97">
        <v>2</v>
      </c>
      <c r="G73" s="192"/>
      <c r="H73" s="184"/>
      <c r="I73" s="184"/>
      <c r="J73" s="184"/>
      <c r="K73" s="184"/>
      <c r="L73" s="182"/>
      <c r="M73" s="109">
        <v>29</v>
      </c>
      <c r="N73" s="91">
        <f t="shared" si="38"/>
        <v>38.526315789473685</v>
      </c>
      <c r="O73" s="91">
        <f t="shared" si="39"/>
        <v>3.4736842105263159</v>
      </c>
      <c r="P73" s="89">
        <f t="shared" si="33"/>
        <v>9.6315789473684212</v>
      </c>
      <c r="Q73" s="89">
        <f t="shared" si="34"/>
        <v>28.894736842105264</v>
      </c>
      <c r="R73" s="90">
        <v>286978</v>
      </c>
      <c r="S73" s="90">
        <v>266135</v>
      </c>
      <c r="T73" s="110">
        <f t="shared" si="35"/>
        <v>11852325</v>
      </c>
      <c r="U73" s="110">
        <f t="shared" si="36"/>
        <v>5926162.5</v>
      </c>
      <c r="V73" s="111">
        <f t="shared" si="37"/>
        <v>5926162</v>
      </c>
      <c r="W73" s="112" t="str">
        <f>VLOOKUP(C73,'053-001'!D:I,6,0)</f>
        <v>053-001</v>
      </c>
      <c r="X73" s="112" t="e">
        <f>VLOOKUP(C73,'053-003'!C:G,5,0)</f>
        <v>#N/A</v>
      </c>
      <c r="Y73" s="112" t="e">
        <f>VLOOKUP(C73,'053-004'!C:G,5,0)</f>
        <v>#N/A</v>
      </c>
      <c r="Z73" s="113" t="e">
        <f>VLOOKUP(C73,'053-005'!D:L,9,0)</f>
        <v>#N/A</v>
      </c>
      <c r="AA73" s="112" t="e">
        <f>VLOOKUP(C73,'053-006'!C:G,5,0)</f>
        <v>#N/A</v>
      </c>
    </row>
    <row r="74" spans="1:27" ht="45" customHeight="1">
      <c r="A74" s="186" t="s">
        <v>618</v>
      </c>
      <c r="B74" s="188" t="s">
        <v>107</v>
      </c>
      <c r="C74" s="92" t="s">
        <v>107</v>
      </c>
      <c r="D74" s="93" t="s">
        <v>676</v>
      </c>
      <c r="E74" s="93" t="s">
        <v>603</v>
      </c>
      <c r="F74" s="94">
        <v>1</v>
      </c>
      <c r="G74" s="191">
        <v>364</v>
      </c>
      <c r="H74" s="183">
        <f>F74*G74</f>
        <v>364</v>
      </c>
      <c r="I74" s="183">
        <v>0</v>
      </c>
      <c r="J74" s="183">
        <f>H74-I74</f>
        <v>364</v>
      </c>
      <c r="K74" s="183">
        <f>J74*0.09</f>
        <v>32.76</v>
      </c>
      <c r="L74" s="185">
        <f>J74+K74</f>
        <v>396.76</v>
      </c>
      <c r="M74" s="109">
        <v>29</v>
      </c>
      <c r="N74" s="115">
        <f>364/13*F74</f>
        <v>28</v>
      </c>
      <c r="O74" s="115">
        <f>33/13*F74</f>
        <v>2.5384615384615383</v>
      </c>
      <c r="P74" s="89">
        <f t="shared" si="33"/>
        <v>7</v>
      </c>
      <c r="Q74" s="89">
        <f t="shared" si="34"/>
        <v>21</v>
      </c>
      <c r="R74" s="90">
        <v>286978</v>
      </c>
      <c r="S74" s="90">
        <v>266135</v>
      </c>
      <c r="T74" s="110">
        <f t="shared" si="35"/>
        <v>8617965.615384616</v>
      </c>
      <c r="U74" s="110">
        <f t="shared" si="36"/>
        <v>8617965.615384616</v>
      </c>
      <c r="V74" s="111">
        <f t="shared" si="37"/>
        <v>8617965</v>
      </c>
      <c r="W74" s="112" t="str">
        <f>VLOOKUP(C74,'053-001'!D:I,6,0)</f>
        <v>053-001</v>
      </c>
      <c r="X74" s="112" t="e">
        <f>VLOOKUP(C74,'053-003'!C:G,5,0)</f>
        <v>#N/A</v>
      </c>
      <c r="Y74" s="112" t="e">
        <f>VLOOKUP(C74,'053-004'!C:G,5,0)</f>
        <v>#N/A</v>
      </c>
      <c r="Z74" s="113" t="e">
        <f>VLOOKUP(C74,'053-005'!D:L,9,0)</f>
        <v>#N/A</v>
      </c>
      <c r="AA74" s="112" t="e">
        <f>VLOOKUP(C74,'053-006'!C:G,5,0)</f>
        <v>#N/A</v>
      </c>
    </row>
    <row r="75" spans="1:27" ht="45" customHeight="1">
      <c r="A75" s="194"/>
      <c r="B75" s="195"/>
      <c r="C75" s="82" t="s">
        <v>252</v>
      </c>
      <c r="D75" s="83" t="s">
        <v>677</v>
      </c>
      <c r="E75" s="83" t="s">
        <v>603</v>
      </c>
      <c r="F75" s="84">
        <v>2</v>
      </c>
      <c r="G75" s="196"/>
      <c r="H75" s="193"/>
      <c r="I75" s="193"/>
      <c r="J75" s="193"/>
      <c r="K75" s="193"/>
      <c r="L75" s="171"/>
      <c r="M75" s="109">
        <v>29</v>
      </c>
      <c r="N75" s="115">
        <f t="shared" ref="N75:N77" si="40">364/13*F75</f>
        <v>56</v>
      </c>
      <c r="O75" s="115">
        <f t="shared" ref="O75:O77" si="41">33/13*F75</f>
        <v>5.0769230769230766</v>
      </c>
      <c r="P75" s="89">
        <f t="shared" si="33"/>
        <v>14</v>
      </c>
      <c r="Q75" s="89">
        <f t="shared" si="34"/>
        <v>42</v>
      </c>
      <c r="R75" s="90">
        <v>286978</v>
      </c>
      <c r="S75" s="90">
        <v>266135</v>
      </c>
      <c r="T75" s="110">
        <f t="shared" si="35"/>
        <v>17235931.230769232</v>
      </c>
      <c r="U75" s="110">
        <f t="shared" si="36"/>
        <v>8617965.615384616</v>
      </c>
      <c r="V75" s="111">
        <f t="shared" si="37"/>
        <v>8617965</v>
      </c>
      <c r="W75" s="112" t="str">
        <f>VLOOKUP(C75,'053-001'!D:I,6,0)</f>
        <v>053-001</v>
      </c>
      <c r="X75" s="112" t="e">
        <f>VLOOKUP(C75,'053-003'!C:G,5,0)</f>
        <v>#N/A</v>
      </c>
      <c r="Y75" s="112" t="e">
        <f>VLOOKUP(C75,'053-004'!C:G,5,0)</f>
        <v>#N/A</v>
      </c>
      <c r="Z75" s="113" t="e">
        <f>VLOOKUP(C75,'053-005'!D:L,9,0)</f>
        <v>#N/A</v>
      </c>
      <c r="AA75" s="112" t="e">
        <f>VLOOKUP(C75,'053-006'!C:G,5,0)</f>
        <v>#N/A</v>
      </c>
    </row>
    <row r="76" spans="1:27" ht="45" customHeight="1">
      <c r="A76" s="194"/>
      <c r="B76" s="195"/>
      <c r="C76" s="82" t="s">
        <v>481</v>
      </c>
      <c r="D76" s="83" t="s">
        <v>437</v>
      </c>
      <c r="E76" s="83" t="s">
        <v>603</v>
      </c>
      <c r="F76" s="84">
        <v>8</v>
      </c>
      <c r="G76" s="196"/>
      <c r="H76" s="193"/>
      <c r="I76" s="193"/>
      <c r="J76" s="193"/>
      <c r="K76" s="193"/>
      <c r="L76" s="171"/>
      <c r="M76" s="109">
        <v>29</v>
      </c>
      <c r="N76" s="115">
        <f t="shared" si="40"/>
        <v>224</v>
      </c>
      <c r="O76" s="115">
        <f t="shared" si="41"/>
        <v>20.307692307692307</v>
      </c>
      <c r="P76" s="89">
        <f t="shared" si="33"/>
        <v>56</v>
      </c>
      <c r="Q76" s="89">
        <f t="shared" si="34"/>
        <v>168</v>
      </c>
      <c r="R76" s="90">
        <v>286978</v>
      </c>
      <c r="S76" s="90">
        <v>266135</v>
      </c>
      <c r="T76" s="110">
        <f t="shared" si="35"/>
        <v>68943724.923076928</v>
      </c>
      <c r="U76" s="110">
        <f t="shared" si="36"/>
        <v>8617965.615384616</v>
      </c>
      <c r="V76" s="111">
        <f t="shared" si="37"/>
        <v>8617965</v>
      </c>
      <c r="W76" s="112" t="str">
        <f>VLOOKUP(C76,'053-001'!D:I,6,0)</f>
        <v>053-001</v>
      </c>
      <c r="X76" s="112" t="e">
        <f>VLOOKUP(C76,'053-003'!C:G,5,0)</f>
        <v>#N/A</v>
      </c>
      <c r="Y76" s="112" t="e">
        <f>VLOOKUP(C76,'053-004'!C:G,5,0)</f>
        <v>#N/A</v>
      </c>
      <c r="Z76" s="113" t="e">
        <f>VLOOKUP(C76,'053-005'!D:L,9,0)</f>
        <v>#N/A</v>
      </c>
      <c r="AA76" s="112" t="e">
        <f>VLOOKUP(C76,'053-006'!C:G,5,0)</f>
        <v>#N/A</v>
      </c>
    </row>
    <row r="77" spans="1:27" ht="45" customHeight="1" thickBot="1">
      <c r="A77" s="194"/>
      <c r="B77" s="195"/>
      <c r="C77" s="82" t="s">
        <v>503</v>
      </c>
      <c r="D77" s="83" t="s">
        <v>504</v>
      </c>
      <c r="E77" s="83" t="s">
        <v>603</v>
      </c>
      <c r="F77" s="84">
        <v>2</v>
      </c>
      <c r="G77" s="196"/>
      <c r="H77" s="193"/>
      <c r="I77" s="193"/>
      <c r="J77" s="193"/>
      <c r="K77" s="193"/>
      <c r="L77" s="182"/>
      <c r="M77" s="109">
        <v>29</v>
      </c>
      <c r="N77" s="115">
        <f t="shared" si="40"/>
        <v>56</v>
      </c>
      <c r="O77" s="115">
        <f t="shared" si="41"/>
        <v>5.0769230769230766</v>
      </c>
      <c r="P77" s="89">
        <f t="shared" si="33"/>
        <v>14</v>
      </c>
      <c r="Q77" s="89">
        <f t="shared" si="34"/>
        <v>42</v>
      </c>
      <c r="R77" s="90">
        <v>286978</v>
      </c>
      <c r="S77" s="90">
        <v>266135</v>
      </c>
      <c r="T77" s="110">
        <f t="shared" si="35"/>
        <v>17235931.230769232</v>
      </c>
      <c r="U77" s="110">
        <f t="shared" si="36"/>
        <v>8617965.615384616</v>
      </c>
      <c r="V77" s="111">
        <f t="shared" si="37"/>
        <v>8617965</v>
      </c>
      <c r="W77" s="112" t="str">
        <f>VLOOKUP(C77,'053-001'!D:I,6,0)</f>
        <v>053-001</v>
      </c>
      <c r="X77" s="112" t="e">
        <f>VLOOKUP(C77,'053-003'!C:G,5,0)</f>
        <v>#N/A</v>
      </c>
      <c r="Y77" s="112" t="e">
        <f>VLOOKUP(C77,'053-004'!C:G,5,0)</f>
        <v>#N/A</v>
      </c>
      <c r="Z77" s="113" t="e">
        <f>VLOOKUP(C77,'053-005'!D:L,9,0)</f>
        <v>#N/A</v>
      </c>
      <c r="AA77" s="112" t="e">
        <f>VLOOKUP(C77,'053-006'!C:G,5,0)</f>
        <v>#N/A</v>
      </c>
    </row>
    <row r="78" spans="1:27" ht="45" customHeight="1">
      <c r="A78" s="186" t="s">
        <v>601</v>
      </c>
      <c r="B78" s="188" t="s">
        <v>40</v>
      </c>
      <c r="C78" s="92" t="s">
        <v>40</v>
      </c>
      <c r="D78" s="93" t="s">
        <v>3</v>
      </c>
      <c r="E78" s="93" t="s">
        <v>603</v>
      </c>
      <c r="F78" s="94">
        <v>1</v>
      </c>
      <c r="G78" s="191">
        <v>249</v>
      </c>
      <c r="H78" s="183">
        <f>F78*G78</f>
        <v>249</v>
      </c>
      <c r="I78" s="183">
        <v>0</v>
      </c>
      <c r="J78" s="183">
        <f>H78-I78</f>
        <v>249</v>
      </c>
      <c r="K78" s="183">
        <f>J78*0.09</f>
        <v>22.41</v>
      </c>
      <c r="L78" s="185">
        <f>J78+K78</f>
        <v>271.41000000000003</v>
      </c>
      <c r="M78" s="109">
        <v>28</v>
      </c>
      <c r="N78" s="115">
        <f>249/15*F78</f>
        <v>16.600000000000001</v>
      </c>
      <c r="O78" s="115">
        <f>22/15*F78</f>
        <v>1.4666666666666666</v>
      </c>
      <c r="P78" s="89">
        <f t="shared" si="33"/>
        <v>4.1500000000000004</v>
      </c>
      <c r="Q78" s="89">
        <f t="shared" si="34"/>
        <v>12.450000000000001</v>
      </c>
      <c r="R78" s="90">
        <v>286978</v>
      </c>
      <c r="S78" s="90">
        <v>266135</v>
      </c>
      <c r="T78" s="110">
        <f t="shared" si="35"/>
        <v>5098237.416666666</v>
      </c>
      <c r="U78" s="110">
        <f t="shared" si="36"/>
        <v>5098237.416666666</v>
      </c>
      <c r="V78" s="111">
        <f t="shared" si="37"/>
        <v>5098237</v>
      </c>
      <c r="W78" s="112" t="str">
        <f>VLOOKUP(C78,'053-001'!D:I,6,0)</f>
        <v>053-001</v>
      </c>
      <c r="X78" s="112" t="e">
        <f>VLOOKUP(C78,'053-003'!C:G,5,0)</f>
        <v>#N/A</v>
      </c>
      <c r="Y78" s="112" t="e">
        <f>VLOOKUP(C78,'053-004'!C:G,5,0)</f>
        <v>#N/A</v>
      </c>
      <c r="Z78" s="113" t="e">
        <f>VLOOKUP(C78,'053-005'!D:L,9,0)</f>
        <v>#N/A</v>
      </c>
      <c r="AA78" s="112" t="e">
        <f>VLOOKUP(C78,'053-006'!C:G,5,0)</f>
        <v>#N/A</v>
      </c>
    </row>
    <row r="79" spans="1:27" ht="45" customHeight="1">
      <c r="A79" s="174"/>
      <c r="B79" s="189" t="s">
        <v>179</v>
      </c>
      <c r="C79" s="82" t="s">
        <v>179</v>
      </c>
      <c r="D79" s="83" t="s">
        <v>678</v>
      </c>
      <c r="E79" s="83" t="s">
        <v>603</v>
      </c>
      <c r="F79" s="84">
        <v>2</v>
      </c>
      <c r="G79" s="180"/>
      <c r="H79" s="168"/>
      <c r="I79" s="168"/>
      <c r="J79" s="168"/>
      <c r="K79" s="168"/>
      <c r="L79" s="171"/>
      <c r="M79" s="109">
        <v>28</v>
      </c>
      <c r="N79" s="115">
        <f t="shared" ref="N79:N82" si="42">249/15*F79</f>
        <v>33.200000000000003</v>
      </c>
      <c r="O79" s="115">
        <f t="shared" ref="O79:O82" si="43">22/15*F79</f>
        <v>2.9333333333333331</v>
      </c>
      <c r="P79" s="89">
        <f t="shared" si="33"/>
        <v>8.3000000000000007</v>
      </c>
      <c r="Q79" s="89">
        <f t="shared" si="34"/>
        <v>24.900000000000002</v>
      </c>
      <c r="R79" s="90">
        <v>286978</v>
      </c>
      <c r="S79" s="90">
        <v>266135</v>
      </c>
      <c r="T79" s="110">
        <f t="shared" si="35"/>
        <v>10196474.833333332</v>
      </c>
      <c r="U79" s="110">
        <f t="shared" si="36"/>
        <v>5098237.416666666</v>
      </c>
      <c r="V79" s="111">
        <f t="shared" si="37"/>
        <v>5098237</v>
      </c>
      <c r="W79" s="112" t="str">
        <f>VLOOKUP(C79,'053-001'!D:I,6,0)</f>
        <v>053-001</v>
      </c>
      <c r="X79" s="112" t="e">
        <f>VLOOKUP(C79,'053-003'!C:G,5,0)</f>
        <v>#N/A</v>
      </c>
      <c r="Y79" s="112" t="e">
        <f>VLOOKUP(C79,'053-004'!C:G,5,0)</f>
        <v>#N/A</v>
      </c>
      <c r="Z79" s="113" t="e">
        <f>VLOOKUP(C79,'053-005'!D:L,9,0)</f>
        <v>#N/A</v>
      </c>
      <c r="AA79" s="112" t="e">
        <f>VLOOKUP(C79,'053-006'!C:G,5,0)</f>
        <v>#N/A</v>
      </c>
    </row>
    <row r="80" spans="1:27" ht="45" customHeight="1">
      <c r="A80" s="174"/>
      <c r="B80" s="189" t="s">
        <v>308</v>
      </c>
      <c r="C80" s="82" t="s">
        <v>308</v>
      </c>
      <c r="D80" s="83" t="s">
        <v>275</v>
      </c>
      <c r="E80" s="83" t="s">
        <v>603</v>
      </c>
      <c r="F80" s="84">
        <v>2</v>
      </c>
      <c r="G80" s="180"/>
      <c r="H80" s="168"/>
      <c r="I80" s="168"/>
      <c r="J80" s="168"/>
      <c r="K80" s="168"/>
      <c r="L80" s="171"/>
      <c r="M80" s="109">
        <v>28</v>
      </c>
      <c r="N80" s="115">
        <f t="shared" si="42"/>
        <v>33.200000000000003</v>
      </c>
      <c r="O80" s="115">
        <f t="shared" si="43"/>
        <v>2.9333333333333331</v>
      </c>
      <c r="P80" s="89">
        <f t="shared" si="33"/>
        <v>8.3000000000000007</v>
      </c>
      <c r="Q80" s="89">
        <f t="shared" si="34"/>
        <v>24.900000000000002</v>
      </c>
      <c r="R80" s="90">
        <v>286978</v>
      </c>
      <c r="S80" s="90">
        <v>266135</v>
      </c>
      <c r="T80" s="110">
        <f t="shared" si="35"/>
        <v>10196474.833333332</v>
      </c>
      <c r="U80" s="110">
        <f t="shared" si="36"/>
        <v>5098237.416666666</v>
      </c>
      <c r="V80" s="111">
        <f t="shared" si="37"/>
        <v>5098237</v>
      </c>
      <c r="W80" s="112" t="str">
        <f>VLOOKUP(C80,'053-001'!D:I,6,0)</f>
        <v>053-001</v>
      </c>
      <c r="X80" s="112" t="e">
        <f>VLOOKUP(C80,'053-003'!C:G,5,0)</f>
        <v>#N/A</v>
      </c>
      <c r="Y80" s="112" t="e">
        <f>VLOOKUP(C80,'053-004'!C:G,5,0)</f>
        <v>#N/A</v>
      </c>
      <c r="Z80" s="113" t="e">
        <f>VLOOKUP(C80,'053-005'!D:L,9,0)</f>
        <v>#N/A</v>
      </c>
      <c r="AA80" s="112" t="e">
        <f>VLOOKUP(C80,'053-006'!C:G,5,0)</f>
        <v>#N/A</v>
      </c>
    </row>
    <row r="81" spans="1:27" ht="45" customHeight="1">
      <c r="A81" s="174"/>
      <c r="B81" s="189" t="s">
        <v>418</v>
      </c>
      <c r="C81" s="82" t="s">
        <v>418</v>
      </c>
      <c r="D81" s="83" t="s">
        <v>385</v>
      </c>
      <c r="E81" s="83" t="s">
        <v>603</v>
      </c>
      <c r="F81" s="84">
        <v>8</v>
      </c>
      <c r="G81" s="180"/>
      <c r="H81" s="168"/>
      <c r="I81" s="168"/>
      <c r="J81" s="168"/>
      <c r="K81" s="168"/>
      <c r="L81" s="171"/>
      <c r="M81" s="109">
        <v>28</v>
      </c>
      <c r="N81" s="115">
        <f t="shared" si="42"/>
        <v>132.80000000000001</v>
      </c>
      <c r="O81" s="115">
        <f t="shared" si="43"/>
        <v>11.733333333333333</v>
      </c>
      <c r="P81" s="89">
        <f t="shared" si="33"/>
        <v>33.200000000000003</v>
      </c>
      <c r="Q81" s="89">
        <f t="shared" si="34"/>
        <v>99.600000000000009</v>
      </c>
      <c r="R81" s="90">
        <v>286978</v>
      </c>
      <c r="S81" s="90">
        <v>266135</v>
      </c>
      <c r="T81" s="110">
        <f t="shared" si="35"/>
        <v>40785899.333333328</v>
      </c>
      <c r="U81" s="110">
        <f t="shared" si="36"/>
        <v>5098237.416666666</v>
      </c>
      <c r="V81" s="111">
        <f t="shared" si="37"/>
        <v>5098237</v>
      </c>
      <c r="W81" s="112" t="str">
        <f>VLOOKUP(C81,'053-001'!D:I,6,0)</f>
        <v>053-001</v>
      </c>
      <c r="X81" s="112" t="e">
        <f>VLOOKUP(C81,'053-003'!C:G,5,0)</f>
        <v>#N/A</v>
      </c>
      <c r="Y81" s="112" t="e">
        <f>VLOOKUP(C81,'053-004'!C:G,5,0)</f>
        <v>#N/A</v>
      </c>
      <c r="Z81" s="113" t="e">
        <f>VLOOKUP(C81,'053-005'!D:L,9,0)</f>
        <v>#N/A</v>
      </c>
      <c r="AA81" s="112" t="e">
        <f>VLOOKUP(C81,'053-006'!C:G,5,0)</f>
        <v>#N/A</v>
      </c>
    </row>
    <row r="82" spans="1:27" ht="45" customHeight="1" thickBot="1">
      <c r="A82" s="187"/>
      <c r="B82" s="190" t="s">
        <v>489</v>
      </c>
      <c r="C82" s="95" t="s">
        <v>489</v>
      </c>
      <c r="D82" s="96" t="s">
        <v>679</v>
      </c>
      <c r="E82" s="96" t="s">
        <v>603</v>
      </c>
      <c r="F82" s="97">
        <v>2</v>
      </c>
      <c r="G82" s="192"/>
      <c r="H82" s="184"/>
      <c r="I82" s="184"/>
      <c r="J82" s="184"/>
      <c r="K82" s="184"/>
      <c r="L82" s="182"/>
      <c r="M82" s="109">
        <v>28</v>
      </c>
      <c r="N82" s="115">
        <f t="shared" si="42"/>
        <v>33.200000000000003</v>
      </c>
      <c r="O82" s="115">
        <f t="shared" si="43"/>
        <v>2.9333333333333331</v>
      </c>
      <c r="P82" s="89">
        <f t="shared" si="33"/>
        <v>8.3000000000000007</v>
      </c>
      <c r="Q82" s="89">
        <f t="shared" si="34"/>
        <v>24.900000000000002</v>
      </c>
      <c r="R82" s="90">
        <v>286978</v>
      </c>
      <c r="S82" s="90">
        <v>266135</v>
      </c>
      <c r="T82" s="110">
        <f t="shared" si="35"/>
        <v>10196474.833333332</v>
      </c>
      <c r="U82" s="110">
        <f t="shared" si="36"/>
        <v>5098237.416666666</v>
      </c>
      <c r="V82" s="111">
        <f t="shared" si="37"/>
        <v>5098237</v>
      </c>
      <c r="W82" s="112" t="str">
        <f>VLOOKUP(C82,'053-001'!D:I,6,0)</f>
        <v>053-001</v>
      </c>
      <c r="X82" s="112" t="e">
        <f>VLOOKUP(C82,'053-003'!C:G,5,0)</f>
        <v>#N/A</v>
      </c>
      <c r="Y82" s="112" t="e">
        <f>VLOOKUP(C82,'053-004'!C:G,5,0)</f>
        <v>#N/A</v>
      </c>
      <c r="Z82" s="113" t="e">
        <f>VLOOKUP(C82,'053-005'!D:L,9,0)</f>
        <v>#N/A</v>
      </c>
      <c r="AA82" s="112" t="e">
        <f>VLOOKUP(C82,'053-006'!C:G,5,0)</f>
        <v>#N/A</v>
      </c>
    </row>
    <row r="83" spans="1:27" ht="45" customHeight="1">
      <c r="A83" s="186" t="s">
        <v>604</v>
      </c>
      <c r="B83" s="188" t="s">
        <v>43</v>
      </c>
      <c r="C83" s="92" t="s">
        <v>43</v>
      </c>
      <c r="D83" s="93" t="s">
        <v>3</v>
      </c>
      <c r="E83" s="93" t="s">
        <v>603</v>
      </c>
      <c r="F83" s="94">
        <v>1</v>
      </c>
      <c r="G83" s="191">
        <v>249</v>
      </c>
      <c r="H83" s="183">
        <f>F83*G83</f>
        <v>249</v>
      </c>
      <c r="I83" s="183">
        <v>0</v>
      </c>
      <c r="J83" s="183">
        <f>H83-I83</f>
        <v>249</v>
      </c>
      <c r="K83" s="183">
        <f>J83*0.09</f>
        <v>22.41</v>
      </c>
      <c r="L83" s="185">
        <f>J83+K83</f>
        <v>271.41000000000003</v>
      </c>
      <c r="M83" s="109">
        <v>28</v>
      </c>
      <c r="N83" s="115">
        <f>249/15*F83</f>
        <v>16.600000000000001</v>
      </c>
      <c r="O83" s="115">
        <f>22/15*F83</f>
        <v>1.4666666666666666</v>
      </c>
      <c r="P83" s="89">
        <f t="shared" si="33"/>
        <v>4.1500000000000004</v>
      </c>
      <c r="Q83" s="89">
        <f t="shared" si="34"/>
        <v>12.450000000000001</v>
      </c>
      <c r="R83" s="90">
        <v>286978</v>
      </c>
      <c r="S83" s="90">
        <v>266135</v>
      </c>
      <c r="T83" s="110">
        <f t="shared" si="35"/>
        <v>5098237.416666666</v>
      </c>
      <c r="U83" s="110">
        <f t="shared" si="36"/>
        <v>5098237.416666666</v>
      </c>
      <c r="V83" s="111">
        <f t="shared" si="37"/>
        <v>5098237</v>
      </c>
      <c r="W83" s="112" t="str">
        <f>VLOOKUP(C83,'053-001'!D:I,6,0)</f>
        <v>053-001</v>
      </c>
      <c r="X83" s="112" t="e">
        <f>VLOOKUP(C83,'053-003'!C:G,5,0)</f>
        <v>#N/A</v>
      </c>
      <c r="Y83" s="112" t="e">
        <f>VLOOKUP(C83,'053-004'!C:G,5,0)</f>
        <v>#N/A</v>
      </c>
      <c r="Z83" s="113" t="e">
        <f>VLOOKUP(C83,'053-005'!D:L,9,0)</f>
        <v>#N/A</v>
      </c>
      <c r="AA83" s="112" t="e">
        <f>VLOOKUP(C83,'053-006'!C:G,5,0)</f>
        <v>#N/A</v>
      </c>
    </row>
    <row r="84" spans="1:27" ht="45" customHeight="1">
      <c r="A84" s="174"/>
      <c r="B84" s="189" t="s">
        <v>183</v>
      </c>
      <c r="C84" s="82" t="s">
        <v>183</v>
      </c>
      <c r="D84" s="83" t="s">
        <v>680</v>
      </c>
      <c r="E84" s="83" t="s">
        <v>603</v>
      </c>
      <c r="F84" s="84">
        <v>2</v>
      </c>
      <c r="G84" s="180"/>
      <c r="H84" s="168"/>
      <c r="I84" s="168"/>
      <c r="J84" s="168"/>
      <c r="K84" s="168"/>
      <c r="L84" s="171"/>
      <c r="M84" s="109">
        <v>28</v>
      </c>
      <c r="N84" s="115">
        <f t="shared" ref="N84:N87" si="44">249/15*F84</f>
        <v>33.200000000000003</v>
      </c>
      <c r="O84" s="115">
        <f t="shared" ref="O84:O87" si="45">22/15*F84</f>
        <v>2.9333333333333331</v>
      </c>
      <c r="P84" s="89">
        <f t="shared" si="33"/>
        <v>8.3000000000000007</v>
      </c>
      <c r="Q84" s="89">
        <f t="shared" si="34"/>
        <v>24.900000000000002</v>
      </c>
      <c r="R84" s="90">
        <v>286978</v>
      </c>
      <c r="S84" s="90">
        <v>266135</v>
      </c>
      <c r="T84" s="110">
        <f t="shared" si="35"/>
        <v>10196474.833333332</v>
      </c>
      <c r="U84" s="110">
        <f t="shared" si="36"/>
        <v>5098237.416666666</v>
      </c>
      <c r="V84" s="111">
        <f t="shared" si="37"/>
        <v>5098237</v>
      </c>
      <c r="W84" s="112" t="str">
        <f>VLOOKUP(C84,'053-001'!D:I,6,0)</f>
        <v>053-001</v>
      </c>
      <c r="X84" s="112" t="e">
        <f>VLOOKUP(C84,'053-003'!C:G,5,0)</f>
        <v>#N/A</v>
      </c>
      <c r="Y84" s="112" t="e">
        <f>VLOOKUP(C84,'053-004'!C:G,5,0)</f>
        <v>#N/A</v>
      </c>
      <c r="Z84" s="113" t="e">
        <f>VLOOKUP(C84,'053-005'!D:L,9,0)</f>
        <v>#N/A</v>
      </c>
      <c r="AA84" s="112" t="e">
        <f>VLOOKUP(C84,'053-006'!C:G,5,0)</f>
        <v>#N/A</v>
      </c>
    </row>
    <row r="85" spans="1:27" ht="45" customHeight="1">
      <c r="A85" s="174"/>
      <c r="B85" s="189" t="s">
        <v>311</v>
      </c>
      <c r="C85" s="82" t="s">
        <v>311</v>
      </c>
      <c r="D85" s="83" t="s">
        <v>661</v>
      </c>
      <c r="E85" s="83" t="s">
        <v>603</v>
      </c>
      <c r="F85" s="84">
        <v>2</v>
      </c>
      <c r="G85" s="180"/>
      <c r="H85" s="168"/>
      <c r="I85" s="168"/>
      <c r="J85" s="168"/>
      <c r="K85" s="168"/>
      <c r="L85" s="171"/>
      <c r="M85" s="109">
        <v>28</v>
      </c>
      <c r="N85" s="115">
        <f t="shared" si="44"/>
        <v>33.200000000000003</v>
      </c>
      <c r="O85" s="115">
        <f t="shared" si="45"/>
        <v>2.9333333333333331</v>
      </c>
      <c r="P85" s="89">
        <f t="shared" si="33"/>
        <v>8.3000000000000007</v>
      </c>
      <c r="Q85" s="89">
        <f t="shared" si="34"/>
        <v>24.900000000000002</v>
      </c>
      <c r="R85" s="90">
        <v>286978</v>
      </c>
      <c r="S85" s="90">
        <v>266135</v>
      </c>
      <c r="T85" s="110">
        <f t="shared" si="35"/>
        <v>10196474.833333332</v>
      </c>
      <c r="U85" s="110">
        <f t="shared" si="36"/>
        <v>5098237.416666666</v>
      </c>
      <c r="V85" s="111">
        <f t="shared" si="37"/>
        <v>5098237</v>
      </c>
      <c r="W85" s="112" t="str">
        <f>VLOOKUP(C85,'053-001'!D:I,6,0)</f>
        <v>053-001</v>
      </c>
      <c r="X85" s="112" t="e">
        <f>VLOOKUP(C85,'053-003'!C:G,5,0)</f>
        <v>#N/A</v>
      </c>
      <c r="Y85" s="112" t="e">
        <f>VLOOKUP(C85,'053-004'!C:G,5,0)</f>
        <v>#N/A</v>
      </c>
      <c r="Z85" s="113" t="e">
        <f>VLOOKUP(C85,'053-005'!D:L,9,0)</f>
        <v>#N/A</v>
      </c>
      <c r="AA85" s="112" t="e">
        <f>VLOOKUP(C85,'053-006'!C:G,5,0)</f>
        <v>#N/A</v>
      </c>
    </row>
    <row r="86" spans="1:27" ht="45" customHeight="1">
      <c r="A86" s="174"/>
      <c r="B86" s="189" t="s">
        <v>421</v>
      </c>
      <c r="C86" s="82" t="s">
        <v>421</v>
      </c>
      <c r="D86" s="83" t="s">
        <v>662</v>
      </c>
      <c r="E86" s="83" t="s">
        <v>603</v>
      </c>
      <c r="F86" s="84">
        <v>8</v>
      </c>
      <c r="G86" s="180"/>
      <c r="H86" s="168"/>
      <c r="I86" s="168"/>
      <c r="J86" s="168"/>
      <c r="K86" s="168"/>
      <c r="L86" s="171"/>
      <c r="M86" s="109">
        <v>28</v>
      </c>
      <c r="N86" s="115">
        <f t="shared" si="44"/>
        <v>132.80000000000001</v>
      </c>
      <c r="O86" s="115">
        <f t="shared" si="45"/>
        <v>11.733333333333333</v>
      </c>
      <c r="P86" s="89">
        <f t="shared" si="33"/>
        <v>33.200000000000003</v>
      </c>
      <c r="Q86" s="89">
        <f t="shared" si="34"/>
        <v>99.600000000000009</v>
      </c>
      <c r="R86" s="90">
        <v>286978</v>
      </c>
      <c r="S86" s="90">
        <v>266135</v>
      </c>
      <c r="T86" s="110">
        <f t="shared" si="35"/>
        <v>40785899.333333328</v>
      </c>
      <c r="U86" s="110">
        <f t="shared" si="36"/>
        <v>5098237.416666666</v>
      </c>
      <c r="V86" s="111">
        <f t="shared" si="37"/>
        <v>5098237</v>
      </c>
      <c r="W86" s="112" t="str">
        <f>VLOOKUP(C86,'053-001'!D:I,6,0)</f>
        <v>053-001</v>
      </c>
      <c r="X86" s="112" t="e">
        <f>VLOOKUP(C86,'053-003'!C:G,5,0)</f>
        <v>#N/A</v>
      </c>
      <c r="Y86" s="112" t="e">
        <f>VLOOKUP(C86,'053-004'!C:G,5,0)</f>
        <v>#N/A</v>
      </c>
      <c r="Z86" s="113" t="e">
        <f>VLOOKUP(C86,'053-005'!D:L,9,0)</f>
        <v>#N/A</v>
      </c>
      <c r="AA86" s="112" t="e">
        <f>VLOOKUP(C86,'053-006'!C:G,5,0)</f>
        <v>#N/A</v>
      </c>
    </row>
    <row r="87" spans="1:27" ht="45" customHeight="1" thickBot="1">
      <c r="A87" s="187"/>
      <c r="B87" s="190" t="s">
        <v>681</v>
      </c>
      <c r="C87" s="95" t="s">
        <v>681</v>
      </c>
      <c r="D87" s="96" t="s">
        <v>682</v>
      </c>
      <c r="E87" s="96" t="s">
        <v>669</v>
      </c>
      <c r="F87" s="97">
        <v>2</v>
      </c>
      <c r="G87" s="192"/>
      <c r="H87" s="184"/>
      <c r="I87" s="184"/>
      <c r="J87" s="184"/>
      <c r="K87" s="184"/>
      <c r="L87" s="182"/>
      <c r="M87" s="109">
        <v>28</v>
      </c>
      <c r="N87" s="115">
        <f t="shared" si="44"/>
        <v>33.200000000000003</v>
      </c>
      <c r="O87" s="115">
        <f t="shared" si="45"/>
        <v>2.9333333333333331</v>
      </c>
      <c r="P87" s="89">
        <f t="shared" si="33"/>
        <v>8.3000000000000007</v>
      </c>
      <c r="Q87" s="89">
        <f t="shared" si="34"/>
        <v>24.900000000000002</v>
      </c>
      <c r="R87" s="90">
        <v>286978</v>
      </c>
      <c r="S87" s="90">
        <v>266135</v>
      </c>
      <c r="T87" s="110">
        <f t="shared" si="35"/>
        <v>10196474.833333332</v>
      </c>
      <c r="U87" s="110">
        <f t="shared" si="36"/>
        <v>5098237.416666666</v>
      </c>
      <c r="V87" s="111">
        <f t="shared" si="37"/>
        <v>5098237</v>
      </c>
      <c r="W87" s="112" t="e">
        <f>VLOOKUP(C87,'053-001'!D:I,6,0)</f>
        <v>#N/A</v>
      </c>
      <c r="X87" s="112" t="e">
        <f>VLOOKUP(C87,'053-003'!C:G,5,0)</f>
        <v>#N/A</v>
      </c>
      <c r="Y87" s="112" t="str">
        <f>VLOOKUP(C87,'053-004'!C:G,5,0)</f>
        <v>053-004</v>
      </c>
      <c r="Z87" s="113" t="e">
        <f>VLOOKUP(C87,'053-005'!D:L,9,0)</f>
        <v>#N/A</v>
      </c>
      <c r="AA87" s="112" t="e">
        <f>VLOOKUP(C87,'053-006'!C:G,5,0)</f>
        <v>#N/A</v>
      </c>
    </row>
    <row r="88" spans="1:27" ht="45" customHeight="1">
      <c r="A88" s="186" t="s">
        <v>606</v>
      </c>
      <c r="B88" s="188" t="s">
        <v>44</v>
      </c>
      <c r="C88" s="92" t="s">
        <v>44</v>
      </c>
      <c r="D88" s="93" t="s">
        <v>3</v>
      </c>
      <c r="E88" s="93" t="s">
        <v>603</v>
      </c>
      <c r="F88" s="94">
        <v>1</v>
      </c>
      <c r="G88" s="191">
        <v>345</v>
      </c>
      <c r="H88" s="183">
        <f>F88*G88</f>
        <v>345</v>
      </c>
      <c r="I88" s="183">
        <v>0</v>
      </c>
      <c r="J88" s="183">
        <f>H88-I88</f>
        <v>345</v>
      </c>
      <c r="K88" s="183">
        <f>J88*0.09</f>
        <v>31.049999999999997</v>
      </c>
      <c r="L88" s="185">
        <f>J88+K88</f>
        <v>376.05</v>
      </c>
      <c r="M88" s="109">
        <v>28</v>
      </c>
      <c r="N88" s="115">
        <f>345/19*F88</f>
        <v>18.157894736842106</v>
      </c>
      <c r="O88" s="115">
        <f>31/19*F88</f>
        <v>1.631578947368421</v>
      </c>
      <c r="P88" s="89">
        <f t="shared" si="33"/>
        <v>4.5394736842105265</v>
      </c>
      <c r="Q88" s="89">
        <f t="shared" si="34"/>
        <v>13.618421052631579</v>
      </c>
      <c r="R88" s="90">
        <v>286978</v>
      </c>
      <c r="S88" s="90">
        <v>266135</v>
      </c>
      <c r="T88" s="110">
        <f t="shared" si="35"/>
        <v>5584527.328947369</v>
      </c>
      <c r="U88" s="110">
        <f t="shared" si="36"/>
        <v>5584527.328947369</v>
      </c>
      <c r="V88" s="111">
        <f t="shared" si="37"/>
        <v>5584527</v>
      </c>
      <c r="W88" s="112" t="str">
        <f>VLOOKUP(C88,'053-001'!D:I,6,0)</f>
        <v>053-001</v>
      </c>
      <c r="X88" s="112" t="e">
        <f>VLOOKUP(C88,'053-003'!C:G,5,0)</f>
        <v>#N/A</v>
      </c>
      <c r="Y88" s="112" t="e">
        <f>VLOOKUP(C88,'053-004'!C:G,5,0)</f>
        <v>#N/A</v>
      </c>
      <c r="Z88" s="113" t="e">
        <f>VLOOKUP(C88,'053-005'!D:L,9,0)</f>
        <v>#N/A</v>
      </c>
      <c r="AA88" s="112" t="e">
        <f>VLOOKUP(C88,'053-006'!C:G,5,0)</f>
        <v>#N/A</v>
      </c>
    </row>
    <row r="89" spans="1:27" ht="45" customHeight="1">
      <c r="A89" s="174"/>
      <c r="B89" s="189" t="s">
        <v>184</v>
      </c>
      <c r="C89" s="82" t="s">
        <v>184</v>
      </c>
      <c r="D89" s="83" t="s">
        <v>683</v>
      </c>
      <c r="E89" s="83" t="s">
        <v>603</v>
      </c>
      <c r="F89" s="84">
        <v>2</v>
      </c>
      <c r="G89" s="180"/>
      <c r="H89" s="168"/>
      <c r="I89" s="168"/>
      <c r="J89" s="168"/>
      <c r="K89" s="168"/>
      <c r="L89" s="171"/>
      <c r="M89" s="109">
        <v>28</v>
      </c>
      <c r="N89" s="115">
        <f t="shared" ref="N89:N92" si="46">345/19*F89</f>
        <v>36.315789473684212</v>
      </c>
      <c r="O89" s="115">
        <f t="shared" ref="O89:O92" si="47">31/19*F89</f>
        <v>3.263157894736842</v>
      </c>
      <c r="P89" s="89">
        <f t="shared" si="33"/>
        <v>9.0789473684210531</v>
      </c>
      <c r="Q89" s="89">
        <f t="shared" si="34"/>
        <v>27.236842105263158</v>
      </c>
      <c r="R89" s="90">
        <v>286978</v>
      </c>
      <c r="S89" s="90">
        <v>266135</v>
      </c>
      <c r="T89" s="110">
        <f t="shared" si="35"/>
        <v>11169054.657894738</v>
      </c>
      <c r="U89" s="110">
        <f t="shared" si="36"/>
        <v>5584527.328947369</v>
      </c>
      <c r="V89" s="111">
        <f t="shared" si="37"/>
        <v>5584527</v>
      </c>
      <c r="W89" s="112" t="str">
        <f>VLOOKUP(C89,'053-001'!D:I,6,0)</f>
        <v>053-001</v>
      </c>
      <c r="X89" s="112" t="e">
        <f>VLOOKUP(C89,'053-003'!C:G,5,0)</f>
        <v>#N/A</v>
      </c>
      <c r="Y89" s="112" t="e">
        <f>VLOOKUP(C89,'053-004'!C:G,5,0)</f>
        <v>#N/A</v>
      </c>
      <c r="Z89" s="113" t="e">
        <f>VLOOKUP(C89,'053-005'!D:L,9,0)</f>
        <v>#N/A</v>
      </c>
      <c r="AA89" s="112" t="e">
        <f>VLOOKUP(C89,'053-006'!C:G,5,0)</f>
        <v>#N/A</v>
      </c>
    </row>
    <row r="90" spans="1:27" ht="45" customHeight="1">
      <c r="A90" s="174"/>
      <c r="B90" s="189" t="s">
        <v>312</v>
      </c>
      <c r="C90" s="82" t="s">
        <v>312</v>
      </c>
      <c r="D90" s="83" t="s">
        <v>684</v>
      </c>
      <c r="E90" s="83" t="s">
        <v>603</v>
      </c>
      <c r="F90" s="84">
        <v>2</v>
      </c>
      <c r="G90" s="180"/>
      <c r="H90" s="168"/>
      <c r="I90" s="168"/>
      <c r="J90" s="168"/>
      <c r="K90" s="168"/>
      <c r="L90" s="171"/>
      <c r="M90" s="109">
        <v>28</v>
      </c>
      <c r="N90" s="115">
        <f t="shared" si="46"/>
        <v>36.315789473684212</v>
      </c>
      <c r="O90" s="115">
        <f t="shared" si="47"/>
        <v>3.263157894736842</v>
      </c>
      <c r="P90" s="89">
        <f t="shared" si="33"/>
        <v>9.0789473684210531</v>
      </c>
      <c r="Q90" s="89">
        <f t="shared" si="34"/>
        <v>27.236842105263158</v>
      </c>
      <c r="R90" s="90">
        <v>286978</v>
      </c>
      <c r="S90" s="90">
        <v>266135</v>
      </c>
      <c r="T90" s="110">
        <f t="shared" si="35"/>
        <v>11169054.657894738</v>
      </c>
      <c r="U90" s="110">
        <f t="shared" si="36"/>
        <v>5584527.328947369</v>
      </c>
      <c r="V90" s="111">
        <f t="shared" si="37"/>
        <v>5584527</v>
      </c>
      <c r="W90" s="112" t="str">
        <f>VLOOKUP(C90,'053-001'!D:I,6,0)</f>
        <v>053-001</v>
      </c>
      <c r="X90" s="112" t="e">
        <f>VLOOKUP(C90,'053-003'!C:G,5,0)</f>
        <v>#N/A</v>
      </c>
      <c r="Y90" s="112" t="e">
        <f>VLOOKUP(C90,'053-004'!C:G,5,0)</f>
        <v>#N/A</v>
      </c>
      <c r="Z90" s="113" t="e">
        <f>VLOOKUP(C90,'053-005'!D:L,9,0)</f>
        <v>#N/A</v>
      </c>
      <c r="AA90" s="112" t="e">
        <f>VLOOKUP(C90,'053-006'!C:G,5,0)</f>
        <v>#N/A</v>
      </c>
    </row>
    <row r="91" spans="1:27" ht="45" customHeight="1">
      <c r="A91" s="174"/>
      <c r="B91" s="189" t="s">
        <v>422</v>
      </c>
      <c r="C91" s="82" t="s">
        <v>422</v>
      </c>
      <c r="D91" s="83" t="s">
        <v>685</v>
      </c>
      <c r="E91" s="83" t="s">
        <v>603</v>
      </c>
      <c r="F91" s="84">
        <v>12</v>
      </c>
      <c r="G91" s="180"/>
      <c r="H91" s="168"/>
      <c r="I91" s="168"/>
      <c r="J91" s="168"/>
      <c r="K91" s="168"/>
      <c r="L91" s="171"/>
      <c r="M91" s="109">
        <v>28</v>
      </c>
      <c r="N91" s="115">
        <f t="shared" si="46"/>
        <v>217.89473684210526</v>
      </c>
      <c r="O91" s="115">
        <f t="shared" si="47"/>
        <v>19.578947368421051</v>
      </c>
      <c r="P91" s="89">
        <f t="shared" si="33"/>
        <v>54.473684210526315</v>
      </c>
      <c r="Q91" s="89">
        <f t="shared" si="34"/>
        <v>163.42105263157896</v>
      </c>
      <c r="R91" s="90">
        <v>286978</v>
      </c>
      <c r="S91" s="90">
        <v>266135</v>
      </c>
      <c r="T91" s="110">
        <f t="shared" si="35"/>
        <v>67014327.947368428</v>
      </c>
      <c r="U91" s="110">
        <f t="shared" si="36"/>
        <v>5584527.328947369</v>
      </c>
      <c r="V91" s="111">
        <f t="shared" si="37"/>
        <v>5584527</v>
      </c>
      <c r="W91" s="112" t="str">
        <f>VLOOKUP(C91,'053-001'!D:I,6,0)</f>
        <v>053-001</v>
      </c>
      <c r="X91" s="112" t="e">
        <f>VLOOKUP(C91,'053-003'!C:G,5,0)</f>
        <v>#N/A</v>
      </c>
      <c r="Y91" s="112" t="e">
        <f>VLOOKUP(C91,'053-004'!C:G,5,0)</f>
        <v>#N/A</v>
      </c>
      <c r="Z91" s="113" t="e">
        <f>VLOOKUP(C91,'053-005'!D:L,9,0)</f>
        <v>#N/A</v>
      </c>
      <c r="AA91" s="112" t="e">
        <f>VLOOKUP(C91,'053-006'!C:G,5,0)</f>
        <v>#N/A</v>
      </c>
    </row>
    <row r="92" spans="1:27" ht="45" customHeight="1" thickBot="1">
      <c r="A92" s="187"/>
      <c r="B92" s="190" t="s">
        <v>551</v>
      </c>
      <c r="C92" s="95" t="s">
        <v>551</v>
      </c>
      <c r="D92" s="96" t="s">
        <v>686</v>
      </c>
      <c r="E92" s="96" t="s">
        <v>603</v>
      </c>
      <c r="F92" s="97">
        <v>2</v>
      </c>
      <c r="G92" s="192"/>
      <c r="H92" s="184"/>
      <c r="I92" s="184"/>
      <c r="J92" s="184"/>
      <c r="K92" s="184"/>
      <c r="L92" s="182"/>
      <c r="M92" s="109">
        <v>28</v>
      </c>
      <c r="N92" s="115">
        <f t="shared" si="46"/>
        <v>36.315789473684212</v>
      </c>
      <c r="O92" s="115">
        <f t="shared" si="47"/>
        <v>3.263157894736842</v>
      </c>
      <c r="P92" s="89">
        <f t="shared" si="33"/>
        <v>9.0789473684210531</v>
      </c>
      <c r="Q92" s="89">
        <f t="shared" si="34"/>
        <v>27.236842105263158</v>
      </c>
      <c r="R92" s="90">
        <v>286978</v>
      </c>
      <c r="S92" s="90">
        <v>266135</v>
      </c>
      <c r="T92" s="110">
        <f t="shared" si="35"/>
        <v>11169054.657894738</v>
      </c>
      <c r="U92" s="110">
        <f t="shared" si="36"/>
        <v>5584527.328947369</v>
      </c>
      <c r="V92" s="111">
        <f t="shared" si="37"/>
        <v>5584527</v>
      </c>
      <c r="W92" s="112" t="str">
        <f>VLOOKUP(C92,'053-001'!D:I,6,0)</f>
        <v>053-001</v>
      </c>
      <c r="X92" s="112" t="e">
        <f>VLOOKUP(C92,'053-003'!C:G,5,0)</f>
        <v>#N/A</v>
      </c>
      <c r="Y92" s="112" t="e">
        <f>VLOOKUP(C92,'053-004'!C:G,5,0)</f>
        <v>#N/A</v>
      </c>
      <c r="Z92" s="113" t="e">
        <f>VLOOKUP(C92,'053-005'!D:L,9,0)</f>
        <v>#N/A</v>
      </c>
      <c r="AA92" s="112" t="e">
        <f>VLOOKUP(C92,'053-006'!C:G,5,0)</f>
        <v>#N/A</v>
      </c>
    </row>
    <row r="93" spans="1:27" ht="45" customHeight="1">
      <c r="A93" s="186" t="s">
        <v>608</v>
      </c>
      <c r="B93" s="188" t="s">
        <v>48</v>
      </c>
      <c r="C93" s="92" t="s">
        <v>48</v>
      </c>
      <c r="D93" s="93" t="s">
        <v>3</v>
      </c>
      <c r="E93" s="93" t="s">
        <v>603</v>
      </c>
      <c r="F93" s="94">
        <v>1</v>
      </c>
      <c r="G93" s="191">
        <v>858</v>
      </c>
      <c r="H93" s="183">
        <f>F93*G93</f>
        <v>858</v>
      </c>
      <c r="I93" s="183">
        <v>0</v>
      </c>
      <c r="J93" s="183">
        <f>H93-I93</f>
        <v>858</v>
      </c>
      <c r="K93" s="183">
        <f>J93*0.09</f>
        <v>77.22</v>
      </c>
      <c r="L93" s="185">
        <f>J93+K93</f>
        <v>935.22</v>
      </c>
      <c r="M93" s="109">
        <v>28</v>
      </c>
      <c r="N93" s="115">
        <f>858/23*F93</f>
        <v>37.304347826086953</v>
      </c>
      <c r="O93" s="115">
        <f>77/23*F93</f>
        <v>3.347826086956522</v>
      </c>
      <c r="P93" s="89">
        <f t="shared" si="33"/>
        <v>9.3260869565217384</v>
      </c>
      <c r="Q93" s="89">
        <f t="shared" si="34"/>
        <v>27.978260869565215</v>
      </c>
      <c r="R93" s="90">
        <v>286978</v>
      </c>
      <c r="S93" s="90">
        <v>266135</v>
      </c>
      <c r="T93" s="110">
        <f t="shared" si="35"/>
        <v>11471895.934782607</v>
      </c>
      <c r="U93" s="110">
        <f t="shared" si="36"/>
        <v>11471895.934782607</v>
      </c>
      <c r="V93" s="111">
        <f t="shared" si="37"/>
        <v>11471895</v>
      </c>
      <c r="W93" s="112" t="str">
        <f>VLOOKUP(C93,'053-001'!D:I,6,0)</f>
        <v>053-001</v>
      </c>
      <c r="X93" s="112" t="e">
        <f>VLOOKUP(C93,'053-003'!C:G,5,0)</f>
        <v>#N/A</v>
      </c>
      <c r="Y93" s="112" t="e">
        <f>VLOOKUP(C93,'053-004'!C:G,5,0)</f>
        <v>#N/A</v>
      </c>
      <c r="Z93" s="113" t="e">
        <f>VLOOKUP(C93,'053-005'!D:L,9,0)</f>
        <v>#N/A</v>
      </c>
      <c r="AA93" s="112" t="e">
        <f>VLOOKUP(C93,'053-006'!C:G,5,0)</f>
        <v>#N/A</v>
      </c>
    </row>
    <row r="94" spans="1:27" ht="45" customHeight="1">
      <c r="A94" s="174"/>
      <c r="B94" s="189" t="s">
        <v>188</v>
      </c>
      <c r="C94" s="82" t="s">
        <v>188</v>
      </c>
      <c r="D94" s="83" t="s">
        <v>687</v>
      </c>
      <c r="E94" s="83" t="s">
        <v>603</v>
      </c>
      <c r="F94" s="84">
        <v>2</v>
      </c>
      <c r="G94" s="180"/>
      <c r="H94" s="168"/>
      <c r="I94" s="168"/>
      <c r="J94" s="168"/>
      <c r="K94" s="168"/>
      <c r="L94" s="171"/>
      <c r="M94" s="109">
        <v>28</v>
      </c>
      <c r="N94" s="115">
        <f t="shared" ref="N94:N97" si="48">858/23*F94</f>
        <v>74.608695652173907</v>
      </c>
      <c r="O94" s="115">
        <f t="shared" ref="O94:O97" si="49">77/23*F94</f>
        <v>6.6956521739130439</v>
      </c>
      <c r="P94" s="89">
        <f t="shared" si="33"/>
        <v>18.652173913043477</v>
      </c>
      <c r="Q94" s="89">
        <f t="shared" si="34"/>
        <v>55.95652173913043</v>
      </c>
      <c r="R94" s="90">
        <v>286978</v>
      </c>
      <c r="S94" s="90">
        <v>266135</v>
      </c>
      <c r="T94" s="110">
        <f t="shared" si="35"/>
        <v>22943791.869565215</v>
      </c>
      <c r="U94" s="110">
        <f t="shared" si="36"/>
        <v>11471895.934782607</v>
      </c>
      <c r="V94" s="111">
        <f t="shared" si="37"/>
        <v>11471895</v>
      </c>
      <c r="W94" s="112" t="str">
        <f>VLOOKUP(C94,'053-001'!D:I,6,0)</f>
        <v>053-001</v>
      </c>
      <c r="X94" s="112" t="e">
        <f>VLOOKUP(C94,'053-003'!C:G,5,0)</f>
        <v>#N/A</v>
      </c>
      <c r="Y94" s="112" t="e">
        <f>VLOOKUP(C94,'053-004'!C:G,5,0)</f>
        <v>#N/A</v>
      </c>
      <c r="Z94" s="113" t="e">
        <f>VLOOKUP(C94,'053-005'!D:L,9,0)</f>
        <v>#N/A</v>
      </c>
      <c r="AA94" s="112" t="e">
        <f>VLOOKUP(C94,'053-006'!C:G,5,0)</f>
        <v>#N/A</v>
      </c>
    </row>
    <row r="95" spans="1:27" ht="45" customHeight="1">
      <c r="A95" s="174"/>
      <c r="B95" s="189" t="s">
        <v>316</v>
      </c>
      <c r="C95" s="82" t="s">
        <v>316</v>
      </c>
      <c r="D95" s="83" t="s">
        <v>688</v>
      </c>
      <c r="E95" s="83" t="s">
        <v>603</v>
      </c>
      <c r="F95" s="84">
        <v>2</v>
      </c>
      <c r="G95" s="180"/>
      <c r="H95" s="168"/>
      <c r="I95" s="168"/>
      <c r="J95" s="168"/>
      <c r="K95" s="168"/>
      <c r="L95" s="171"/>
      <c r="M95" s="109">
        <v>28</v>
      </c>
      <c r="N95" s="115">
        <f t="shared" si="48"/>
        <v>74.608695652173907</v>
      </c>
      <c r="O95" s="115">
        <f t="shared" si="49"/>
        <v>6.6956521739130439</v>
      </c>
      <c r="P95" s="89">
        <f t="shared" si="33"/>
        <v>18.652173913043477</v>
      </c>
      <c r="Q95" s="89">
        <f t="shared" si="34"/>
        <v>55.95652173913043</v>
      </c>
      <c r="R95" s="90">
        <v>286978</v>
      </c>
      <c r="S95" s="90">
        <v>266135</v>
      </c>
      <c r="T95" s="110">
        <f t="shared" si="35"/>
        <v>22943791.869565215</v>
      </c>
      <c r="U95" s="110">
        <f t="shared" si="36"/>
        <v>11471895.934782607</v>
      </c>
      <c r="V95" s="111">
        <f t="shared" si="37"/>
        <v>11471895</v>
      </c>
      <c r="W95" s="112" t="str">
        <f>VLOOKUP(C95,'053-001'!D:I,6,0)</f>
        <v>053-001</v>
      </c>
      <c r="X95" s="112" t="e">
        <f>VLOOKUP(C95,'053-003'!C:G,5,0)</f>
        <v>#N/A</v>
      </c>
      <c r="Y95" s="112" t="e">
        <f>VLOOKUP(C95,'053-004'!C:G,5,0)</f>
        <v>#N/A</v>
      </c>
      <c r="Z95" s="113" t="e">
        <f>VLOOKUP(C95,'053-005'!D:L,9,0)</f>
        <v>#N/A</v>
      </c>
      <c r="AA95" s="112" t="e">
        <f>VLOOKUP(C95,'053-006'!C:G,5,0)</f>
        <v>#N/A</v>
      </c>
    </row>
    <row r="96" spans="1:27" ht="45" customHeight="1">
      <c r="A96" s="174"/>
      <c r="B96" s="189" t="s">
        <v>426</v>
      </c>
      <c r="C96" s="82" t="s">
        <v>426</v>
      </c>
      <c r="D96" s="83" t="s">
        <v>689</v>
      </c>
      <c r="E96" s="83" t="s">
        <v>603</v>
      </c>
      <c r="F96" s="84">
        <v>16</v>
      </c>
      <c r="G96" s="180"/>
      <c r="H96" s="168"/>
      <c r="I96" s="168"/>
      <c r="J96" s="168"/>
      <c r="K96" s="168"/>
      <c r="L96" s="171"/>
      <c r="M96" s="109">
        <v>28</v>
      </c>
      <c r="N96" s="115">
        <f t="shared" si="48"/>
        <v>596.86956521739125</v>
      </c>
      <c r="O96" s="115">
        <f t="shared" si="49"/>
        <v>53.565217391304351</v>
      </c>
      <c r="P96" s="89">
        <f t="shared" si="33"/>
        <v>149.21739130434781</v>
      </c>
      <c r="Q96" s="89">
        <f t="shared" si="34"/>
        <v>447.65217391304344</v>
      </c>
      <c r="R96" s="90">
        <v>286978</v>
      </c>
      <c r="S96" s="90">
        <v>266135</v>
      </c>
      <c r="T96" s="110">
        <f t="shared" si="35"/>
        <v>183550334.95652172</v>
      </c>
      <c r="U96" s="110">
        <f t="shared" si="36"/>
        <v>11471895.934782607</v>
      </c>
      <c r="V96" s="111">
        <f t="shared" si="37"/>
        <v>11471895</v>
      </c>
      <c r="W96" s="112" t="str">
        <f>VLOOKUP(C96,'053-001'!D:I,6,0)</f>
        <v>053-001</v>
      </c>
      <c r="X96" s="112" t="e">
        <f>VLOOKUP(C96,'053-003'!C:G,5,0)</f>
        <v>#N/A</v>
      </c>
      <c r="Y96" s="112" t="e">
        <f>VLOOKUP(C96,'053-004'!C:G,5,0)</f>
        <v>#N/A</v>
      </c>
      <c r="Z96" s="113" t="e">
        <f>VLOOKUP(C96,'053-005'!D:L,9,0)</f>
        <v>#N/A</v>
      </c>
      <c r="AA96" s="112" t="e">
        <f>VLOOKUP(C96,'053-006'!C:G,5,0)</f>
        <v>#N/A</v>
      </c>
    </row>
    <row r="97" spans="1:27" ht="45" customHeight="1" thickBot="1">
      <c r="A97" s="187"/>
      <c r="B97" s="190" t="s">
        <v>522</v>
      </c>
      <c r="C97" s="95" t="s">
        <v>522</v>
      </c>
      <c r="D97" s="96" t="s">
        <v>690</v>
      </c>
      <c r="E97" s="96" t="s">
        <v>603</v>
      </c>
      <c r="F97" s="97">
        <v>2</v>
      </c>
      <c r="G97" s="192"/>
      <c r="H97" s="184"/>
      <c r="I97" s="184"/>
      <c r="J97" s="184"/>
      <c r="K97" s="184"/>
      <c r="L97" s="182"/>
      <c r="M97" s="109">
        <v>28</v>
      </c>
      <c r="N97" s="115">
        <f t="shared" si="48"/>
        <v>74.608695652173907</v>
      </c>
      <c r="O97" s="115">
        <f t="shared" si="49"/>
        <v>6.6956521739130439</v>
      </c>
      <c r="P97" s="89">
        <f t="shared" si="33"/>
        <v>18.652173913043477</v>
      </c>
      <c r="Q97" s="89">
        <f t="shared" si="34"/>
        <v>55.95652173913043</v>
      </c>
      <c r="R97" s="90">
        <v>286978</v>
      </c>
      <c r="S97" s="90">
        <v>266135</v>
      </c>
      <c r="T97" s="110">
        <f t="shared" si="35"/>
        <v>22943791.869565215</v>
      </c>
      <c r="U97" s="110">
        <f t="shared" si="36"/>
        <v>11471895.934782607</v>
      </c>
      <c r="V97" s="111">
        <f t="shared" si="37"/>
        <v>11471895</v>
      </c>
      <c r="W97" s="112" t="str">
        <f>VLOOKUP(C97,'053-001'!D:I,6,0)</f>
        <v>053-001</v>
      </c>
      <c r="X97" s="112" t="e">
        <f>VLOOKUP(C97,'053-003'!C:G,5,0)</f>
        <v>#N/A</v>
      </c>
      <c r="Y97" s="112" t="e">
        <f>VLOOKUP(C97,'053-004'!C:G,5,0)</f>
        <v>#N/A</v>
      </c>
      <c r="Z97" s="113" t="e">
        <f>VLOOKUP(C97,'053-005'!D:L,9,0)</f>
        <v>#N/A</v>
      </c>
      <c r="AA97" s="112" t="e">
        <f>VLOOKUP(C97,'053-006'!C:G,5,0)</f>
        <v>#N/A</v>
      </c>
    </row>
    <row r="98" spans="1:27" ht="45" customHeight="1">
      <c r="A98" s="186" t="s">
        <v>618</v>
      </c>
      <c r="B98" s="188" t="s">
        <v>49</v>
      </c>
      <c r="C98" s="92" t="s">
        <v>49</v>
      </c>
      <c r="D98" s="93" t="s">
        <v>3</v>
      </c>
      <c r="E98" s="93" t="s">
        <v>603</v>
      </c>
      <c r="F98" s="94">
        <v>1</v>
      </c>
      <c r="G98" s="191">
        <v>858</v>
      </c>
      <c r="H98" s="183">
        <f>F98*G98</f>
        <v>858</v>
      </c>
      <c r="I98" s="183">
        <v>0</v>
      </c>
      <c r="J98" s="183">
        <f>H98-I98</f>
        <v>858</v>
      </c>
      <c r="K98" s="183">
        <f>J98*0.09</f>
        <v>77.22</v>
      </c>
      <c r="L98" s="185">
        <f>J98+K98</f>
        <v>935.22</v>
      </c>
      <c r="M98" s="109">
        <v>28</v>
      </c>
      <c r="N98" s="115">
        <f>858/23*F98</f>
        <v>37.304347826086953</v>
      </c>
      <c r="O98" s="115">
        <f>77/23*F98</f>
        <v>3.347826086956522</v>
      </c>
      <c r="P98" s="89">
        <f t="shared" si="33"/>
        <v>9.3260869565217384</v>
      </c>
      <c r="Q98" s="89">
        <f t="shared" si="34"/>
        <v>27.978260869565215</v>
      </c>
      <c r="R98" s="90">
        <v>286978</v>
      </c>
      <c r="S98" s="90">
        <v>266135</v>
      </c>
      <c r="T98" s="110">
        <f t="shared" si="35"/>
        <v>11471895.934782607</v>
      </c>
      <c r="U98" s="110">
        <f t="shared" si="36"/>
        <v>11471895.934782607</v>
      </c>
      <c r="V98" s="111">
        <f t="shared" si="37"/>
        <v>11471895</v>
      </c>
      <c r="W98" s="112" t="str">
        <f>VLOOKUP(C98,'053-001'!D:I,6,0)</f>
        <v>053-001</v>
      </c>
      <c r="X98" s="112" t="e">
        <f>VLOOKUP(C98,'053-003'!C:G,5,0)</f>
        <v>#N/A</v>
      </c>
      <c r="Y98" s="112" t="e">
        <f>VLOOKUP(C98,'053-004'!C:G,5,0)</f>
        <v>#N/A</v>
      </c>
      <c r="Z98" s="113" t="e">
        <f>VLOOKUP(C98,'053-005'!D:L,9,0)</f>
        <v>#N/A</v>
      </c>
      <c r="AA98" s="112" t="e">
        <f>VLOOKUP(C98,'053-006'!C:G,5,0)</f>
        <v>#N/A</v>
      </c>
    </row>
    <row r="99" spans="1:27" ht="45" customHeight="1">
      <c r="A99" s="174"/>
      <c r="B99" s="189" t="s">
        <v>189</v>
      </c>
      <c r="C99" s="82" t="s">
        <v>189</v>
      </c>
      <c r="D99" s="83" t="s">
        <v>687</v>
      </c>
      <c r="E99" s="83" t="s">
        <v>603</v>
      </c>
      <c r="F99" s="84">
        <v>2</v>
      </c>
      <c r="G99" s="180"/>
      <c r="H99" s="168"/>
      <c r="I99" s="168"/>
      <c r="J99" s="168"/>
      <c r="K99" s="168"/>
      <c r="L99" s="171"/>
      <c r="M99" s="109">
        <v>28</v>
      </c>
      <c r="N99" s="115">
        <f t="shared" ref="N99:N102" si="50">858/23*F99</f>
        <v>74.608695652173907</v>
      </c>
      <c r="O99" s="115">
        <f t="shared" ref="O99:O102" si="51">77/23*F99</f>
        <v>6.6956521739130439</v>
      </c>
      <c r="P99" s="89">
        <f t="shared" si="33"/>
        <v>18.652173913043477</v>
      </c>
      <c r="Q99" s="89">
        <f t="shared" si="34"/>
        <v>55.95652173913043</v>
      </c>
      <c r="R99" s="90">
        <v>286978</v>
      </c>
      <c r="S99" s="90">
        <v>266135</v>
      </c>
      <c r="T99" s="110">
        <f t="shared" si="35"/>
        <v>22943791.869565215</v>
      </c>
      <c r="U99" s="110">
        <f t="shared" si="36"/>
        <v>11471895.934782607</v>
      </c>
      <c r="V99" s="111">
        <f t="shared" si="37"/>
        <v>11471895</v>
      </c>
      <c r="W99" s="112" t="str">
        <f>VLOOKUP(C99,'053-001'!D:I,6,0)</f>
        <v>053-001</v>
      </c>
      <c r="X99" s="112" t="e">
        <f>VLOOKUP(C99,'053-003'!C:G,5,0)</f>
        <v>#N/A</v>
      </c>
      <c r="Y99" s="112" t="e">
        <f>VLOOKUP(C99,'053-004'!C:G,5,0)</f>
        <v>#N/A</v>
      </c>
      <c r="Z99" s="113" t="e">
        <f>VLOOKUP(C99,'053-005'!D:L,9,0)</f>
        <v>#N/A</v>
      </c>
      <c r="AA99" s="112" t="e">
        <f>VLOOKUP(C99,'053-006'!C:G,5,0)</f>
        <v>#N/A</v>
      </c>
    </row>
    <row r="100" spans="1:27" ht="45" customHeight="1">
      <c r="A100" s="174"/>
      <c r="B100" s="189" t="s">
        <v>317</v>
      </c>
      <c r="C100" s="82" t="s">
        <v>317</v>
      </c>
      <c r="D100" s="83" t="s">
        <v>688</v>
      </c>
      <c r="E100" s="83" t="s">
        <v>603</v>
      </c>
      <c r="F100" s="84">
        <v>2</v>
      </c>
      <c r="G100" s="180"/>
      <c r="H100" s="168"/>
      <c r="I100" s="168"/>
      <c r="J100" s="168"/>
      <c r="K100" s="168"/>
      <c r="L100" s="171"/>
      <c r="M100" s="109">
        <v>28</v>
      </c>
      <c r="N100" s="115">
        <f t="shared" si="50"/>
        <v>74.608695652173907</v>
      </c>
      <c r="O100" s="115">
        <f t="shared" si="51"/>
        <v>6.6956521739130439</v>
      </c>
      <c r="P100" s="89">
        <f t="shared" si="33"/>
        <v>18.652173913043477</v>
      </c>
      <c r="Q100" s="89">
        <f t="shared" si="34"/>
        <v>55.95652173913043</v>
      </c>
      <c r="R100" s="90">
        <v>286978</v>
      </c>
      <c r="S100" s="90">
        <v>266135</v>
      </c>
      <c r="T100" s="110">
        <f t="shared" si="35"/>
        <v>22943791.869565215</v>
      </c>
      <c r="U100" s="110">
        <f t="shared" si="36"/>
        <v>11471895.934782607</v>
      </c>
      <c r="V100" s="111">
        <f t="shared" si="37"/>
        <v>11471895</v>
      </c>
      <c r="W100" s="112" t="str">
        <f>VLOOKUP(C100,'053-001'!D:I,6,0)</f>
        <v>053-001</v>
      </c>
      <c r="X100" s="112" t="e">
        <f>VLOOKUP(C100,'053-003'!C:G,5,0)</f>
        <v>#N/A</v>
      </c>
      <c r="Y100" s="112" t="e">
        <f>VLOOKUP(C100,'053-004'!C:G,5,0)</f>
        <v>#N/A</v>
      </c>
      <c r="Z100" s="113" t="e">
        <f>VLOOKUP(C100,'053-005'!D:L,9,0)</f>
        <v>#N/A</v>
      </c>
      <c r="AA100" s="112" t="e">
        <f>VLOOKUP(C100,'053-006'!C:G,5,0)</f>
        <v>#N/A</v>
      </c>
    </row>
    <row r="101" spans="1:27" ht="45" customHeight="1">
      <c r="A101" s="174"/>
      <c r="B101" s="189" t="s">
        <v>427</v>
      </c>
      <c r="C101" s="82" t="s">
        <v>427</v>
      </c>
      <c r="D101" s="83" t="s">
        <v>689</v>
      </c>
      <c r="E101" s="83" t="s">
        <v>603</v>
      </c>
      <c r="F101" s="84">
        <v>16</v>
      </c>
      <c r="G101" s="180"/>
      <c r="H101" s="168"/>
      <c r="I101" s="168"/>
      <c r="J101" s="168"/>
      <c r="K101" s="168"/>
      <c r="L101" s="171"/>
      <c r="M101" s="109">
        <v>28</v>
      </c>
      <c r="N101" s="115">
        <f t="shared" si="50"/>
        <v>596.86956521739125</v>
      </c>
      <c r="O101" s="115">
        <f t="shared" si="51"/>
        <v>53.565217391304351</v>
      </c>
      <c r="P101" s="89">
        <f t="shared" si="33"/>
        <v>149.21739130434781</v>
      </c>
      <c r="Q101" s="89">
        <f t="shared" si="34"/>
        <v>447.65217391304344</v>
      </c>
      <c r="R101" s="90">
        <v>286978</v>
      </c>
      <c r="S101" s="90">
        <v>266135</v>
      </c>
      <c r="T101" s="110">
        <f t="shared" si="35"/>
        <v>183550334.95652172</v>
      </c>
      <c r="U101" s="110">
        <f t="shared" si="36"/>
        <v>11471895.934782607</v>
      </c>
      <c r="V101" s="111">
        <f t="shared" si="37"/>
        <v>11471895</v>
      </c>
      <c r="W101" s="112" t="str">
        <f>VLOOKUP(C101,'053-001'!D:I,6,0)</f>
        <v>053-001</v>
      </c>
      <c r="X101" s="112" t="e">
        <f>VLOOKUP(C101,'053-003'!C:G,5,0)</f>
        <v>#N/A</v>
      </c>
      <c r="Y101" s="112" t="e">
        <f>VLOOKUP(C101,'053-004'!C:G,5,0)</f>
        <v>#N/A</v>
      </c>
      <c r="Z101" s="113" t="e">
        <f>VLOOKUP(C101,'053-005'!D:L,9,0)</f>
        <v>#N/A</v>
      </c>
      <c r="AA101" s="112" t="e">
        <f>VLOOKUP(C101,'053-006'!C:G,5,0)</f>
        <v>#N/A</v>
      </c>
    </row>
    <row r="102" spans="1:27" ht="45" customHeight="1" thickBot="1">
      <c r="A102" s="187"/>
      <c r="B102" s="190" t="s">
        <v>523</v>
      </c>
      <c r="C102" s="95" t="s">
        <v>523</v>
      </c>
      <c r="D102" s="96" t="s">
        <v>690</v>
      </c>
      <c r="E102" s="96" t="s">
        <v>603</v>
      </c>
      <c r="F102" s="97">
        <v>2</v>
      </c>
      <c r="G102" s="192"/>
      <c r="H102" s="184"/>
      <c r="I102" s="184"/>
      <c r="J102" s="184"/>
      <c r="K102" s="184"/>
      <c r="L102" s="182"/>
      <c r="M102" s="109">
        <v>28</v>
      </c>
      <c r="N102" s="115">
        <f t="shared" si="50"/>
        <v>74.608695652173907</v>
      </c>
      <c r="O102" s="115">
        <f t="shared" si="51"/>
        <v>6.6956521739130439</v>
      </c>
      <c r="P102" s="89">
        <f t="shared" si="33"/>
        <v>18.652173913043477</v>
      </c>
      <c r="Q102" s="89">
        <f t="shared" si="34"/>
        <v>55.95652173913043</v>
      </c>
      <c r="R102" s="90">
        <v>286978</v>
      </c>
      <c r="S102" s="90">
        <v>266135</v>
      </c>
      <c r="T102" s="110">
        <f t="shared" si="35"/>
        <v>22943791.869565215</v>
      </c>
      <c r="U102" s="110">
        <f t="shared" si="36"/>
        <v>11471895.934782607</v>
      </c>
      <c r="V102" s="111">
        <f t="shared" si="37"/>
        <v>11471895</v>
      </c>
      <c r="W102" s="112" t="str">
        <f>VLOOKUP(C102,'053-001'!D:I,6,0)</f>
        <v>053-001</v>
      </c>
      <c r="X102" s="112" t="e">
        <f>VLOOKUP(C102,'053-003'!C:G,5,0)</f>
        <v>#N/A</v>
      </c>
      <c r="Y102" s="112" t="e">
        <f>VLOOKUP(C102,'053-004'!C:G,5,0)</f>
        <v>#N/A</v>
      </c>
      <c r="Z102" s="113" t="e">
        <f>VLOOKUP(C102,'053-005'!D:L,9,0)</f>
        <v>#N/A</v>
      </c>
      <c r="AA102" s="112" t="e">
        <f>VLOOKUP(C102,'053-006'!C:G,5,0)</f>
        <v>#N/A</v>
      </c>
    </row>
    <row r="103" spans="1:27" ht="45" customHeight="1">
      <c r="A103" s="186" t="s">
        <v>601</v>
      </c>
      <c r="B103" s="188" t="s">
        <v>41</v>
      </c>
      <c r="C103" s="92" t="s">
        <v>41</v>
      </c>
      <c r="D103" s="93" t="s">
        <v>3</v>
      </c>
      <c r="E103" s="93" t="s">
        <v>603</v>
      </c>
      <c r="F103" s="94">
        <v>1</v>
      </c>
      <c r="G103" s="191">
        <v>184</v>
      </c>
      <c r="H103" s="183">
        <f>F103*G103</f>
        <v>184</v>
      </c>
      <c r="I103" s="183">
        <v>0</v>
      </c>
      <c r="J103" s="183">
        <f>H103-I103</f>
        <v>184</v>
      </c>
      <c r="K103" s="183">
        <f>J103*0.09</f>
        <v>16.559999999999999</v>
      </c>
      <c r="L103" s="185">
        <f>J103+K103</f>
        <v>200.56</v>
      </c>
      <c r="M103" s="109">
        <v>27</v>
      </c>
      <c r="N103" s="91">
        <f>184/15*F103</f>
        <v>12.266666666666667</v>
      </c>
      <c r="O103" s="115">
        <f>17/15*F103</f>
        <v>1.1333333333333333</v>
      </c>
      <c r="P103" s="89">
        <f t="shared" si="33"/>
        <v>3.0666666666666669</v>
      </c>
      <c r="Q103" s="89">
        <f t="shared" si="34"/>
        <v>9.2000000000000011</v>
      </c>
      <c r="R103" s="90">
        <v>286978</v>
      </c>
      <c r="S103" s="90">
        <v>266135</v>
      </c>
      <c r="T103" s="110">
        <f t="shared" si="35"/>
        <v>3781586.666666667</v>
      </c>
      <c r="U103" s="110">
        <f t="shared" si="36"/>
        <v>3781586.666666667</v>
      </c>
      <c r="V103" s="111">
        <f t="shared" si="37"/>
        <v>3781586</v>
      </c>
      <c r="W103" s="112" t="str">
        <f>VLOOKUP(C103,'053-001'!D:I,6,0)</f>
        <v>053-001</v>
      </c>
      <c r="X103" s="112" t="e">
        <f>VLOOKUP(C103,'053-003'!C:G,5,0)</f>
        <v>#N/A</v>
      </c>
      <c r="Y103" s="112" t="e">
        <f>VLOOKUP(C103,'053-004'!C:G,5,0)</f>
        <v>#N/A</v>
      </c>
      <c r="Z103" s="113" t="e">
        <f>VLOOKUP(C103,'053-005'!D:L,9,0)</f>
        <v>#N/A</v>
      </c>
      <c r="AA103" s="112" t="e">
        <f>VLOOKUP(C103,'053-006'!C:G,5,0)</f>
        <v>#N/A</v>
      </c>
    </row>
    <row r="104" spans="1:27" ht="45" customHeight="1">
      <c r="A104" s="174"/>
      <c r="B104" s="189" t="s">
        <v>181</v>
      </c>
      <c r="C104" s="82" t="s">
        <v>181</v>
      </c>
      <c r="D104" s="83" t="s">
        <v>691</v>
      </c>
      <c r="E104" s="83" t="s">
        <v>603</v>
      </c>
      <c r="F104" s="84">
        <v>2</v>
      </c>
      <c r="G104" s="180"/>
      <c r="H104" s="168"/>
      <c r="I104" s="168"/>
      <c r="J104" s="168"/>
      <c r="K104" s="168"/>
      <c r="L104" s="171"/>
      <c r="M104" s="109">
        <v>27</v>
      </c>
      <c r="N104" s="91">
        <f t="shared" ref="N104:N107" si="52">184/15*F104</f>
        <v>24.533333333333335</v>
      </c>
      <c r="O104" s="115">
        <f t="shared" ref="O104:O107" si="53">17/15*F104</f>
        <v>2.2666666666666666</v>
      </c>
      <c r="P104" s="89">
        <f t="shared" si="33"/>
        <v>6.1333333333333337</v>
      </c>
      <c r="Q104" s="89">
        <f t="shared" si="34"/>
        <v>18.400000000000002</v>
      </c>
      <c r="R104" s="90">
        <v>286978</v>
      </c>
      <c r="S104" s="90">
        <v>266135</v>
      </c>
      <c r="T104" s="110">
        <f t="shared" si="35"/>
        <v>7563173.333333334</v>
      </c>
      <c r="U104" s="110">
        <f t="shared" si="36"/>
        <v>3781586.666666667</v>
      </c>
      <c r="V104" s="111">
        <f t="shared" si="37"/>
        <v>3781586</v>
      </c>
      <c r="W104" s="112" t="str">
        <f>VLOOKUP(C104,'053-001'!D:I,6,0)</f>
        <v>053-001</v>
      </c>
      <c r="X104" s="112" t="e">
        <f>VLOOKUP(C104,'053-003'!C:G,5,0)</f>
        <v>#N/A</v>
      </c>
      <c r="Y104" s="112" t="e">
        <f>VLOOKUP(C104,'053-004'!C:G,5,0)</f>
        <v>#N/A</v>
      </c>
      <c r="Z104" s="113" t="e">
        <f>VLOOKUP(C104,'053-005'!D:L,9,0)</f>
        <v>#N/A</v>
      </c>
      <c r="AA104" s="112" t="e">
        <f>VLOOKUP(C104,'053-006'!C:G,5,0)</f>
        <v>#N/A</v>
      </c>
    </row>
    <row r="105" spans="1:27" ht="45" customHeight="1">
      <c r="A105" s="174"/>
      <c r="B105" s="189" t="s">
        <v>309</v>
      </c>
      <c r="C105" s="82" t="s">
        <v>309</v>
      </c>
      <c r="D105" s="83" t="s">
        <v>275</v>
      </c>
      <c r="E105" s="83" t="s">
        <v>603</v>
      </c>
      <c r="F105" s="84">
        <v>2</v>
      </c>
      <c r="G105" s="180"/>
      <c r="H105" s="168"/>
      <c r="I105" s="168"/>
      <c r="J105" s="168"/>
      <c r="K105" s="168"/>
      <c r="L105" s="171"/>
      <c r="M105" s="109">
        <v>27</v>
      </c>
      <c r="N105" s="91">
        <f t="shared" si="52"/>
        <v>24.533333333333335</v>
      </c>
      <c r="O105" s="115">
        <f t="shared" si="53"/>
        <v>2.2666666666666666</v>
      </c>
      <c r="P105" s="89">
        <f t="shared" si="33"/>
        <v>6.1333333333333337</v>
      </c>
      <c r="Q105" s="89">
        <f t="shared" si="34"/>
        <v>18.400000000000002</v>
      </c>
      <c r="R105" s="90">
        <v>286978</v>
      </c>
      <c r="S105" s="90">
        <v>266135</v>
      </c>
      <c r="T105" s="110">
        <f t="shared" si="35"/>
        <v>7563173.333333334</v>
      </c>
      <c r="U105" s="110">
        <f t="shared" si="36"/>
        <v>3781586.666666667</v>
      </c>
      <c r="V105" s="111">
        <f t="shared" si="37"/>
        <v>3781586</v>
      </c>
      <c r="W105" s="112" t="str">
        <f>VLOOKUP(C105,'053-001'!D:I,6,0)</f>
        <v>053-001</v>
      </c>
      <c r="X105" s="112" t="e">
        <f>VLOOKUP(C105,'053-003'!C:G,5,0)</f>
        <v>#N/A</v>
      </c>
      <c r="Y105" s="112" t="e">
        <f>VLOOKUP(C105,'053-004'!C:G,5,0)</f>
        <v>#N/A</v>
      </c>
      <c r="Z105" s="113" t="e">
        <f>VLOOKUP(C105,'053-005'!D:L,9,0)</f>
        <v>#N/A</v>
      </c>
      <c r="AA105" s="112" t="e">
        <f>VLOOKUP(C105,'053-006'!C:G,5,0)</f>
        <v>#N/A</v>
      </c>
    </row>
    <row r="106" spans="1:27" ht="45" customHeight="1">
      <c r="A106" s="174"/>
      <c r="B106" s="189" t="s">
        <v>419</v>
      </c>
      <c r="C106" s="82" t="s">
        <v>419</v>
      </c>
      <c r="D106" s="83" t="s">
        <v>385</v>
      </c>
      <c r="E106" s="83" t="s">
        <v>603</v>
      </c>
      <c r="F106" s="84">
        <v>8</v>
      </c>
      <c r="G106" s="180"/>
      <c r="H106" s="168"/>
      <c r="I106" s="168"/>
      <c r="J106" s="168"/>
      <c r="K106" s="168"/>
      <c r="L106" s="171"/>
      <c r="M106" s="109">
        <v>27</v>
      </c>
      <c r="N106" s="91">
        <f t="shared" si="52"/>
        <v>98.13333333333334</v>
      </c>
      <c r="O106" s="115">
        <f t="shared" si="53"/>
        <v>9.0666666666666664</v>
      </c>
      <c r="P106" s="89">
        <f t="shared" si="33"/>
        <v>24.533333333333335</v>
      </c>
      <c r="Q106" s="89">
        <f t="shared" si="34"/>
        <v>73.600000000000009</v>
      </c>
      <c r="R106" s="90">
        <v>286978</v>
      </c>
      <c r="S106" s="90">
        <v>266135</v>
      </c>
      <c r="T106" s="110">
        <f t="shared" si="35"/>
        <v>30252693.333333336</v>
      </c>
      <c r="U106" s="110">
        <f t="shared" si="36"/>
        <v>3781586.666666667</v>
      </c>
      <c r="V106" s="111">
        <f t="shared" si="37"/>
        <v>3781586</v>
      </c>
      <c r="W106" s="112" t="str">
        <f>VLOOKUP(C106,'053-001'!D:I,6,0)</f>
        <v>053-001</v>
      </c>
      <c r="X106" s="112" t="e">
        <f>VLOOKUP(C106,'053-003'!C:G,5,0)</f>
        <v>#N/A</v>
      </c>
      <c r="Y106" s="112" t="e">
        <f>VLOOKUP(C106,'053-004'!C:G,5,0)</f>
        <v>#N/A</v>
      </c>
      <c r="Z106" s="113" t="e">
        <f>VLOOKUP(C106,'053-005'!D:L,9,0)</f>
        <v>#N/A</v>
      </c>
      <c r="AA106" s="112" t="e">
        <f>VLOOKUP(C106,'053-006'!C:G,5,0)</f>
        <v>#N/A</v>
      </c>
    </row>
    <row r="107" spans="1:27" ht="45" customHeight="1" thickBot="1">
      <c r="A107" s="187"/>
      <c r="B107" s="190" t="s">
        <v>548</v>
      </c>
      <c r="C107" s="95" t="s">
        <v>548</v>
      </c>
      <c r="D107" s="96" t="s">
        <v>692</v>
      </c>
      <c r="E107" s="96" t="s">
        <v>603</v>
      </c>
      <c r="F107" s="97">
        <v>2</v>
      </c>
      <c r="G107" s="192"/>
      <c r="H107" s="184"/>
      <c r="I107" s="184"/>
      <c r="J107" s="184"/>
      <c r="K107" s="184"/>
      <c r="L107" s="182"/>
      <c r="M107" s="109">
        <v>27</v>
      </c>
      <c r="N107" s="91">
        <f t="shared" si="52"/>
        <v>24.533333333333335</v>
      </c>
      <c r="O107" s="115">
        <f t="shared" si="53"/>
        <v>2.2666666666666666</v>
      </c>
      <c r="P107" s="89">
        <f t="shared" si="33"/>
        <v>6.1333333333333337</v>
      </c>
      <c r="Q107" s="89">
        <f t="shared" si="34"/>
        <v>18.400000000000002</v>
      </c>
      <c r="R107" s="90">
        <v>286978</v>
      </c>
      <c r="S107" s="90">
        <v>266135</v>
      </c>
      <c r="T107" s="110">
        <f t="shared" si="35"/>
        <v>7563173.333333334</v>
      </c>
      <c r="U107" s="110">
        <f t="shared" si="36"/>
        <v>3781586.666666667</v>
      </c>
      <c r="V107" s="111">
        <f t="shared" si="37"/>
        <v>3781586</v>
      </c>
      <c r="W107" s="112" t="str">
        <f>VLOOKUP(C107,'053-001'!D:I,6,0)</f>
        <v>053-001</v>
      </c>
      <c r="X107" s="112" t="e">
        <f>VLOOKUP(C107,'053-003'!C:G,5,0)</f>
        <v>#N/A</v>
      </c>
      <c r="Y107" s="112" t="e">
        <f>VLOOKUP(C107,'053-004'!C:G,5,0)</f>
        <v>#N/A</v>
      </c>
      <c r="Z107" s="113" t="e">
        <f>VLOOKUP(C107,'053-005'!D:L,9,0)</f>
        <v>#N/A</v>
      </c>
      <c r="AA107" s="112" t="e">
        <f>VLOOKUP(C107,'053-006'!C:G,5,0)</f>
        <v>#N/A</v>
      </c>
    </row>
    <row r="108" spans="1:27" ht="45" customHeight="1">
      <c r="A108" s="186" t="s">
        <v>604</v>
      </c>
      <c r="B108" s="188" t="s">
        <v>30</v>
      </c>
      <c r="C108" s="92" t="s">
        <v>30</v>
      </c>
      <c r="D108" s="93" t="s">
        <v>3</v>
      </c>
      <c r="E108" s="93" t="s">
        <v>603</v>
      </c>
      <c r="F108" s="94">
        <v>1</v>
      </c>
      <c r="G108" s="191">
        <v>858</v>
      </c>
      <c r="H108" s="183">
        <f>F108*G108</f>
        <v>858</v>
      </c>
      <c r="I108" s="183">
        <v>0</v>
      </c>
      <c r="J108" s="183">
        <f>H108-I108</f>
        <v>858</v>
      </c>
      <c r="K108" s="183">
        <f>J108*0.09</f>
        <v>77.22</v>
      </c>
      <c r="L108" s="185">
        <f>J108+K108</f>
        <v>935.22</v>
      </c>
      <c r="M108" s="109">
        <v>27</v>
      </c>
      <c r="N108" s="115">
        <f>858/23*F108</f>
        <v>37.304347826086953</v>
      </c>
      <c r="O108" s="115">
        <f>77/23*F108</f>
        <v>3.347826086956522</v>
      </c>
      <c r="P108" s="89">
        <f t="shared" si="33"/>
        <v>9.3260869565217384</v>
      </c>
      <c r="Q108" s="89">
        <f t="shared" si="34"/>
        <v>27.978260869565215</v>
      </c>
      <c r="R108" s="90">
        <v>286978</v>
      </c>
      <c r="S108" s="90">
        <v>266135</v>
      </c>
      <c r="T108" s="110">
        <f t="shared" si="35"/>
        <v>11471895.934782607</v>
      </c>
      <c r="U108" s="110">
        <f t="shared" si="36"/>
        <v>11471895.934782607</v>
      </c>
      <c r="V108" s="111">
        <f t="shared" si="37"/>
        <v>11471895</v>
      </c>
      <c r="W108" s="112" t="str">
        <f>VLOOKUP(C108,'053-001'!D:I,6,0)</f>
        <v>053-001</v>
      </c>
      <c r="X108" s="112" t="e">
        <f>VLOOKUP(C108,'053-003'!C:G,5,0)</f>
        <v>#N/A</v>
      </c>
      <c r="Y108" s="112" t="e">
        <f>VLOOKUP(C108,'053-004'!C:G,5,0)</f>
        <v>#N/A</v>
      </c>
      <c r="Z108" s="113" t="e">
        <f>VLOOKUP(C108,'053-005'!D:L,9,0)</f>
        <v>#N/A</v>
      </c>
      <c r="AA108" s="112" t="e">
        <f>VLOOKUP(C108,'053-006'!C:G,5,0)</f>
        <v>#N/A</v>
      </c>
    </row>
    <row r="109" spans="1:27" ht="45" customHeight="1">
      <c r="A109" s="174"/>
      <c r="B109" s="189" t="s">
        <v>169</v>
      </c>
      <c r="C109" s="82" t="s">
        <v>169</v>
      </c>
      <c r="D109" s="83" t="s">
        <v>687</v>
      </c>
      <c r="E109" s="83" t="s">
        <v>603</v>
      </c>
      <c r="F109" s="84">
        <v>2</v>
      </c>
      <c r="G109" s="180"/>
      <c r="H109" s="168"/>
      <c r="I109" s="168"/>
      <c r="J109" s="168"/>
      <c r="K109" s="168"/>
      <c r="L109" s="171"/>
      <c r="M109" s="109">
        <v>27</v>
      </c>
      <c r="N109" s="115">
        <f t="shared" ref="N109:N112" si="54">858/23*F109</f>
        <v>74.608695652173907</v>
      </c>
      <c r="O109" s="115">
        <f t="shared" ref="O109:O112" si="55">77/23*F109</f>
        <v>6.6956521739130439</v>
      </c>
      <c r="P109" s="89">
        <f t="shared" si="33"/>
        <v>18.652173913043477</v>
      </c>
      <c r="Q109" s="89">
        <f t="shared" si="34"/>
        <v>55.95652173913043</v>
      </c>
      <c r="R109" s="90">
        <v>286978</v>
      </c>
      <c r="S109" s="90">
        <v>266135</v>
      </c>
      <c r="T109" s="110">
        <f t="shared" si="35"/>
        <v>22943791.869565215</v>
      </c>
      <c r="U109" s="110">
        <f t="shared" si="36"/>
        <v>11471895.934782607</v>
      </c>
      <c r="V109" s="111">
        <f t="shared" si="37"/>
        <v>11471895</v>
      </c>
      <c r="W109" s="112" t="str">
        <f>VLOOKUP(C109,'053-001'!D:I,6,0)</f>
        <v>053-001</v>
      </c>
      <c r="X109" s="112" t="e">
        <f>VLOOKUP(C109,'053-003'!C:G,5,0)</f>
        <v>#N/A</v>
      </c>
      <c r="Y109" s="112" t="e">
        <f>VLOOKUP(C109,'053-004'!C:G,5,0)</f>
        <v>#N/A</v>
      </c>
      <c r="Z109" s="113" t="e">
        <f>VLOOKUP(C109,'053-005'!D:L,9,0)</f>
        <v>#N/A</v>
      </c>
      <c r="AA109" s="112" t="e">
        <f>VLOOKUP(C109,'053-006'!C:G,5,0)</f>
        <v>#N/A</v>
      </c>
    </row>
    <row r="110" spans="1:27" ht="45" customHeight="1">
      <c r="A110" s="174"/>
      <c r="B110" s="189" t="s">
        <v>298</v>
      </c>
      <c r="C110" s="82" t="s">
        <v>298</v>
      </c>
      <c r="D110" s="83" t="s">
        <v>688</v>
      </c>
      <c r="E110" s="83" t="s">
        <v>603</v>
      </c>
      <c r="F110" s="84">
        <v>2</v>
      </c>
      <c r="G110" s="180"/>
      <c r="H110" s="168"/>
      <c r="I110" s="168"/>
      <c r="J110" s="168"/>
      <c r="K110" s="168"/>
      <c r="L110" s="171"/>
      <c r="M110" s="109">
        <v>27</v>
      </c>
      <c r="N110" s="115">
        <f t="shared" si="54"/>
        <v>74.608695652173907</v>
      </c>
      <c r="O110" s="115">
        <f t="shared" si="55"/>
        <v>6.6956521739130439</v>
      </c>
      <c r="P110" s="89">
        <f t="shared" si="33"/>
        <v>18.652173913043477</v>
      </c>
      <c r="Q110" s="89">
        <f t="shared" si="34"/>
        <v>55.95652173913043</v>
      </c>
      <c r="R110" s="90">
        <v>286978</v>
      </c>
      <c r="S110" s="90">
        <v>266135</v>
      </c>
      <c r="T110" s="110">
        <f t="shared" si="35"/>
        <v>22943791.869565215</v>
      </c>
      <c r="U110" s="110">
        <f t="shared" si="36"/>
        <v>11471895.934782607</v>
      </c>
      <c r="V110" s="111">
        <f t="shared" si="37"/>
        <v>11471895</v>
      </c>
      <c r="W110" s="112" t="str">
        <f>VLOOKUP(C110,'053-001'!D:I,6,0)</f>
        <v>053-001</v>
      </c>
      <c r="X110" s="112" t="e">
        <f>VLOOKUP(C110,'053-003'!C:G,5,0)</f>
        <v>#N/A</v>
      </c>
      <c r="Y110" s="112" t="e">
        <f>VLOOKUP(C110,'053-004'!C:G,5,0)</f>
        <v>#N/A</v>
      </c>
      <c r="Z110" s="113" t="e">
        <f>VLOOKUP(C110,'053-005'!D:L,9,0)</f>
        <v>#N/A</v>
      </c>
      <c r="AA110" s="112" t="e">
        <f>VLOOKUP(C110,'053-006'!C:G,5,0)</f>
        <v>#N/A</v>
      </c>
    </row>
    <row r="111" spans="1:27" ht="45" customHeight="1">
      <c r="A111" s="174"/>
      <c r="B111" s="189" t="s">
        <v>408</v>
      </c>
      <c r="C111" s="82" t="s">
        <v>408</v>
      </c>
      <c r="D111" s="83" t="s">
        <v>689</v>
      </c>
      <c r="E111" s="83" t="s">
        <v>603</v>
      </c>
      <c r="F111" s="84">
        <v>16</v>
      </c>
      <c r="G111" s="180"/>
      <c r="H111" s="168"/>
      <c r="I111" s="168"/>
      <c r="J111" s="168"/>
      <c r="K111" s="168"/>
      <c r="L111" s="171"/>
      <c r="M111" s="109">
        <v>27</v>
      </c>
      <c r="N111" s="115">
        <f t="shared" si="54"/>
        <v>596.86956521739125</v>
      </c>
      <c r="O111" s="115">
        <f t="shared" si="55"/>
        <v>53.565217391304351</v>
      </c>
      <c r="P111" s="89">
        <f t="shared" si="33"/>
        <v>149.21739130434781</v>
      </c>
      <c r="Q111" s="89">
        <f t="shared" si="34"/>
        <v>447.65217391304344</v>
      </c>
      <c r="R111" s="90">
        <v>286978</v>
      </c>
      <c r="S111" s="90">
        <v>266135</v>
      </c>
      <c r="T111" s="110">
        <f t="shared" si="35"/>
        <v>183550334.95652172</v>
      </c>
      <c r="U111" s="110">
        <f t="shared" si="36"/>
        <v>11471895.934782607</v>
      </c>
      <c r="V111" s="111">
        <f t="shared" si="37"/>
        <v>11471895</v>
      </c>
      <c r="W111" s="112" t="str">
        <f>VLOOKUP(C111,'053-001'!D:I,6,0)</f>
        <v>053-001</v>
      </c>
      <c r="X111" s="112" t="e">
        <f>VLOOKUP(C111,'053-003'!C:G,5,0)</f>
        <v>#N/A</v>
      </c>
      <c r="Y111" s="112" t="e">
        <f>VLOOKUP(C111,'053-004'!C:G,5,0)</f>
        <v>#N/A</v>
      </c>
      <c r="Z111" s="113" t="e">
        <f>VLOOKUP(C111,'053-005'!D:L,9,0)</f>
        <v>#N/A</v>
      </c>
      <c r="AA111" s="112" t="e">
        <f>VLOOKUP(C111,'053-006'!C:G,5,0)</f>
        <v>#N/A</v>
      </c>
    </row>
    <row r="112" spans="1:27" ht="45" customHeight="1" thickBot="1">
      <c r="A112" s="187"/>
      <c r="B112" s="190" t="s">
        <v>520</v>
      </c>
      <c r="C112" s="95" t="s">
        <v>520</v>
      </c>
      <c r="D112" s="96" t="s">
        <v>690</v>
      </c>
      <c r="E112" s="96" t="s">
        <v>603</v>
      </c>
      <c r="F112" s="97">
        <v>2</v>
      </c>
      <c r="G112" s="192"/>
      <c r="H112" s="184"/>
      <c r="I112" s="184"/>
      <c r="J112" s="184"/>
      <c r="K112" s="184"/>
      <c r="L112" s="182"/>
      <c r="M112" s="109">
        <v>27</v>
      </c>
      <c r="N112" s="115">
        <f t="shared" si="54"/>
        <v>74.608695652173907</v>
      </c>
      <c r="O112" s="115">
        <f t="shared" si="55"/>
        <v>6.6956521739130439</v>
      </c>
      <c r="P112" s="89">
        <f t="shared" si="33"/>
        <v>18.652173913043477</v>
      </c>
      <c r="Q112" s="89">
        <f t="shared" si="34"/>
        <v>55.95652173913043</v>
      </c>
      <c r="R112" s="90">
        <v>286978</v>
      </c>
      <c r="S112" s="90">
        <v>266135</v>
      </c>
      <c r="T112" s="110">
        <f t="shared" si="35"/>
        <v>22943791.869565215</v>
      </c>
      <c r="U112" s="110">
        <f t="shared" si="36"/>
        <v>11471895.934782607</v>
      </c>
      <c r="V112" s="111">
        <f t="shared" si="37"/>
        <v>11471895</v>
      </c>
      <c r="W112" s="112" t="str">
        <f>VLOOKUP(C112,'053-001'!D:I,6,0)</f>
        <v>053-001</v>
      </c>
      <c r="X112" s="112" t="e">
        <f>VLOOKUP(C112,'053-003'!C:G,5,0)</f>
        <v>#N/A</v>
      </c>
      <c r="Y112" s="112" t="e">
        <f>VLOOKUP(C112,'053-004'!C:G,5,0)</f>
        <v>#N/A</v>
      </c>
      <c r="Z112" s="113" t="e">
        <f>VLOOKUP(C112,'053-005'!D:L,9,0)</f>
        <v>#N/A</v>
      </c>
      <c r="AA112" s="112" t="e">
        <f>VLOOKUP(C112,'053-006'!C:G,5,0)</f>
        <v>#N/A</v>
      </c>
    </row>
    <row r="113" spans="1:27" ht="45" customHeight="1">
      <c r="A113" s="186" t="s">
        <v>606</v>
      </c>
      <c r="B113" s="188" t="s">
        <v>31</v>
      </c>
      <c r="C113" s="92" t="s">
        <v>31</v>
      </c>
      <c r="D113" s="93" t="s">
        <v>3</v>
      </c>
      <c r="E113" s="93" t="s">
        <v>603</v>
      </c>
      <c r="F113" s="94">
        <v>1</v>
      </c>
      <c r="G113" s="191">
        <v>858</v>
      </c>
      <c r="H113" s="183">
        <f>F113*G113</f>
        <v>858</v>
      </c>
      <c r="I113" s="183">
        <v>0</v>
      </c>
      <c r="J113" s="183">
        <f>H113-I113</f>
        <v>858</v>
      </c>
      <c r="K113" s="183">
        <f>J113*0.09</f>
        <v>77.22</v>
      </c>
      <c r="L113" s="185">
        <f>J113+K113</f>
        <v>935.22</v>
      </c>
      <c r="M113" s="109">
        <v>27</v>
      </c>
      <c r="N113" s="115">
        <f>858/23*F113</f>
        <v>37.304347826086953</v>
      </c>
      <c r="O113" s="115">
        <f>77/23*F113</f>
        <v>3.347826086956522</v>
      </c>
      <c r="P113" s="89">
        <f t="shared" si="33"/>
        <v>9.3260869565217384</v>
      </c>
      <c r="Q113" s="89">
        <f t="shared" si="34"/>
        <v>27.978260869565215</v>
      </c>
      <c r="R113" s="90">
        <v>286978</v>
      </c>
      <c r="S113" s="90">
        <v>266135</v>
      </c>
      <c r="T113" s="110">
        <f t="shared" si="35"/>
        <v>11471895.934782607</v>
      </c>
      <c r="U113" s="110">
        <f t="shared" si="36"/>
        <v>11471895.934782607</v>
      </c>
      <c r="V113" s="111">
        <f t="shared" si="37"/>
        <v>11471895</v>
      </c>
      <c r="W113" s="112" t="str">
        <f>VLOOKUP(C113,'053-001'!D:I,6,0)</f>
        <v>053-001</v>
      </c>
      <c r="X113" s="112" t="e">
        <f>VLOOKUP(C113,'053-003'!C:G,5,0)</f>
        <v>#N/A</v>
      </c>
      <c r="Y113" s="112" t="e">
        <f>VLOOKUP(C113,'053-004'!C:G,5,0)</f>
        <v>#N/A</v>
      </c>
      <c r="Z113" s="113" t="e">
        <f>VLOOKUP(C113,'053-005'!D:L,9,0)</f>
        <v>#N/A</v>
      </c>
      <c r="AA113" s="112" t="e">
        <f>VLOOKUP(C113,'053-006'!C:G,5,0)</f>
        <v>#N/A</v>
      </c>
    </row>
    <row r="114" spans="1:27" ht="45" customHeight="1">
      <c r="A114" s="174"/>
      <c r="B114" s="189" t="s">
        <v>170</v>
      </c>
      <c r="C114" s="82" t="s">
        <v>170</v>
      </c>
      <c r="D114" s="83" t="s">
        <v>687</v>
      </c>
      <c r="E114" s="83" t="s">
        <v>603</v>
      </c>
      <c r="F114" s="84">
        <v>2</v>
      </c>
      <c r="G114" s="180"/>
      <c r="H114" s="168"/>
      <c r="I114" s="168"/>
      <c r="J114" s="168"/>
      <c r="K114" s="168"/>
      <c r="L114" s="171"/>
      <c r="M114" s="109">
        <v>27</v>
      </c>
      <c r="N114" s="115">
        <f t="shared" ref="N114:N117" si="56">858/23*F114</f>
        <v>74.608695652173907</v>
      </c>
      <c r="O114" s="115">
        <f t="shared" ref="O114:O117" si="57">77/23*F114</f>
        <v>6.6956521739130439</v>
      </c>
      <c r="P114" s="89">
        <f t="shared" si="33"/>
        <v>18.652173913043477</v>
      </c>
      <c r="Q114" s="89">
        <f t="shared" si="34"/>
        <v>55.95652173913043</v>
      </c>
      <c r="R114" s="90">
        <v>286978</v>
      </c>
      <c r="S114" s="90">
        <v>266135</v>
      </c>
      <c r="T114" s="110">
        <f t="shared" si="35"/>
        <v>22943791.869565215</v>
      </c>
      <c r="U114" s="110">
        <f t="shared" si="36"/>
        <v>11471895.934782607</v>
      </c>
      <c r="V114" s="111">
        <f t="shared" si="37"/>
        <v>11471895</v>
      </c>
      <c r="W114" s="112" t="str">
        <f>VLOOKUP(C114,'053-001'!D:I,6,0)</f>
        <v>053-001</v>
      </c>
      <c r="X114" s="112" t="e">
        <f>VLOOKUP(C114,'053-003'!C:G,5,0)</f>
        <v>#N/A</v>
      </c>
      <c r="Y114" s="112" t="e">
        <f>VLOOKUP(C114,'053-004'!C:G,5,0)</f>
        <v>#N/A</v>
      </c>
      <c r="Z114" s="113" t="e">
        <f>VLOOKUP(C114,'053-005'!D:L,9,0)</f>
        <v>#N/A</v>
      </c>
      <c r="AA114" s="112" t="e">
        <f>VLOOKUP(C114,'053-006'!C:G,5,0)</f>
        <v>#N/A</v>
      </c>
    </row>
    <row r="115" spans="1:27" ht="45" customHeight="1">
      <c r="A115" s="174"/>
      <c r="B115" s="189" t="s">
        <v>299</v>
      </c>
      <c r="C115" s="82" t="s">
        <v>299</v>
      </c>
      <c r="D115" s="83" t="s">
        <v>688</v>
      </c>
      <c r="E115" s="83" t="s">
        <v>603</v>
      </c>
      <c r="F115" s="84">
        <v>2</v>
      </c>
      <c r="G115" s="180"/>
      <c r="H115" s="168"/>
      <c r="I115" s="168"/>
      <c r="J115" s="168"/>
      <c r="K115" s="168"/>
      <c r="L115" s="171"/>
      <c r="M115" s="109">
        <v>27</v>
      </c>
      <c r="N115" s="115">
        <f t="shared" si="56"/>
        <v>74.608695652173907</v>
      </c>
      <c r="O115" s="115">
        <f t="shared" si="57"/>
        <v>6.6956521739130439</v>
      </c>
      <c r="P115" s="89">
        <f t="shared" si="33"/>
        <v>18.652173913043477</v>
      </c>
      <c r="Q115" s="89">
        <f t="shared" si="34"/>
        <v>55.95652173913043</v>
      </c>
      <c r="R115" s="90">
        <v>286978</v>
      </c>
      <c r="S115" s="90">
        <v>266135</v>
      </c>
      <c r="T115" s="110">
        <f t="shared" si="35"/>
        <v>22943791.869565215</v>
      </c>
      <c r="U115" s="110">
        <f t="shared" si="36"/>
        <v>11471895.934782607</v>
      </c>
      <c r="V115" s="111">
        <f t="shared" si="37"/>
        <v>11471895</v>
      </c>
      <c r="W115" s="112" t="str">
        <f>VLOOKUP(C115,'053-001'!D:I,6,0)</f>
        <v>053-001</v>
      </c>
      <c r="X115" s="112" t="e">
        <f>VLOOKUP(C115,'053-003'!C:G,5,0)</f>
        <v>#N/A</v>
      </c>
      <c r="Y115" s="112" t="e">
        <f>VLOOKUP(C115,'053-004'!C:G,5,0)</f>
        <v>#N/A</v>
      </c>
      <c r="Z115" s="113" t="e">
        <f>VLOOKUP(C115,'053-005'!D:L,9,0)</f>
        <v>#N/A</v>
      </c>
      <c r="AA115" s="112" t="e">
        <f>VLOOKUP(C115,'053-006'!C:G,5,0)</f>
        <v>#N/A</v>
      </c>
    </row>
    <row r="116" spans="1:27" ht="45" customHeight="1">
      <c r="A116" s="174"/>
      <c r="B116" s="189" t="s">
        <v>409</v>
      </c>
      <c r="C116" s="82" t="s">
        <v>409</v>
      </c>
      <c r="D116" s="83" t="s">
        <v>689</v>
      </c>
      <c r="E116" s="83" t="s">
        <v>603</v>
      </c>
      <c r="F116" s="84">
        <v>16</v>
      </c>
      <c r="G116" s="180"/>
      <c r="H116" s="168"/>
      <c r="I116" s="168"/>
      <c r="J116" s="168"/>
      <c r="K116" s="168"/>
      <c r="L116" s="171"/>
      <c r="M116" s="109">
        <v>27</v>
      </c>
      <c r="N116" s="115">
        <f t="shared" si="56"/>
        <v>596.86956521739125</v>
      </c>
      <c r="O116" s="115">
        <f t="shared" si="57"/>
        <v>53.565217391304351</v>
      </c>
      <c r="P116" s="89">
        <f t="shared" si="33"/>
        <v>149.21739130434781</v>
      </c>
      <c r="Q116" s="89">
        <f t="shared" si="34"/>
        <v>447.65217391304344</v>
      </c>
      <c r="R116" s="90">
        <v>286978</v>
      </c>
      <c r="S116" s="90">
        <v>266135</v>
      </c>
      <c r="T116" s="110">
        <f t="shared" si="35"/>
        <v>183550334.95652172</v>
      </c>
      <c r="U116" s="110">
        <f t="shared" si="36"/>
        <v>11471895.934782607</v>
      </c>
      <c r="V116" s="111">
        <f t="shared" si="37"/>
        <v>11471895</v>
      </c>
      <c r="W116" s="112" t="str">
        <f>VLOOKUP(C116,'053-001'!D:I,6,0)</f>
        <v>053-001</v>
      </c>
      <c r="X116" s="112" t="e">
        <f>VLOOKUP(C116,'053-003'!C:G,5,0)</f>
        <v>#N/A</v>
      </c>
      <c r="Y116" s="112" t="e">
        <f>VLOOKUP(C116,'053-004'!C:G,5,0)</f>
        <v>#N/A</v>
      </c>
      <c r="Z116" s="113" t="e">
        <f>VLOOKUP(C116,'053-005'!D:L,9,0)</f>
        <v>#N/A</v>
      </c>
      <c r="AA116" s="112" t="e">
        <f>VLOOKUP(C116,'053-006'!C:G,5,0)</f>
        <v>#N/A</v>
      </c>
    </row>
    <row r="117" spans="1:27" ht="45" customHeight="1" thickBot="1">
      <c r="A117" s="187"/>
      <c r="B117" s="190" t="s">
        <v>521</v>
      </c>
      <c r="C117" s="95" t="s">
        <v>521</v>
      </c>
      <c r="D117" s="96" t="s">
        <v>690</v>
      </c>
      <c r="E117" s="96" t="s">
        <v>603</v>
      </c>
      <c r="F117" s="97">
        <v>2</v>
      </c>
      <c r="G117" s="192"/>
      <c r="H117" s="184"/>
      <c r="I117" s="184"/>
      <c r="J117" s="184"/>
      <c r="K117" s="184"/>
      <c r="L117" s="182"/>
      <c r="M117" s="109">
        <v>27</v>
      </c>
      <c r="N117" s="115">
        <f t="shared" si="56"/>
        <v>74.608695652173907</v>
      </c>
      <c r="O117" s="115">
        <f t="shared" si="57"/>
        <v>6.6956521739130439</v>
      </c>
      <c r="P117" s="89">
        <f t="shared" si="33"/>
        <v>18.652173913043477</v>
      </c>
      <c r="Q117" s="89">
        <f t="shared" si="34"/>
        <v>55.95652173913043</v>
      </c>
      <c r="R117" s="90">
        <v>286978</v>
      </c>
      <c r="S117" s="90">
        <v>266135</v>
      </c>
      <c r="T117" s="110">
        <f t="shared" si="35"/>
        <v>22943791.869565215</v>
      </c>
      <c r="U117" s="110">
        <f t="shared" si="36"/>
        <v>11471895.934782607</v>
      </c>
      <c r="V117" s="111">
        <f t="shared" si="37"/>
        <v>11471895</v>
      </c>
      <c r="W117" s="112" t="str">
        <f>VLOOKUP(C117,'053-001'!D:I,6,0)</f>
        <v>053-001</v>
      </c>
      <c r="X117" s="112" t="e">
        <f>VLOOKUP(C117,'053-003'!C:G,5,0)</f>
        <v>#N/A</v>
      </c>
      <c r="Y117" s="112" t="e">
        <f>VLOOKUP(C117,'053-004'!C:G,5,0)</f>
        <v>#N/A</v>
      </c>
      <c r="Z117" s="113" t="e">
        <f>VLOOKUP(C117,'053-005'!D:L,9,0)</f>
        <v>#N/A</v>
      </c>
      <c r="AA117" s="112" t="e">
        <f>VLOOKUP(C117,'053-006'!C:G,5,0)</f>
        <v>#N/A</v>
      </c>
    </row>
    <row r="118" spans="1:27" ht="45" customHeight="1">
      <c r="A118" s="186" t="s">
        <v>608</v>
      </c>
      <c r="B118" s="188" t="s">
        <v>54</v>
      </c>
      <c r="C118" s="92" t="s">
        <v>54</v>
      </c>
      <c r="D118" s="93" t="s">
        <v>3</v>
      </c>
      <c r="E118" s="93" t="s">
        <v>603</v>
      </c>
      <c r="F118" s="94">
        <v>1</v>
      </c>
      <c r="G118" s="191">
        <v>858</v>
      </c>
      <c r="H118" s="183">
        <f>F118*G118</f>
        <v>858</v>
      </c>
      <c r="I118" s="183">
        <v>0</v>
      </c>
      <c r="J118" s="183">
        <f>H118-I118</f>
        <v>858</v>
      </c>
      <c r="K118" s="183">
        <f>J118*0.09</f>
        <v>77.22</v>
      </c>
      <c r="L118" s="185">
        <f>J118+K118</f>
        <v>935.22</v>
      </c>
      <c r="M118" s="109">
        <v>27</v>
      </c>
      <c r="N118" s="115">
        <f>858/23*F118</f>
        <v>37.304347826086953</v>
      </c>
      <c r="O118" s="115">
        <f>77/23*F118</f>
        <v>3.347826086956522</v>
      </c>
      <c r="P118" s="89">
        <f t="shared" si="33"/>
        <v>9.3260869565217384</v>
      </c>
      <c r="Q118" s="89">
        <f t="shared" si="34"/>
        <v>27.978260869565215</v>
      </c>
      <c r="R118" s="90">
        <v>286978</v>
      </c>
      <c r="S118" s="90">
        <v>266135</v>
      </c>
      <c r="T118" s="110">
        <f t="shared" si="35"/>
        <v>11471895.934782607</v>
      </c>
      <c r="U118" s="110">
        <f t="shared" si="36"/>
        <v>11471895.934782607</v>
      </c>
      <c r="V118" s="111">
        <f t="shared" si="37"/>
        <v>11471895</v>
      </c>
      <c r="W118" s="112" t="str">
        <f>VLOOKUP(C118,'053-001'!D:I,6,0)</f>
        <v>053-001</v>
      </c>
      <c r="X118" s="112" t="e">
        <f>VLOOKUP(C118,'053-003'!C:G,5,0)</f>
        <v>#N/A</v>
      </c>
      <c r="Y118" s="112" t="e">
        <f>VLOOKUP(C118,'053-004'!C:G,5,0)</f>
        <v>#N/A</v>
      </c>
      <c r="Z118" s="113" t="e">
        <f>VLOOKUP(C118,'053-005'!D:L,9,0)</f>
        <v>#N/A</v>
      </c>
      <c r="AA118" s="112" t="e">
        <f>VLOOKUP(C118,'053-006'!C:G,5,0)</f>
        <v>#N/A</v>
      </c>
    </row>
    <row r="119" spans="1:27" ht="45" customHeight="1">
      <c r="A119" s="174"/>
      <c r="B119" s="189" t="s">
        <v>197</v>
      </c>
      <c r="C119" s="82" t="s">
        <v>197</v>
      </c>
      <c r="D119" s="83" t="s">
        <v>687</v>
      </c>
      <c r="E119" s="83" t="s">
        <v>603</v>
      </c>
      <c r="F119" s="84">
        <v>2</v>
      </c>
      <c r="G119" s="180"/>
      <c r="H119" s="168"/>
      <c r="I119" s="168"/>
      <c r="J119" s="168"/>
      <c r="K119" s="168"/>
      <c r="L119" s="171"/>
      <c r="M119" s="109">
        <v>27</v>
      </c>
      <c r="N119" s="115">
        <f t="shared" ref="N119:N122" si="58">858/23*F119</f>
        <v>74.608695652173907</v>
      </c>
      <c r="O119" s="115">
        <f t="shared" ref="O119:O122" si="59">77/23*F119</f>
        <v>6.6956521739130439</v>
      </c>
      <c r="P119" s="89">
        <f t="shared" si="33"/>
        <v>18.652173913043477</v>
      </c>
      <c r="Q119" s="89">
        <f t="shared" si="34"/>
        <v>55.95652173913043</v>
      </c>
      <c r="R119" s="90">
        <v>286978</v>
      </c>
      <c r="S119" s="90">
        <v>266135</v>
      </c>
      <c r="T119" s="110">
        <f t="shared" si="35"/>
        <v>22943791.869565215</v>
      </c>
      <c r="U119" s="110">
        <f t="shared" si="36"/>
        <v>11471895.934782607</v>
      </c>
      <c r="V119" s="111">
        <f t="shared" si="37"/>
        <v>11471895</v>
      </c>
      <c r="W119" s="112" t="str">
        <f>VLOOKUP(C119,'053-001'!D:I,6,0)</f>
        <v>053-001</v>
      </c>
      <c r="X119" s="112" t="e">
        <f>VLOOKUP(C119,'053-003'!C:G,5,0)</f>
        <v>#N/A</v>
      </c>
      <c r="Y119" s="112" t="e">
        <f>VLOOKUP(C119,'053-004'!C:G,5,0)</f>
        <v>#N/A</v>
      </c>
      <c r="Z119" s="113" t="e">
        <f>VLOOKUP(C119,'053-005'!D:L,9,0)</f>
        <v>#N/A</v>
      </c>
      <c r="AA119" s="112" t="e">
        <f>VLOOKUP(C119,'053-006'!C:G,5,0)</f>
        <v>#N/A</v>
      </c>
    </row>
    <row r="120" spans="1:27" ht="45" customHeight="1">
      <c r="A120" s="174"/>
      <c r="B120" s="189" t="s">
        <v>323</v>
      </c>
      <c r="C120" s="82" t="s">
        <v>323</v>
      </c>
      <c r="D120" s="83" t="s">
        <v>688</v>
      </c>
      <c r="E120" s="83" t="s">
        <v>603</v>
      </c>
      <c r="F120" s="84">
        <v>2</v>
      </c>
      <c r="G120" s="180"/>
      <c r="H120" s="168"/>
      <c r="I120" s="168"/>
      <c r="J120" s="168"/>
      <c r="K120" s="168"/>
      <c r="L120" s="171"/>
      <c r="M120" s="109">
        <v>27</v>
      </c>
      <c r="N120" s="115">
        <f t="shared" si="58"/>
        <v>74.608695652173907</v>
      </c>
      <c r="O120" s="115">
        <f t="shared" si="59"/>
        <v>6.6956521739130439</v>
      </c>
      <c r="P120" s="89">
        <f t="shared" si="33"/>
        <v>18.652173913043477</v>
      </c>
      <c r="Q120" s="89">
        <f t="shared" si="34"/>
        <v>55.95652173913043</v>
      </c>
      <c r="R120" s="90">
        <v>286978</v>
      </c>
      <c r="S120" s="90">
        <v>266135</v>
      </c>
      <c r="T120" s="110">
        <f t="shared" si="35"/>
        <v>22943791.869565215</v>
      </c>
      <c r="U120" s="110">
        <f t="shared" si="36"/>
        <v>11471895.934782607</v>
      </c>
      <c r="V120" s="111">
        <f t="shared" si="37"/>
        <v>11471895</v>
      </c>
      <c r="W120" s="112" t="str">
        <f>VLOOKUP(C120,'053-001'!D:I,6,0)</f>
        <v>053-001</v>
      </c>
      <c r="X120" s="112" t="e">
        <f>VLOOKUP(C120,'053-003'!C:G,5,0)</f>
        <v>#N/A</v>
      </c>
      <c r="Y120" s="112" t="e">
        <f>VLOOKUP(C120,'053-004'!C:G,5,0)</f>
        <v>#N/A</v>
      </c>
      <c r="Z120" s="113" t="e">
        <f>VLOOKUP(C120,'053-005'!D:L,9,0)</f>
        <v>#N/A</v>
      </c>
      <c r="AA120" s="112" t="e">
        <f>VLOOKUP(C120,'053-006'!C:G,5,0)</f>
        <v>#N/A</v>
      </c>
    </row>
    <row r="121" spans="1:27" ht="45" customHeight="1">
      <c r="A121" s="174"/>
      <c r="B121" s="189" t="s">
        <v>434</v>
      </c>
      <c r="C121" s="82" t="s">
        <v>434</v>
      </c>
      <c r="D121" s="83" t="s">
        <v>689</v>
      </c>
      <c r="E121" s="83" t="s">
        <v>603</v>
      </c>
      <c r="F121" s="84">
        <v>16</v>
      </c>
      <c r="G121" s="180"/>
      <c r="H121" s="168"/>
      <c r="I121" s="168"/>
      <c r="J121" s="168"/>
      <c r="K121" s="168"/>
      <c r="L121" s="171"/>
      <c r="M121" s="109">
        <v>27</v>
      </c>
      <c r="N121" s="115">
        <f t="shared" si="58"/>
        <v>596.86956521739125</v>
      </c>
      <c r="O121" s="115">
        <f t="shared" si="59"/>
        <v>53.565217391304351</v>
      </c>
      <c r="P121" s="89">
        <f t="shared" si="33"/>
        <v>149.21739130434781</v>
      </c>
      <c r="Q121" s="89">
        <f t="shared" si="34"/>
        <v>447.65217391304344</v>
      </c>
      <c r="R121" s="90">
        <v>286978</v>
      </c>
      <c r="S121" s="90">
        <v>266135</v>
      </c>
      <c r="T121" s="110">
        <f t="shared" si="35"/>
        <v>183550334.95652172</v>
      </c>
      <c r="U121" s="110">
        <f t="shared" si="36"/>
        <v>11471895.934782607</v>
      </c>
      <c r="V121" s="111">
        <f t="shared" si="37"/>
        <v>11471895</v>
      </c>
      <c r="W121" s="112" t="str">
        <f>VLOOKUP(C121,'053-001'!D:I,6,0)</f>
        <v>053-001</v>
      </c>
      <c r="X121" s="112" t="e">
        <f>VLOOKUP(C121,'053-003'!C:G,5,0)</f>
        <v>#N/A</v>
      </c>
      <c r="Y121" s="112" t="e">
        <f>VLOOKUP(C121,'053-004'!C:G,5,0)</f>
        <v>#N/A</v>
      </c>
      <c r="Z121" s="113" t="e">
        <f>VLOOKUP(C121,'053-005'!D:L,9,0)</f>
        <v>#N/A</v>
      </c>
      <c r="AA121" s="112" t="e">
        <f>VLOOKUP(C121,'053-006'!C:G,5,0)</f>
        <v>#N/A</v>
      </c>
    </row>
    <row r="122" spans="1:27" ht="45" customHeight="1" thickBot="1">
      <c r="A122" s="187"/>
      <c r="B122" s="190" t="s">
        <v>524</v>
      </c>
      <c r="C122" s="95" t="s">
        <v>524</v>
      </c>
      <c r="D122" s="96" t="s">
        <v>690</v>
      </c>
      <c r="E122" s="96" t="s">
        <v>603</v>
      </c>
      <c r="F122" s="97">
        <v>2</v>
      </c>
      <c r="G122" s="192"/>
      <c r="H122" s="184"/>
      <c r="I122" s="184"/>
      <c r="J122" s="184"/>
      <c r="K122" s="184"/>
      <c r="L122" s="182"/>
      <c r="M122" s="109">
        <v>27</v>
      </c>
      <c r="N122" s="115">
        <f t="shared" si="58"/>
        <v>74.608695652173907</v>
      </c>
      <c r="O122" s="115">
        <f t="shared" si="59"/>
        <v>6.6956521739130439</v>
      </c>
      <c r="P122" s="89">
        <f t="shared" si="33"/>
        <v>18.652173913043477</v>
      </c>
      <c r="Q122" s="89">
        <f t="shared" si="34"/>
        <v>55.95652173913043</v>
      </c>
      <c r="R122" s="90">
        <v>286978</v>
      </c>
      <c r="S122" s="90">
        <v>266135</v>
      </c>
      <c r="T122" s="110">
        <f t="shared" si="35"/>
        <v>22943791.869565215</v>
      </c>
      <c r="U122" s="110">
        <f t="shared" si="36"/>
        <v>11471895.934782607</v>
      </c>
      <c r="V122" s="111">
        <f t="shared" si="37"/>
        <v>11471895</v>
      </c>
      <c r="W122" s="112" t="str">
        <f>VLOOKUP(C122,'053-001'!D:I,6,0)</f>
        <v>053-001</v>
      </c>
      <c r="X122" s="112" t="e">
        <f>VLOOKUP(C122,'053-003'!C:G,5,0)</f>
        <v>#N/A</v>
      </c>
      <c r="Y122" s="112" t="e">
        <f>VLOOKUP(C122,'053-004'!C:G,5,0)</f>
        <v>#N/A</v>
      </c>
      <c r="Z122" s="113" t="e">
        <f>VLOOKUP(C122,'053-005'!D:L,9,0)</f>
        <v>#N/A</v>
      </c>
      <c r="AA122" s="112" t="e">
        <f>VLOOKUP(C122,'053-006'!C:G,5,0)</f>
        <v>#N/A</v>
      </c>
    </row>
    <row r="123" spans="1:27" ht="45" customHeight="1">
      <c r="A123" s="186" t="s">
        <v>618</v>
      </c>
      <c r="B123" s="188" t="s">
        <v>47</v>
      </c>
      <c r="C123" s="92" t="s">
        <v>47</v>
      </c>
      <c r="D123" s="93" t="s">
        <v>3</v>
      </c>
      <c r="E123" s="93" t="s">
        <v>603</v>
      </c>
      <c r="F123" s="94">
        <v>1</v>
      </c>
      <c r="G123" s="191">
        <v>184</v>
      </c>
      <c r="H123" s="183">
        <f>F123*G123</f>
        <v>184</v>
      </c>
      <c r="I123" s="183">
        <v>0</v>
      </c>
      <c r="J123" s="183">
        <f>H123-I123</f>
        <v>184</v>
      </c>
      <c r="K123" s="183">
        <f>J123*0.09</f>
        <v>16.559999999999999</v>
      </c>
      <c r="L123" s="185">
        <f>J123+K123</f>
        <v>200.56</v>
      </c>
      <c r="M123" s="109">
        <v>27</v>
      </c>
      <c r="N123" s="91">
        <f>184/15*F123</f>
        <v>12.266666666666667</v>
      </c>
      <c r="O123" s="115">
        <f>17/15*F123</f>
        <v>1.1333333333333333</v>
      </c>
      <c r="P123" s="89">
        <f t="shared" si="33"/>
        <v>3.0666666666666669</v>
      </c>
      <c r="Q123" s="89">
        <f t="shared" si="34"/>
        <v>9.2000000000000011</v>
      </c>
      <c r="R123" s="90">
        <v>286978</v>
      </c>
      <c r="S123" s="90">
        <v>266135</v>
      </c>
      <c r="T123" s="110">
        <f t="shared" si="35"/>
        <v>3781586.666666667</v>
      </c>
      <c r="U123" s="110">
        <f t="shared" si="36"/>
        <v>3781586.666666667</v>
      </c>
      <c r="V123" s="111">
        <f t="shared" si="37"/>
        <v>3781586</v>
      </c>
      <c r="W123" s="112" t="str">
        <f>VLOOKUP(C123,'053-001'!D:I,6,0)</f>
        <v>053-001</v>
      </c>
      <c r="X123" s="112" t="e">
        <f>VLOOKUP(C123,'053-003'!C:G,5,0)</f>
        <v>#N/A</v>
      </c>
      <c r="Y123" s="112" t="e">
        <f>VLOOKUP(C123,'053-004'!C:G,5,0)</f>
        <v>#N/A</v>
      </c>
      <c r="Z123" s="113" t="e">
        <f>VLOOKUP(C123,'053-005'!D:L,9,0)</f>
        <v>#N/A</v>
      </c>
      <c r="AA123" s="112" t="e">
        <f>VLOOKUP(C123,'053-006'!C:G,5,0)</f>
        <v>#N/A</v>
      </c>
    </row>
    <row r="124" spans="1:27" ht="45" customHeight="1">
      <c r="A124" s="174"/>
      <c r="B124" s="189" t="s">
        <v>187</v>
      </c>
      <c r="C124" s="82" t="s">
        <v>187</v>
      </c>
      <c r="D124" s="83" t="s">
        <v>691</v>
      </c>
      <c r="E124" s="83" t="s">
        <v>603</v>
      </c>
      <c r="F124" s="84">
        <v>2</v>
      </c>
      <c r="G124" s="180"/>
      <c r="H124" s="168"/>
      <c r="I124" s="168"/>
      <c r="J124" s="168"/>
      <c r="K124" s="168"/>
      <c r="L124" s="171"/>
      <c r="M124" s="109">
        <v>27</v>
      </c>
      <c r="N124" s="91">
        <f t="shared" ref="N124:N127" si="60">184/15*F124</f>
        <v>24.533333333333335</v>
      </c>
      <c r="O124" s="115">
        <f t="shared" ref="O124:O127" si="61">17/15*F124</f>
        <v>2.2666666666666666</v>
      </c>
      <c r="P124" s="89">
        <f t="shared" si="33"/>
        <v>6.1333333333333337</v>
      </c>
      <c r="Q124" s="89">
        <f t="shared" si="34"/>
        <v>18.400000000000002</v>
      </c>
      <c r="R124" s="90">
        <v>286978</v>
      </c>
      <c r="S124" s="90">
        <v>266135</v>
      </c>
      <c r="T124" s="110">
        <f t="shared" si="35"/>
        <v>7563173.333333334</v>
      </c>
      <c r="U124" s="110">
        <f t="shared" si="36"/>
        <v>3781586.666666667</v>
      </c>
      <c r="V124" s="111">
        <f t="shared" si="37"/>
        <v>3781586</v>
      </c>
      <c r="W124" s="112" t="str">
        <f>VLOOKUP(C124,'053-001'!D:I,6,0)</f>
        <v>053-001</v>
      </c>
      <c r="X124" s="112" t="e">
        <f>VLOOKUP(C124,'053-003'!C:G,5,0)</f>
        <v>#N/A</v>
      </c>
      <c r="Y124" s="112" t="e">
        <f>VLOOKUP(C124,'053-004'!C:G,5,0)</f>
        <v>#N/A</v>
      </c>
      <c r="Z124" s="113" t="e">
        <f>VLOOKUP(C124,'053-005'!D:L,9,0)</f>
        <v>#N/A</v>
      </c>
      <c r="AA124" s="112" t="e">
        <f>VLOOKUP(C124,'053-006'!C:G,5,0)</f>
        <v>#N/A</v>
      </c>
    </row>
    <row r="125" spans="1:27" ht="45" customHeight="1">
      <c r="A125" s="174"/>
      <c r="B125" s="189" t="s">
        <v>315</v>
      </c>
      <c r="C125" s="82" t="s">
        <v>315</v>
      </c>
      <c r="D125" s="83" t="s">
        <v>275</v>
      </c>
      <c r="E125" s="83" t="s">
        <v>603</v>
      </c>
      <c r="F125" s="84">
        <v>2</v>
      </c>
      <c r="G125" s="180"/>
      <c r="H125" s="168"/>
      <c r="I125" s="168"/>
      <c r="J125" s="168"/>
      <c r="K125" s="168"/>
      <c r="L125" s="171"/>
      <c r="M125" s="109">
        <v>27</v>
      </c>
      <c r="N125" s="91">
        <f t="shared" si="60"/>
        <v>24.533333333333335</v>
      </c>
      <c r="O125" s="115">
        <f t="shared" si="61"/>
        <v>2.2666666666666666</v>
      </c>
      <c r="P125" s="89">
        <f t="shared" si="33"/>
        <v>6.1333333333333337</v>
      </c>
      <c r="Q125" s="89">
        <f t="shared" si="34"/>
        <v>18.400000000000002</v>
      </c>
      <c r="R125" s="90">
        <v>286978</v>
      </c>
      <c r="S125" s="90">
        <v>266135</v>
      </c>
      <c r="T125" s="110">
        <f t="shared" si="35"/>
        <v>7563173.333333334</v>
      </c>
      <c r="U125" s="110">
        <f t="shared" si="36"/>
        <v>3781586.666666667</v>
      </c>
      <c r="V125" s="111">
        <f t="shared" si="37"/>
        <v>3781586</v>
      </c>
      <c r="W125" s="112" t="str">
        <f>VLOOKUP(C125,'053-001'!D:I,6,0)</f>
        <v>053-001</v>
      </c>
      <c r="X125" s="112" t="e">
        <f>VLOOKUP(C125,'053-003'!C:G,5,0)</f>
        <v>#N/A</v>
      </c>
      <c r="Y125" s="112" t="e">
        <f>VLOOKUP(C125,'053-004'!C:G,5,0)</f>
        <v>#N/A</v>
      </c>
      <c r="Z125" s="113" t="e">
        <f>VLOOKUP(C125,'053-005'!D:L,9,0)</f>
        <v>#N/A</v>
      </c>
      <c r="AA125" s="112" t="e">
        <f>VLOOKUP(C125,'053-006'!C:G,5,0)</f>
        <v>#N/A</v>
      </c>
    </row>
    <row r="126" spans="1:27" ht="45" customHeight="1">
      <c r="A126" s="174"/>
      <c r="B126" s="189" t="s">
        <v>425</v>
      </c>
      <c r="C126" s="82" t="s">
        <v>425</v>
      </c>
      <c r="D126" s="83" t="s">
        <v>385</v>
      </c>
      <c r="E126" s="83" t="s">
        <v>603</v>
      </c>
      <c r="F126" s="84">
        <v>8</v>
      </c>
      <c r="G126" s="180"/>
      <c r="H126" s="168"/>
      <c r="I126" s="168"/>
      <c r="J126" s="168"/>
      <c r="K126" s="168"/>
      <c r="L126" s="171"/>
      <c r="M126" s="109">
        <v>27</v>
      </c>
      <c r="N126" s="91">
        <f t="shared" si="60"/>
        <v>98.13333333333334</v>
      </c>
      <c r="O126" s="115">
        <f t="shared" si="61"/>
        <v>9.0666666666666664</v>
      </c>
      <c r="P126" s="89">
        <f t="shared" si="33"/>
        <v>24.533333333333335</v>
      </c>
      <c r="Q126" s="89">
        <f t="shared" si="34"/>
        <v>73.600000000000009</v>
      </c>
      <c r="R126" s="90">
        <v>286978</v>
      </c>
      <c r="S126" s="90">
        <v>266135</v>
      </c>
      <c r="T126" s="110">
        <f t="shared" si="35"/>
        <v>30252693.333333336</v>
      </c>
      <c r="U126" s="110">
        <f t="shared" si="36"/>
        <v>3781586.666666667</v>
      </c>
      <c r="V126" s="111">
        <f t="shared" si="37"/>
        <v>3781586</v>
      </c>
      <c r="W126" s="112" t="str">
        <f>VLOOKUP(C126,'053-001'!D:I,6,0)</f>
        <v>053-001</v>
      </c>
      <c r="X126" s="112" t="e">
        <f>VLOOKUP(C126,'053-003'!C:G,5,0)</f>
        <v>#N/A</v>
      </c>
      <c r="Y126" s="112" t="e">
        <f>VLOOKUP(C126,'053-004'!C:G,5,0)</f>
        <v>#N/A</v>
      </c>
      <c r="Z126" s="113" t="e">
        <f>VLOOKUP(C126,'053-005'!D:L,9,0)</f>
        <v>#N/A</v>
      </c>
      <c r="AA126" s="112" t="e">
        <f>VLOOKUP(C126,'053-006'!C:G,5,0)</f>
        <v>#N/A</v>
      </c>
    </row>
    <row r="127" spans="1:27" ht="45" customHeight="1" thickBot="1">
      <c r="A127" s="187"/>
      <c r="B127" s="190" t="s">
        <v>553</v>
      </c>
      <c r="C127" s="95" t="s">
        <v>553</v>
      </c>
      <c r="D127" s="96" t="s">
        <v>692</v>
      </c>
      <c r="E127" s="96" t="s">
        <v>603</v>
      </c>
      <c r="F127" s="97">
        <v>2</v>
      </c>
      <c r="G127" s="192"/>
      <c r="H127" s="184"/>
      <c r="I127" s="184"/>
      <c r="J127" s="184"/>
      <c r="K127" s="184"/>
      <c r="L127" s="182"/>
      <c r="M127" s="109">
        <v>27</v>
      </c>
      <c r="N127" s="91">
        <f t="shared" si="60"/>
        <v>24.533333333333335</v>
      </c>
      <c r="O127" s="115">
        <f t="shared" si="61"/>
        <v>2.2666666666666666</v>
      </c>
      <c r="P127" s="89">
        <f t="shared" si="33"/>
        <v>6.1333333333333337</v>
      </c>
      <c r="Q127" s="89">
        <f t="shared" si="34"/>
        <v>18.400000000000002</v>
      </c>
      <c r="R127" s="90">
        <v>286978</v>
      </c>
      <c r="S127" s="90">
        <v>266135</v>
      </c>
      <c r="T127" s="110">
        <f t="shared" si="35"/>
        <v>7563173.333333334</v>
      </c>
      <c r="U127" s="110">
        <f t="shared" si="36"/>
        <v>3781586.666666667</v>
      </c>
      <c r="V127" s="111">
        <f t="shared" si="37"/>
        <v>3781586</v>
      </c>
      <c r="W127" s="112" t="str">
        <f>VLOOKUP(C127,'053-001'!D:I,6,0)</f>
        <v>053-001</v>
      </c>
      <c r="X127" s="112" t="e">
        <f>VLOOKUP(C127,'053-003'!C:G,5,0)</f>
        <v>#N/A</v>
      </c>
      <c r="Y127" s="112" t="e">
        <f>VLOOKUP(C127,'053-004'!C:G,5,0)</f>
        <v>#N/A</v>
      </c>
      <c r="Z127" s="113" t="e">
        <f>VLOOKUP(C127,'053-005'!D:L,9,0)</f>
        <v>#N/A</v>
      </c>
      <c r="AA127" s="112" t="e">
        <f>VLOOKUP(C127,'053-006'!C:G,5,0)</f>
        <v>#N/A</v>
      </c>
    </row>
    <row r="128" spans="1:27" ht="45" customHeight="1">
      <c r="A128" s="186" t="s">
        <v>601</v>
      </c>
      <c r="B128" s="188" t="s">
        <v>26</v>
      </c>
      <c r="C128" s="92" t="s">
        <v>26</v>
      </c>
      <c r="D128" s="93" t="s">
        <v>3</v>
      </c>
      <c r="E128" s="93" t="s">
        <v>603</v>
      </c>
      <c r="F128" s="94">
        <v>1</v>
      </c>
      <c r="G128" s="191">
        <v>366</v>
      </c>
      <c r="H128" s="183">
        <f>F128*G128</f>
        <v>366</v>
      </c>
      <c r="I128" s="183">
        <v>0</v>
      </c>
      <c r="J128" s="183">
        <f>H128-I128</f>
        <v>366</v>
      </c>
      <c r="K128" s="183">
        <f>J128*0.09</f>
        <v>32.94</v>
      </c>
      <c r="L128" s="185">
        <f>J128+K128</f>
        <v>398.94</v>
      </c>
      <c r="M128" s="109">
        <v>26</v>
      </c>
      <c r="N128" s="91">
        <f>366/19*F128</f>
        <v>19.263157894736842</v>
      </c>
      <c r="O128" s="91">
        <f>33/19*F128</f>
        <v>1.736842105263158</v>
      </c>
      <c r="P128" s="89">
        <f t="shared" si="33"/>
        <v>4.8157894736842106</v>
      </c>
      <c r="Q128" s="89">
        <f t="shared" si="34"/>
        <v>14.447368421052632</v>
      </c>
      <c r="R128" s="90">
        <v>286978</v>
      </c>
      <c r="S128" s="90">
        <v>266135</v>
      </c>
      <c r="T128" s="110">
        <f t="shared" si="35"/>
        <v>5926162.5</v>
      </c>
      <c r="U128" s="110">
        <f t="shared" si="36"/>
        <v>5926162.5</v>
      </c>
      <c r="V128" s="111">
        <f t="shared" si="37"/>
        <v>5926162</v>
      </c>
      <c r="W128" s="112" t="str">
        <f>VLOOKUP(C128,'053-001'!D:I,6,0)</f>
        <v>053-001</v>
      </c>
      <c r="X128" s="112" t="e">
        <f>VLOOKUP(C128,'053-003'!C:G,5,0)</f>
        <v>#N/A</v>
      </c>
      <c r="Y128" s="112" t="e">
        <f>VLOOKUP(C128,'053-004'!C:G,5,0)</f>
        <v>#N/A</v>
      </c>
      <c r="Z128" s="113" t="e">
        <f>VLOOKUP(C128,'053-005'!D:L,9,0)</f>
        <v>#N/A</v>
      </c>
      <c r="AA128" s="112" t="e">
        <f>VLOOKUP(C128,'053-006'!C:G,5,0)</f>
        <v>#N/A</v>
      </c>
    </row>
    <row r="129" spans="1:27" ht="45" customHeight="1">
      <c r="A129" s="174"/>
      <c r="B129" s="189" t="s">
        <v>163</v>
      </c>
      <c r="C129" s="82" t="s">
        <v>163</v>
      </c>
      <c r="D129" s="83" t="s">
        <v>674</v>
      </c>
      <c r="E129" s="83" t="s">
        <v>603</v>
      </c>
      <c r="F129" s="84">
        <v>2</v>
      </c>
      <c r="G129" s="180"/>
      <c r="H129" s="168"/>
      <c r="I129" s="168"/>
      <c r="J129" s="168"/>
      <c r="K129" s="168"/>
      <c r="L129" s="171"/>
      <c r="M129" s="109">
        <v>26</v>
      </c>
      <c r="N129" s="91">
        <f t="shared" ref="N129:N132" si="62">366/19*F129</f>
        <v>38.526315789473685</v>
      </c>
      <c r="O129" s="91">
        <f t="shared" ref="O129:O132" si="63">33/19*F129</f>
        <v>3.4736842105263159</v>
      </c>
      <c r="P129" s="89">
        <f t="shared" si="33"/>
        <v>9.6315789473684212</v>
      </c>
      <c r="Q129" s="89">
        <f t="shared" si="34"/>
        <v>28.894736842105264</v>
      </c>
      <c r="R129" s="90">
        <v>286978</v>
      </c>
      <c r="S129" s="90">
        <v>266135</v>
      </c>
      <c r="T129" s="110">
        <f t="shared" si="35"/>
        <v>11852325</v>
      </c>
      <c r="U129" s="110">
        <f t="shared" si="36"/>
        <v>5926162.5</v>
      </c>
      <c r="V129" s="111">
        <f t="shared" si="37"/>
        <v>5926162</v>
      </c>
      <c r="W129" s="112" t="str">
        <f>VLOOKUP(C129,'053-001'!D:I,6,0)</f>
        <v>053-001</v>
      </c>
      <c r="X129" s="112" t="e">
        <f>VLOOKUP(C129,'053-003'!C:G,5,0)</f>
        <v>#N/A</v>
      </c>
      <c r="Y129" s="112" t="e">
        <f>VLOOKUP(C129,'053-004'!C:G,5,0)</f>
        <v>#N/A</v>
      </c>
      <c r="Z129" s="113" t="e">
        <f>VLOOKUP(C129,'053-005'!D:L,9,0)</f>
        <v>#N/A</v>
      </c>
      <c r="AA129" s="112" t="e">
        <f>VLOOKUP(C129,'053-006'!C:G,5,0)</f>
        <v>#N/A</v>
      </c>
    </row>
    <row r="130" spans="1:27" ht="45" customHeight="1">
      <c r="A130" s="174"/>
      <c r="B130" s="189" t="s">
        <v>294</v>
      </c>
      <c r="C130" s="82" t="s">
        <v>294</v>
      </c>
      <c r="D130" s="83" t="s">
        <v>661</v>
      </c>
      <c r="E130" s="83" t="s">
        <v>603</v>
      </c>
      <c r="F130" s="84">
        <v>2</v>
      </c>
      <c r="G130" s="180"/>
      <c r="H130" s="168"/>
      <c r="I130" s="168"/>
      <c r="J130" s="168"/>
      <c r="K130" s="168"/>
      <c r="L130" s="171"/>
      <c r="M130" s="109">
        <v>26</v>
      </c>
      <c r="N130" s="91">
        <f t="shared" si="62"/>
        <v>38.526315789473685</v>
      </c>
      <c r="O130" s="91">
        <f t="shared" si="63"/>
        <v>3.4736842105263159</v>
      </c>
      <c r="P130" s="89">
        <f t="shared" si="33"/>
        <v>9.6315789473684212</v>
      </c>
      <c r="Q130" s="89">
        <f t="shared" si="34"/>
        <v>28.894736842105264</v>
      </c>
      <c r="R130" s="90">
        <v>286978</v>
      </c>
      <c r="S130" s="90">
        <v>266135</v>
      </c>
      <c r="T130" s="110">
        <f t="shared" si="35"/>
        <v>11852325</v>
      </c>
      <c r="U130" s="110">
        <f t="shared" si="36"/>
        <v>5926162.5</v>
      </c>
      <c r="V130" s="111">
        <f t="shared" si="37"/>
        <v>5926162</v>
      </c>
      <c r="W130" s="112" t="str">
        <f>VLOOKUP(C130,'053-001'!D:I,6,0)</f>
        <v>053-001</v>
      </c>
      <c r="X130" s="112" t="e">
        <f>VLOOKUP(C130,'053-003'!C:G,5,0)</f>
        <v>#N/A</v>
      </c>
      <c r="Y130" s="112" t="e">
        <f>VLOOKUP(C130,'053-004'!C:G,5,0)</f>
        <v>#N/A</v>
      </c>
      <c r="Z130" s="113" t="e">
        <f>VLOOKUP(C130,'053-005'!D:L,9,0)</f>
        <v>#N/A</v>
      </c>
      <c r="AA130" s="112" t="e">
        <f>VLOOKUP(C130,'053-006'!C:G,5,0)</f>
        <v>#N/A</v>
      </c>
    </row>
    <row r="131" spans="1:27" ht="45" customHeight="1">
      <c r="A131" s="174"/>
      <c r="B131" s="189" t="s">
        <v>404</v>
      </c>
      <c r="C131" s="82" t="s">
        <v>404</v>
      </c>
      <c r="D131" s="83" t="s">
        <v>662</v>
      </c>
      <c r="E131" s="83" t="s">
        <v>603</v>
      </c>
      <c r="F131" s="84">
        <v>12</v>
      </c>
      <c r="G131" s="180"/>
      <c r="H131" s="168"/>
      <c r="I131" s="168"/>
      <c r="J131" s="168"/>
      <c r="K131" s="168"/>
      <c r="L131" s="171"/>
      <c r="M131" s="109">
        <v>26</v>
      </c>
      <c r="N131" s="91">
        <f t="shared" si="62"/>
        <v>231.15789473684211</v>
      </c>
      <c r="O131" s="91">
        <f t="shared" si="63"/>
        <v>20.842105263157897</v>
      </c>
      <c r="P131" s="89">
        <f t="shared" ref="P131:P194" si="64">N131*25%</f>
        <v>57.789473684210527</v>
      </c>
      <c r="Q131" s="89">
        <f t="shared" ref="Q131:Q194" si="65">N131*75%</f>
        <v>173.36842105263159</v>
      </c>
      <c r="R131" s="90">
        <v>286978</v>
      </c>
      <c r="S131" s="90">
        <v>266135</v>
      </c>
      <c r="T131" s="110">
        <f t="shared" ref="T131:T194" si="66">(Q131*R131)+(P131*S131)+(O131*R131)</f>
        <v>71113950</v>
      </c>
      <c r="U131" s="110">
        <f t="shared" ref="U131:U194" si="67">T131/F131</f>
        <v>5926162.5</v>
      </c>
      <c r="V131" s="111">
        <f t="shared" ref="V131:V194" si="68">INT(U131)</f>
        <v>5926162</v>
      </c>
      <c r="W131" s="112" t="str">
        <f>VLOOKUP(C131,'053-001'!D:I,6,0)</f>
        <v>053-001</v>
      </c>
      <c r="X131" s="112" t="e">
        <f>VLOOKUP(C131,'053-003'!C:G,5,0)</f>
        <v>#N/A</v>
      </c>
      <c r="Y131" s="112" t="e">
        <f>VLOOKUP(C131,'053-004'!C:G,5,0)</f>
        <v>#N/A</v>
      </c>
      <c r="Z131" s="113" t="e">
        <f>VLOOKUP(C131,'053-005'!D:L,9,0)</f>
        <v>#N/A</v>
      </c>
      <c r="AA131" s="112" t="e">
        <f>VLOOKUP(C131,'053-006'!C:G,5,0)</f>
        <v>#N/A</v>
      </c>
    </row>
    <row r="132" spans="1:27" ht="45" customHeight="1" thickBot="1">
      <c r="A132" s="187"/>
      <c r="B132" s="190" t="s">
        <v>542</v>
      </c>
      <c r="C132" s="95" t="s">
        <v>542</v>
      </c>
      <c r="D132" s="96" t="s">
        <v>675</v>
      </c>
      <c r="E132" s="96" t="s">
        <v>603</v>
      </c>
      <c r="F132" s="97">
        <v>2</v>
      </c>
      <c r="G132" s="192"/>
      <c r="H132" s="184"/>
      <c r="I132" s="184"/>
      <c r="J132" s="184"/>
      <c r="K132" s="184"/>
      <c r="L132" s="182"/>
      <c r="M132" s="109">
        <v>26</v>
      </c>
      <c r="N132" s="91">
        <f t="shared" si="62"/>
        <v>38.526315789473685</v>
      </c>
      <c r="O132" s="91">
        <f t="shared" si="63"/>
        <v>3.4736842105263159</v>
      </c>
      <c r="P132" s="89">
        <f t="shared" si="64"/>
        <v>9.6315789473684212</v>
      </c>
      <c r="Q132" s="89">
        <f t="shared" si="65"/>
        <v>28.894736842105264</v>
      </c>
      <c r="R132" s="90">
        <v>286978</v>
      </c>
      <c r="S132" s="90">
        <v>266135</v>
      </c>
      <c r="T132" s="110">
        <f t="shared" si="66"/>
        <v>11852325</v>
      </c>
      <c r="U132" s="110">
        <f t="shared" si="67"/>
        <v>5926162.5</v>
      </c>
      <c r="V132" s="111">
        <f t="shared" si="68"/>
        <v>5926162</v>
      </c>
      <c r="W132" s="112" t="str">
        <f>VLOOKUP(C132,'053-001'!D:I,6,0)</f>
        <v>053-001</v>
      </c>
      <c r="X132" s="112" t="e">
        <f>VLOOKUP(C132,'053-003'!C:G,5,0)</f>
        <v>#N/A</v>
      </c>
      <c r="Y132" s="112" t="e">
        <f>VLOOKUP(C132,'053-004'!C:G,5,0)</f>
        <v>#N/A</v>
      </c>
      <c r="Z132" s="113" t="e">
        <f>VLOOKUP(C132,'053-005'!D:L,9,0)</f>
        <v>#N/A</v>
      </c>
      <c r="AA132" s="112" t="e">
        <f>VLOOKUP(C132,'053-006'!C:G,5,0)</f>
        <v>#N/A</v>
      </c>
    </row>
    <row r="133" spans="1:27" ht="45" customHeight="1">
      <c r="A133" s="186" t="s">
        <v>604</v>
      </c>
      <c r="B133" s="188" t="s">
        <v>27</v>
      </c>
      <c r="C133" s="92" t="s">
        <v>27</v>
      </c>
      <c r="D133" s="93" t="s">
        <v>3</v>
      </c>
      <c r="E133" s="93" t="s">
        <v>603</v>
      </c>
      <c r="F133" s="94">
        <v>1</v>
      </c>
      <c r="G133" s="191">
        <v>345</v>
      </c>
      <c r="H133" s="183">
        <f>F133*G133</f>
        <v>345</v>
      </c>
      <c r="I133" s="183">
        <v>0</v>
      </c>
      <c r="J133" s="183">
        <f>H133-I133</f>
        <v>345</v>
      </c>
      <c r="K133" s="183">
        <f>J133*0.09</f>
        <v>31.049999999999997</v>
      </c>
      <c r="L133" s="185">
        <f>J133+K133</f>
        <v>376.05</v>
      </c>
      <c r="M133" s="109">
        <v>26</v>
      </c>
      <c r="N133" s="115">
        <f>345/19*F133</f>
        <v>18.157894736842106</v>
      </c>
      <c r="O133" s="115">
        <f>31/19*F133</f>
        <v>1.631578947368421</v>
      </c>
      <c r="P133" s="89">
        <f t="shared" si="64"/>
        <v>4.5394736842105265</v>
      </c>
      <c r="Q133" s="89">
        <f t="shared" si="65"/>
        <v>13.618421052631579</v>
      </c>
      <c r="R133" s="90">
        <v>286978</v>
      </c>
      <c r="S133" s="90">
        <v>266135</v>
      </c>
      <c r="T133" s="110">
        <f t="shared" si="66"/>
        <v>5584527.328947369</v>
      </c>
      <c r="U133" s="110">
        <f t="shared" si="67"/>
        <v>5584527.328947369</v>
      </c>
      <c r="V133" s="111">
        <f t="shared" si="68"/>
        <v>5584527</v>
      </c>
      <c r="W133" s="112" t="str">
        <f>VLOOKUP(C133,'053-001'!D:I,6,0)</f>
        <v>053-001</v>
      </c>
      <c r="X133" s="112" t="e">
        <f>VLOOKUP(C133,'053-003'!C:G,5,0)</f>
        <v>#N/A</v>
      </c>
      <c r="Y133" s="112" t="e">
        <f>VLOOKUP(C133,'053-004'!C:G,5,0)</f>
        <v>#N/A</v>
      </c>
      <c r="Z133" s="113" t="e">
        <f>VLOOKUP(C133,'053-005'!D:L,9,0)</f>
        <v>#N/A</v>
      </c>
      <c r="AA133" s="112" t="e">
        <f>VLOOKUP(C133,'053-006'!C:G,5,0)</f>
        <v>#N/A</v>
      </c>
    </row>
    <row r="134" spans="1:27" ht="45" customHeight="1">
      <c r="A134" s="174"/>
      <c r="B134" s="189" t="s">
        <v>164</v>
      </c>
      <c r="C134" s="82" t="s">
        <v>164</v>
      </c>
      <c r="D134" s="83" t="s">
        <v>683</v>
      </c>
      <c r="E134" s="83" t="s">
        <v>603</v>
      </c>
      <c r="F134" s="84">
        <v>2</v>
      </c>
      <c r="G134" s="180"/>
      <c r="H134" s="168"/>
      <c r="I134" s="168"/>
      <c r="J134" s="168"/>
      <c r="K134" s="168"/>
      <c r="L134" s="171"/>
      <c r="M134" s="109">
        <v>26</v>
      </c>
      <c r="N134" s="115">
        <f t="shared" ref="N134:N137" si="69">345/19*F134</f>
        <v>36.315789473684212</v>
      </c>
      <c r="O134" s="115">
        <f t="shared" ref="O134:O137" si="70">31/19*F134</f>
        <v>3.263157894736842</v>
      </c>
      <c r="P134" s="89">
        <f t="shared" si="64"/>
        <v>9.0789473684210531</v>
      </c>
      <c r="Q134" s="89">
        <f t="shared" si="65"/>
        <v>27.236842105263158</v>
      </c>
      <c r="R134" s="90">
        <v>286978</v>
      </c>
      <c r="S134" s="90">
        <v>266135</v>
      </c>
      <c r="T134" s="110">
        <f t="shared" si="66"/>
        <v>11169054.657894738</v>
      </c>
      <c r="U134" s="110">
        <f t="shared" si="67"/>
        <v>5584527.328947369</v>
      </c>
      <c r="V134" s="111">
        <f t="shared" si="68"/>
        <v>5584527</v>
      </c>
      <c r="W134" s="112" t="str">
        <f>VLOOKUP(C134,'053-001'!D:I,6,0)</f>
        <v>053-001</v>
      </c>
      <c r="X134" s="112" t="e">
        <f>VLOOKUP(C134,'053-003'!C:G,5,0)</f>
        <v>#N/A</v>
      </c>
      <c r="Y134" s="112" t="e">
        <f>VLOOKUP(C134,'053-004'!C:G,5,0)</f>
        <v>#N/A</v>
      </c>
      <c r="Z134" s="113" t="e">
        <f>VLOOKUP(C134,'053-005'!D:L,9,0)</f>
        <v>#N/A</v>
      </c>
      <c r="AA134" s="112" t="e">
        <f>VLOOKUP(C134,'053-006'!C:G,5,0)</f>
        <v>#N/A</v>
      </c>
    </row>
    <row r="135" spans="1:27" ht="45" customHeight="1">
      <c r="A135" s="174"/>
      <c r="B135" s="189" t="s">
        <v>295</v>
      </c>
      <c r="C135" s="82" t="s">
        <v>295</v>
      </c>
      <c r="D135" s="83" t="s">
        <v>684</v>
      </c>
      <c r="E135" s="83" t="s">
        <v>603</v>
      </c>
      <c r="F135" s="84">
        <v>2</v>
      </c>
      <c r="G135" s="180"/>
      <c r="H135" s="168"/>
      <c r="I135" s="168"/>
      <c r="J135" s="168"/>
      <c r="K135" s="168"/>
      <c r="L135" s="171"/>
      <c r="M135" s="109">
        <v>26</v>
      </c>
      <c r="N135" s="115">
        <f t="shared" si="69"/>
        <v>36.315789473684212</v>
      </c>
      <c r="O135" s="115">
        <f t="shared" si="70"/>
        <v>3.263157894736842</v>
      </c>
      <c r="P135" s="89">
        <f t="shared" si="64"/>
        <v>9.0789473684210531</v>
      </c>
      <c r="Q135" s="89">
        <f t="shared" si="65"/>
        <v>27.236842105263158</v>
      </c>
      <c r="R135" s="90">
        <v>286978</v>
      </c>
      <c r="S135" s="90">
        <v>266135</v>
      </c>
      <c r="T135" s="110">
        <f t="shared" si="66"/>
        <v>11169054.657894738</v>
      </c>
      <c r="U135" s="110">
        <f t="shared" si="67"/>
        <v>5584527.328947369</v>
      </c>
      <c r="V135" s="111">
        <f t="shared" si="68"/>
        <v>5584527</v>
      </c>
      <c r="W135" s="112" t="str">
        <f>VLOOKUP(C135,'053-001'!D:I,6,0)</f>
        <v>053-001</v>
      </c>
      <c r="X135" s="112" t="e">
        <f>VLOOKUP(C135,'053-003'!C:G,5,0)</f>
        <v>#N/A</v>
      </c>
      <c r="Y135" s="112" t="e">
        <f>VLOOKUP(C135,'053-004'!C:G,5,0)</f>
        <v>#N/A</v>
      </c>
      <c r="Z135" s="113" t="e">
        <f>VLOOKUP(C135,'053-005'!D:L,9,0)</f>
        <v>#N/A</v>
      </c>
      <c r="AA135" s="112" t="e">
        <f>VLOOKUP(C135,'053-006'!C:G,5,0)</f>
        <v>#N/A</v>
      </c>
    </row>
    <row r="136" spans="1:27" ht="45" customHeight="1">
      <c r="A136" s="174"/>
      <c r="B136" s="189" t="s">
        <v>405</v>
      </c>
      <c r="C136" s="82" t="s">
        <v>405</v>
      </c>
      <c r="D136" s="83" t="s">
        <v>685</v>
      </c>
      <c r="E136" s="83" t="s">
        <v>603</v>
      </c>
      <c r="F136" s="84">
        <v>12</v>
      </c>
      <c r="G136" s="180"/>
      <c r="H136" s="168"/>
      <c r="I136" s="168"/>
      <c r="J136" s="168"/>
      <c r="K136" s="168"/>
      <c r="L136" s="171"/>
      <c r="M136" s="109">
        <v>26</v>
      </c>
      <c r="N136" s="115">
        <f t="shared" si="69"/>
        <v>217.89473684210526</v>
      </c>
      <c r="O136" s="115">
        <f t="shared" si="70"/>
        <v>19.578947368421051</v>
      </c>
      <c r="P136" s="89">
        <f t="shared" si="64"/>
        <v>54.473684210526315</v>
      </c>
      <c r="Q136" s="89">
        <f t="shared" si="65"/>
        <v>163.42105263157896</v>
      </c>
      <c r="R136" s="90">
        <v>286978</v>
      </c>
      <c r="S136" s="90">
        <v>266135</v>
      </c>
      <c r="T136" s="110">
        <f t="shared" si="66"/>
        <v>67014327.947368428</v>
      </c>
      <c r="U136" s="110">
        <f t="shared" si="67"/>
        <v>5584527.328947369</v>
      </c>
      <c r="V136" s="111">
        <f t="shared" si="68"/>
        <v>5584527</v>
      </c>
      <c r="W136" s="112" t="str">
        <f>VLOOKUP(C136,'053-001'!D:I,6,0)</f>
        <v>053-001</v>
      </c>
      <c r="X136" s="112" t="e">
        <f>VLOOKUP(C136,'053-003'!C:G,5,0)</f>
        <v>#N/A</v>
      </c>
      <c r="Y136" s="112" t="e">
        <f>VLOOKUP(C136,'053-004'!C:G,5,0)</f>
        <v>#N/A</v>
      </c>
      <c r="Z136" s="113" t="e">
        <f>VLOOKUP(C136,'053-005'!D:L,9,0)</f>
        <v>#N/A</v>
      </c>
      <c r="AA136" s="112" t="e">
        <f>VLOOKUP(C136,'053-006'!C:G,5,0)</f>
        <v>#N/A</v>
      </c>
    </row>
    <row r="137" spans="1:27" ht="45" customHeight="1" thickBot="1">
      <c r="A137" s="187"/>
      <c r="B137" s="190" t="s">
        <v>543</v>
      </c>
      <c r="C137" s="95" t="s">
        <v>543</v>
      </c>
      <c r="D137" s="96" t="s">
        <v>686</v>
      </c>
      <c r="E137" s="96" t="s">
        <v>603</v>
      </c>
      <c r="F137" s="97">
        <v>2</v>
      </c>
      <c r="G137" s="192"/>
      <c r="H137" s="184"/>
      <c r="I137" s="184"/>
      <c r="J137" s="184"/>
      <c r="K137" s="184"/>
      <c r="L137" s="182"/>
      <c r="M137" s="109">
        <v>26</v>
      </c>
      <c r="N137" s="115">
        <f t="shared" si="69"/>
        <v>36.315789473684212</v>
      </c>
      <c r="O137" s="115">
        <f t="shared" si="70"/>
        <v>3.263157894736842</v>
      </c>
      <c r="P137" s="89">
        <f t="shared" si="64"/>
        <v>9.0789473684210531</v>
      </c>
      <c r="Q137" s="89">
        <f t="shared" si="65"/>
        <v>27.236842105263158</v>
      </c>
      <c r="R137" s="90">
        <v>286978</v>
      </c>
      <c r="S137" s="90">
        <v>266135</v>
      </c>
      <c r="T137" s="110">
        <f t="shared" si="66"/>
        <v>11169054.657894738</v>
      </c>
      <c r="U137" s="110">
        <f t="shared" si="67"/>
        <v>5584527.328947369</v>
      </c>
      <c r="V137" s="111">
        <f t="shared" si="68"/>
        <v>5584527</v>
      </c>
      <c r="W137" s="112" t="str">
        <f>VLOOKUP(C137,'053-001'!D:I,6,0)</f>
        <v>053-001</v>
      </c>
      <c r="X137" s="112" t="e">
        <f>VLOOKUP(C137,'053-003'!C:G,5,0)</f>
        <v>#N/A</v>
      </c>
      <c r="Y137" s="112" t="e">
        <f>VLOOKUP(C137,'053-004'!C:G,5,0)</f>
        <v>#N/A</v>
      </c>
      <c r="Z137" s="113" t="e">
        <f>VLOOKUP(C137,'053-005'!D:L,9,0)</f>
        <v>#N/A</v>
      </c>
      <c r="AA137" s="112" t="e">
        <f>VLOOKUP(C137,'053-006'!C:G,5,0)</f>
        <v>#N/A</v>
      </c>
    </row>
    <row r="138" spans="1:27" ht="45" customHeight="1">
      <c r="A138" s="186" t="s">
        <v>606</v>
      </c>
      <c r="B138" s="188" t="s">
        <v>42</v>
      </c>
      <c r="C138" s="92" t="s">
        <v>42</v>
      </c>
      <c r="D138" s="93" t="s">
        <v>3</v>
      </c>
      <c r="E138" s="93" t="s">
        <v>603</v>
      </c>
      <c r="F138" s="94">
        <v>1</v>
      </c>
      <c r="G138" s="191">
        <v>366</v>
      </c>
      <c r="H138" s="183">
        <f>F138*G138</f>
        <v>366</v>
      </c>
      <c r="I138" s="183">
        <v>0</v>
      </c>
      <c r="J138" s="183">
        <f>H138-I138</f>
        <v>366</v>
      </c>
      <c r="K138" s="183">
        <f>J138*0.09</f>
        <v>32.94</v>
      </c>
      <c r="L138" s="185">
        <f>J138+K138</f>
        <v>398.94</v>
      </c>
      <c r="M138" s="109">
        <v>26</v>
      </c>
      <c r="N138" s="91">
        <f>366/19*F138</f>
        <v>19.263157894736842</v>
      </c>
      <c r="O138" s="91">
        <f>33/19*F138</f>
        <v>1.736842105263158</v>
      </c>
      <c r="P138" s="89">
        <f t="shared" si="64"/>
        <v>4.8157894736842106</v>
      </c>
      <c r="Q138" s="89">
        <f t="shared" si="65"/>
        <v>14.447368421052632</v>
      </c>
      <c r="R138" s="90">
        <v>286978</v>
      </c>
      <c r="S138" s="90">
        <v>266135</v>
      </c>
      <c r="T138" s="110">
        <f t="shared" si="66"/>
        <v>5926162.5</v>
      </c>
      <c r="U138" s="110">
        <f t="shared" si="67"/>
        <v>5926162.5</v>
      </c>
      <c r="V138" s="111">
        <f t="shared" si="68"/>
        <v>5926162</v>
      </c>
      <c r="W138" s="112" t="str">
        <f>VLOOKUP(C138,'053-001'!D:I,6,0)</f>
        <v>053-001</v>
      </c>
      <c r="X138" s="112" t="e">
        <f>VLOOKUP(C138,'053-003'!C:G,5,0)</f>
        <v>#N/A</v>
      </c>
      <c r="Y138" s="112" t="e">
        <f>VLOOKUP(C138,'053-004'!C:G,5,0)</f>
        <v>#N/A</v>
      </c>
      <c r="Z138" s="113" t="e">
        <f>VLOOKUP(C138,'053-005'!D:L,9,0)</f>
        <v>#N/A</v>
      </c>
      <c r="AA138" s="112" t="e">
        <f>VLOOKUP(C138,'053-006'!C:G,5,0)</f>
        <v>#N/A</v>
      </c>
    </row>
    <row r="139" spans="1:27" ht="45" customHeight="1">
      <c r="A139" s="174"/>
      <c r="B139" s="189" t="s">
        <v>182</v>
      </c>
      <c r="C139" s="82" t="s">
        <v>182</v>
      </c>
      <c r="D139" s="83" t="s">
        <v>693</v>
      </c>
      <c r="E139" s="83" t="s">
        <v>603</v>
      </c>
      <c r="F139" s="84">
        <v>2</v>
      </c>
      <c r="G139" s="180"/>
      <c r="H139" s="168"/>
      <c r="I139" s="168"/>
      <c r="J139" s="168"/>
      <c r="K139" s="168"/>
      <c r="L139" s="171"/>
      <c r="M139" s="109">
        <v>26</v>
      </c>
      <c r="N139" s="91">
        <f t="shared" ref="N139:N142" si="71">366/19*F139</f>
        <v>38.526315789473685</v>
      </c>
      <c r="O139" s="91">
        <f t="shared" ref="O139:O142" si="72">33/19*F139</f>
        <v>3.4736842105263159</v>
      </c>
      <c r="P139" s="89">
        <f t="shared" si="64"/>
        <v>9.6315789473684212</v>
      </c>
      <c r="Q139" s="89">
        <f t="shared" si="65"/>
        <v>28.894736842105264</v>
      </c>
      <c r="R139" s="90">
        <v>286978</v>
      </c>
      <c r="S139" s="90">
        <v>266135</v>
      </c>
      <c r="T139" s="110">
        <f t="shared" si="66"/>
        <v>11852325</v>
      </c>
      <c r="U139" s="110">
        <f t="shared" si="67"/>
        <v>5926162.5</v>
      </c>
      <c r="V139" s="111">
        <f t="shared" si="68"/>
        <v>5926162</v>
      </c>
      <c r="W139" s="112" t="str">
        <f>VLOOKUP(C139,'053-001'!D:I,6,0)</f>
        <v>053-001</v>
      </c>
      <c r="X139" s="112" t="e">
        <f>VLOOKUP(C139,'053-003'!C:G,5,0)</f>
        <v>#N/A</v>
      </c>
      <c r="Y139" s="112" t="e">
        <f>VLOOKUP(C139,'053-004'!C:G,5,0)</f>
        <v>#N/A</v>
      </c>
      <c r="Z139" s="113" t="e">
        <f>VLOOKUP(C139,'053-005'!D:L,9,0)</f>
        <v>#N/A</v>
      </c>
      <c r="AA139" s="112" t="e">
        <f>VLOOKUP(C139,'053-006'!C:G,5,0)</f>
        <v>#N/A</v>
      </c>
    </row>
    <row r="140" spans="1:27" ht="45" customHeight="1">
      <c r="A140" s="174"/>
      <c r="B140" s="189" t="s">
        <v>310</v>
      </c>
      <c r="C140" s="82" t="s">
        <v>310</v>
      </c>
      <c r="D140" s="83" t="s">
        <v>275</v>
      </c>
      <c r="E140" s="83" t="s">
        <v>603</v>
      </c>
      <c r="F140" s="84">
        <v>2</v>
      </c>
      <c r="G140" s="180"/>
      <c r="H140" s="168"/>
      <c r="I140" s="168"/>
      <c r="J140" s="168"/>
      <c r="K140" s="168"/>
      <c r="L140" s="171"/>
      <c r="M140" s="109">
        <v>26</v>
      </c>
      <c r="N140" s="91">
        <f t="shared" si="71"/>
        <v>38.526315789473685</v>
      </c>
      <c r="O140" s="91">
        <f t="shared" si="72"/>
        <v>3.4736842105263159</v>
      </c>
      <c r="P140" s="89">
        <f t="shared" si="64"/>
        <v>9.6315789473684212</v>
      </c>
      <c r="Q140" s="89">
        <f t="shared" si="65"/>
        <v>28.894736842105264</v>
      </c>
      <c r="R140" s="90">
        <v>286978</v>
      </c>
      <c r="S140" s="90">
        <v>266135</v>
      </c>
      <c r="T140" s="110">
        <f t="shared" si="66"/>
        <v>11852325</v>
      </c>
      <c r="U140" s="110">
        <f t="shared" si="67"/>
        <v>5926162.5</v>
      </c>
      <c r="V140" s="111">
        <f t="shared" si="68"/>
        <v>5926162</v>
      </c>
      <c r="W140" s="112" t="str">
        <f>VLOOKUP(C140,'053-001'!D:I,6,0)</f>
        <v>053-001</v>
      </c>
      <c r="X140" s="112" t="e">
        <f>VLOOKUP(C140,'053-003'!C:G,5,0)</f>
        <v>#N/A</v>
      </c>
      <c r="Y140" s="112" t="e">
        <f>VLOOKUP(C140,'053-004'!C:G,5,0)</f>
        <v>#N/A</v>
      </c>
      <c r="Z140" s="113" t="e">
        <f>VLOOKUP(C140,'053-005'!D:L,9,0)</f>
        <v>#N/A</v>
      </c>
      <c r="AA140" s="112" t="e">
        <f>VLOOKUP(C140,'053-006'!C:G,5,0)</f>
        <v>#N/A</v>
      </c>
    </row>
    <row r="141" spans="1:27" ht="45" customHeight="1">
      <c r="A141" s="174"/>
      <c r="B141" s="189" t="s">
        <v>420</v>
      </c>
      <c r="C141" s="82" t="s">
        <v>420</v>
      </c>
      <c r="D141" s="83" t="s">
        <v>385</v>
      </c>
      <c r="E141" s="83" t="s">
        <v>603</v>
      </c>
      <c r="F141" s="84">
        <v>12</v>
      </c>
      <c r="G141" s="180"/>
      <c r="H141" s="168"/>
      <c r="I141" s="168"/>
      <c r="J141" s="168"/>
      <c r="K141" s="168"/>
      <c r="L141" s="171"/>
      <c r="M141" s="109">
        <v>26</v>
      </c>
      <c r="N141" s="91">
        <f t="shared" si="71"/>
        <v>231.15789473684211</v>
      </c>
      <c r="O141" s="91">
        <f t="shared" si="72"/>
        <v>20.842105263157897</v>
      </c>
      <c r="P141" s="89">
        <f t="shared" si="64"/>
        <v>57.789473684210527</v>
      </c>
      <c r="Q141" s="89">
        <f t="shared" si="65"/>
        <v>173.36842105263159</v>
      </c>
      <c r="R141" s="90">
        <v>286978</v>
      </c>
      <c r="S141" s="90">
        <v>266135</v>
      </c>
      <c r="T141" s="110">
        <f t="shared" si="66"/>
        <v>71113950</v>
      </c>
      <c r="U141" s="110">
        <f t="shared" si="67"/>
        <v>5926162.5</v>
      </c>
      <c r="V141" s="111">
        <f t="shared" si="68"/>
        <v>5926162</v>
      </c>
      <c r="W141" s="112" t="str">
        <f>VLOOKUP(C141,'053-001'!D:I,6,0)</f>
        <v>053-001</v>
      </c>
      <c r="X141" s="112" t="e">
        <f>VLOOKUP(C141,'053-003'!C:G,5,0)</f>
        <v>#N/A</v>
      </c>
      <c r="Y141" s="112" t="e">
        <f>VLOOKUP(C141,'053-004'!C:G,5,0)</f>
        <v>#N/A</v>
      </c>
      <c r="Z141" s="113" t="e">
        <f>VLOOKUP(C141,'053-005'!D:L,9,0)</f>
        <v>#N/A</v>
      </c>
      <c r="AA141" s="112" t="e">
        <f>VLOOKUP(C141,'053-006'!C:G,5,0)</f>
        <v>#N/A</v>
      </c>
    </row>
    <row r="142" spans="1:27" ht="45" customHeight="1" thickBot="1">
      <c r="A142" s="187"/>
      <c r="B142" s="190" t="s">
        <v>549</v>
      </c>
      <c r="C142" s="95" t="s">
        <v>549</v>
      </c>
      <c r="D142" s="96" t="s">
        <v>694</v>
      </c>
      <c r="E142" s="96" t="s">
        <v>603</v>
      </c>
      <c r="F142" s="97">
        <v>2</v>
      </c>
      <c r="G142" s="192"/>
      <c r="H142" s="184"/>
      <c r="I142" s="184"/>
      <c r="J142" s="184"/>
      <c r="K142" s="184"/>
      <c r="L142" s="182"/>
      <c r="M142" s="109">
        <v>26</v>
      </c>
      <c r="N142" s="91">
        <f t="shared" si="71"/>
        <v>38.526315789473685</v>
      </c>
      <c r="O142" s="91">
        <f t="shared" si="72"/>
        <v>3.4736842105263159</v>
      </c>
      <c r="P142" s="89">
        <f t="shared" si="64"/>
        <v>9.6315789473684212</v>
      </c>
      <c r="Q142" s="89">
        <f t="shared" si="65"/>
        <v>28.894736842105264</v>
      </c>
      <c r="R142" s="90">
        <v>286978</v>
      </c>
      <c r="S142" s="90">
        <v>266135</v>
      </c>
      <c r="T142" s="110">
        <f t="shared" si="66"/>
        <v>11852325</v>
      </c>
      <c r="U142" s="110">
        <f t="shared" si="67"/>
        <v>5926162.5</v>
      </c>
      <c r="V142" s="111">
        <f t="shared" si="68"/>
        <v>5926162</v>
      </c>
      <c r="W142" s="112" t="str">
        <f>VLOOKUP(C142,'053-001'!D:I,6,0)</f>
        <v>053-001</v>
      </c>
      <c r="X142" s="112" t="e">
        <f>VLOOKUP(C142,'053-003'!C:G,5,0)</f>
        <v>#N/A</v>
      </c>
      <c r="Y142" s="112" t="e">
        <f>VLOOKUP(C142,'053-004'!C:G,5,0)</f>
        <v>#N/A</v>
      </c>
      <c r="Z142" s="113" t="e">
        <f>VLOOKUP(C142,'053-005'!D:L,9,0)</f>
        <v>#N/A</v>
      </c>
      <c r="AA142" s="112" t="e">
        <f>VLOOKUP(C142,'053-006'!C:G,5,0)</f>
        <v>#N/A</v>
      </c>
    </row>
    <row r="143" spans="1:27" ht="45" customHeight="1">
      <c r="A143" s="186" t="s">
        <v>608</v>
      </c>
      <c r="B143" s="188" t="s">
        <v>28</v>
      </c>
      <c r="C143" s="92" t="s">
        <v>28</v>
      </c>
      <c r="D143" s="93" t="s">
        <v>3</v>
      </c>
      <c r="E143" s="93" t="s">
        <v>603</v>
      </c>
      <c r="F143" s="94">
        <v>1</v>
      </c>
      <c r="G143" s="191">
        <v>366</v>
      </c>
      <c r="H143" s="183">
        <f>F143*G143</f>
        <v>366</v>
      </c>
      <c r="I143" s="183">
        <v>0</v>
      </c>
      <c r="J143" s="183">
        <f>H143-I143</f>
        <v>366</v>
      </c>
      <c r="K143" s="183">
        <f>J143*0.09</f>
        <v>32.94</v>
      </c>
      <c r="L143" s="185">
        <f>J143+K143</f>
        <v>398.94</v>
      </c>
      <c r="M143" s="109">
        <v>26</v>
      </c>
      <c r="N143" s="91">
        <f>366/19*F143</f>
        <v>19.263157894736842</v>
      </c>
      <c r="O143" s="91">
        <f>33/19*F143</f>
        <v>1.736842105263158</v>
      </c>
      <c r="P143" s="89">
        <f t="shared" si="64"/>
        <v>4.8157894736842106</v>
      </c>
      <c r="Q143" s="89">
        <f t="shared" si="65"/>
        <v>14.447368421052632</v>
      </c>
      <c r="R143" s="90">
        <v>286978</v>
      </c>
      <c r="S143" s="90">
        <v>266135</v>
      </c>
      <c r="T143" s="110">
        <f t="shared" si="66"/>
        <v>5926162.5</v>
      </c>
      <c r="U143" s="110">
        <f t="shared" si="67"/>
        <v>5926162.5</v>
      </c>
      <c r="V143" s="111">
        <f t="shared" si="68"/>
        <v>5926162</v>
      </c>
      <c r="W143" s="112" t="str">
        <f>VLOOKUP(C143,'053-001'!D:I,6,0)</f>
        <v>053-001</v>
      </c>
      <c r="X143" s="112" t="e">
        <f>VLOOKUP(C143,'053-003'!C:G,5,0)</f>
        <v>#N/A</v>
      </c>
      <c r="Y143" s="112" t="e">
        <f>VLOOKUP(C143,'053-004'!C:G,5,0)</f>
        <v>#N/A</v>
      </c>
      <c r="Z143" s="113" t="e">
        <f>VLOOKUP(C143,'053-005'!D:L,9,0)</f>
        <v>#N/A</v>
      </c>
      <c r="AA143" s="112" t="e">
        <f>VLOOKUP(C143,'053-006'!C:G,5,0)</f>
        <v>#N/A</v>
      </c>
    </row>
    <row r="144" spans="1:27" ht="45" customHeight="1">
      <c r="A144" s="174"/>
      <c r="B144" s="189" t="s">
        <v>165</v>
      </c>
      <c r="C144" s="82" t="s">
        <v>165</v>
      </c>
      <c r="D144" s="83" t="s">
        <v>693</v>
      </c>
      <c r="E144" s="83" t="s">
        <v>603</v>
      </c>
      <c r="F144" s="84">
        <v>2</v>
      </c>
      <c r="G144" s="180"/>
      <c r="H144" s="168"/>
      <c r="I144" s="168"/>
      <c r="J144" s="168"/>
      <c r="K144" s="168"/>
      <c r="L144" s="171"/>
      <c r="M144" s="109">
        <v>26</v>
      </c>
      <c r="N144" s="91">
        <f t="shared" ref="N144:N147" si="73">366/19*F144</f>
        <v>38.526315789473685</v>
      </c>
      <c r="O144" s="91">
        <f t="shared" ref="O144:O147" si="74">33/19*F144</f>
        <v>3.4736842105263159</v>
      </c>
      <c r="P144" s="89">
        <f t="shared" si="64"/>
        <v>9.6315789473684212</v>
      </c>
      <c r="Q144" s="89">
        <f t="shared" si="65"/>
        <v>28.894736842105264</v>
      </c>
      <c r="R144" s="90">
        <v>286978</v>
      </c>
      <c r="S144" s="90">
        <v>266135</v>
      </c>
      <c r="T144" s="110">
        <f t="shared" si="66"/>
        <v>11852325</v>
      </c>
      <c r="U144" s="110">
        <f t="shared" si="67"/>
        <v>5926162.5</v>
      </c>
      <c r="V144" s="111">
        <f t="shared" si="68"/>
        <v>5926162</v>
      </c>
      <c r="W144" s="112" t="str">
        <f>VLOOKUP(C144,'053-001'!D:I,6,0)</f>
        <v>053-001</v>
      </c>
      <c r="X144" s="112" t="e">
        <f>VLOOKUP(C144,'053-003'!C:G,5,0)</f>
        <v>#N/A</v>
      </c>
      <c r="Y144" s="112" t="e">
        <f>VLOOKUP(C144,'053-004'!C:G,5,0)</f>
        <v>#N/A</v>
      </c>
      <c r="Z144" s="113" t="e">
        <f>VLOOKUP(C144,'053-005'!D:L,9,0)</f>
        <v>#N/A</v>
      </c>
      <c r="AA144" s="112" t="e">
        <f>VLOOKUP(C144,'053-006'!C:G,5,0)</f>
        <v>#N/A</v>
      </c>
    </row>
    <row r="145" spans="1:27" ht="45" customHeight="1">
      <c r="A145" s="174"/>
      <c r="B145" s="189" t="s">
        <v>296</v>
      </c>
      <c r="C145" s="82" t="s">
        <v>296</v>
      </c>
      <c r="D145" s="83" t="s">
        <v>275</v>
      </c>
      <c r="E145" s="83" t="s">
        <v>603</v>
      </c>
      <c r="F145" s="84">
        <v>2</v>
      </c>
      <c r="G145" s="180"/>
      <c r="H145" s="168"/>
      <c r="I145" s="168"/>
      <c r="J145" s="168"/>
      <c r="K145" s="168"/>
      <c r="L145" s="171"/>
      <c r="M145" s="109">
        <v>26</v>
      </c>
      <c r="N145" s="91">
        <f t="shared" si="73"/>
        <v>38.526315789473685</v>
      </c>
      <c r="O145" s="91">
        <f t="shared" si="74"/>
        <v>3.4736842105263159</v>
      </c>
      <c r="P145" s="89">
        <f t="shared" si="64"/>
        <v>9.6315789473684212</v>
      </c>
      <c r="Q145" s="89">
        <f t="shared" si="65"/>
        <v>28.894736842105264</v>
      </c>
      <c r="R145" s="90">
        <v>286978</v>
      </c>
      <c r="S145" s="90">
        <v>266135</v>
      </c>
      <c r="T145" s="110">
        <f t="shared" si="66"/>
        <v>11852325</v>
      </c>
      <c r="U145" s="110">
        <f t="shared" si="67"/>
        <v>5926162.5</v>
      </c>
      <c r="V145" s="111">
        <f t="shared" si="68"/>
        <v>5926162</v>
      </c>
      <c r="W145" s="112" t="str">
        <f>VLOOKUP(C145,'053-001'!D:I,6,0)</f>
        <v>053-001</v>
      </c>
      <c r="X145" s="112" t="e">
        <f>VLOOKUP(C145,'053-003'!C:G,5,0)</f>
        <v>#N/A</v>
      </c>
      <c r="Y145" s="112" t="e">
        <f>VLOOKUP(C145,'053-004'!C:G,5,0)</f>
        <v>#N/A</v>
      </c>
      <c r="Z145" s="113" t="e">
        <f>VLOOKUP(C145,'053-005'!D:L,9,0)</f>
        <v>#N/A</v>
      </c>
      <c r="AA145" s="112" t="e">
        <f>VLOOKUP(C145,'053-006'!C:G,5,0)</f>
        <v>#N/A</v>
      </c>
    </row>
    <row r="146" spans="1:27" ht="45" customHeight="1">
      <c r="A146" s="174"/>
      <c r="B146" s="189" t="s">
        <v>406</v>
      </c>
      <c r="C146" s="82" t="s">
        <v>406</v>
      </c>
      <c r="D146" s="83" t="s">
        <v>385</v>
      </c>
      <c r="E146" s="83" t="s">
        <v>603</v>
      </c>
      <c r="F146" s="84">
        <v>12</v>
      </c>
      <c r="G146" s="180"/>
      <c r="H146" s="168"/>
      <c r="I146" s="168"/>
      <c r="J146" s="168"/>
      <c r="K146" s="168"/>
      <c r="L146" s="171"/>
      <c r="M146" s="109">
        <v>26</v>
      </c>
      <c r="N146" s="91">
        <f t="shared" si="73"/>
        <v>231.15789473684211</v>
      </c>
      <c r="O146" s="91">
        <f t="shared" si="74"/>
        <v>20.842105263157897</v>
      </c>
      <c r="P146" s="89">
        <f t="shared" si="64"/>
        <v>57.789473684210527</v>
      </c>
      <c r="Q146" s="89">
        <f t="shared" si="65"/>
        <v>173.36842105263159</v>
      </c>
      <c r="R146" s="90">
        <v>286978</v>
      </c>
      <c r="S146" s="90">
        <v>266135</v>
      </c>
      <c r="T146" s="110">
        <f t="shared" si="66"/>
        <v>71113950</v>
      </c>
      <c r="U146" s="110">
        <f t="shared" si="67"/>
        <v>5926162.5</v>
      </c>
      <c r="V146" s="111">
        <f t="shared" si="68"/>
        <v>5926162</v>
      </c>
      <c r="W146" s="112" t="str">
        <f>VLOOKUP(C146,'053-001'!D:I,6,0)</f>
        <v>053-001</v>
      </c>
      <c r="X146" s="112" t="e">
        <f>VLOOKUP(C146,'053-003'!C:G,5,0)</f>
        <v>#N/A</v>
      </c>
      <c r="Y146" s="112" t="e">
        <f>VLOOKUP(C146,'053-004'!C:G,5,0)</f>
        <v>#N/A</v>
      </c>
      <c r="Z146" s="113" t="e">
        <f>VLOOKUP(C146,'053-005'!D:L,9,0)</f>
        <v>#N/A</v>
      </c>
      <c r="AA146" s="112" t="e">
        <f>VLOOKUP(C146,'053-006'!C:G,5,0)</f>
        <v>#N/A</v>
      </c>
    </row>
    <row r="147" spans="1:27" ht="45" customHeight="1" thickBot="1">
      <c r="A147" s="187"/>
      <c r="B147" s="190" t="s">
        <v>544</v>
      </c>
      <c r="C147" s="95" t="s">
        <v>544</v>
      </c>
      <c r="D147" s="96" t="s">
        <v>695</v>
      </c>
      <c r="E147" s="96" t="s">
        <v>603</v>
      </c>
      <c r="F147" s="97">
        <v>2</v>
      </c>
      <c r="G147" s="192"/>
      <c r="H147" s="184"/>
      <c r="I147" s="184"/>
      <c r="J147" s="184"/>
      <c r="K147" s="184"/>
      <c r="L147" s="182"/>
      <c r="M147" s="109">
        <v>26</v>
      </c>
      <c r="N147" s="91">
        <f t="shared" si="73"/>
        <v>38.526315789473685</v>
      </c>
      <c r="O147" s="91">
        <f t="shared" si="74"/>
        <v>3.4736842105263159</v>
      </c>
      <c r="P147" s="89">
        <f t="shared" si="64"/>
        <v>9.6315789473684212</v>
      </c>
      <c r="Q147" s="89">
        <f t="shared" si="65"/>
        <v>28.894736842105264</v>
      </c>
      <c r="R147" s="90">
        <v>286978</v>
      </c>
      <c r="S147" s="90">
        <v>266135</v>
      </c>
      <c r="T147" s="110">
        <f t="shared" si="66"/>
        <v>11852325</v>
      </c>
      <c r="U147" s="110">
        <f t="shared" si="67"/>
        <v>5926162.5</v>
      </c>
      <c r="V147" s="111">
        <f t="shared" si="68"/>
        <v>5926162</v>
      </c>
      <c r="W147" s="112" t="str">
        <f>VLOOKUP(C147,'053-001'!D:I,6,0)</f>
        <v>053-001</v>
      </c>
      <c r="X147" s="112" t="e">
        <f>VLOOKUP(C147,'053-003'!C:G,5,0)</f>
        <v>#N/A</v>
      </c>
      <c r="Y147" s="112" t="e">
        <f>VLOOKUP(C147,'053-004'!C:G,5,0)</f>
        <v>#N/A</v>
      </c>
      <c r="Z147" s="113" t="e">
        <f>VLOOKUP(C147,'053-005'!D:L,9,0)</f>
        <v>#N/A</v>
      </c>
      <c r="AA147" s="112" t="e">
        <f>VLOOKUP(C147,'053-006'!C:G,5,0)</f>
        <v>#N/A</v>
      </c>
    </row>
    <row r="148" spans="1:27" ht="45" customHeight="1">
      <c r="A148" s="186" t="s">
        <v>618</v>
      </c>
      <c r="B148" s="188" t="s">
        <v>29</v>
      </c>
      <c r="C148" s="92" t="s">
        <v>29</v>
      </c>
      <c r="D148" s="93" t="s">
        <v>3</v>
      </c>
      <c r="E148" s="93" t="s">
        <v>603</v>
      </c>
      <c r="F148" s="94">
        <v>1</v>
      </c>
      <c r="G148" s="191">
        <v>184</v>
      </c>
      <c r="H148" s="183">
        <f>F148*G148</f>
        <v>184</v>
      </c>
      <c r="I148" s="183">
        <v>0</v>
      </c>
      <c r="J148" s="183">
        <f>H148-I148</f>
        <v>184</v>
      </c>
      <c r="K148" s="183">
        <f>J148*0.09</f>
        <v>16.559999999999999</v>
      </c>
      <c r="L148" s="185">
        <f>J148+K148</f>
        <v>200.56</v>
      </c>
      <c r="M148" s="109">
        <v>26</v>
      </c>
      <c r="N148" s="91">
        <f>184/15*F148</f>
        <v>12.266666666666667</v>
      </c>
      <c r="O148" s="115">
        <f>17/15*F148</f>
        <v>1.1333333333333333</v>
      </c>
      <c r="P148" s="89">
        <f t="shared" si="64"/>
        <v>3.0666666666666669</v>
      </c>
      <c r="Q148" s="89">
        <f t="shared" si="65"/>
        <v>9.2000000000000011</v>
      </c>
      <c r="R148" s="90">
        <v>286978</v>
      </c>
      <c r="S148" s="90">
        <v>266135</v>
      </c>
      <c r="T148" s="110">
        <f t="shared" si="66"/>
        <v>3781586.666666667</v>
      </c>
      <c r="U148" s="110">
        <f t="shared" si="67"/>
        <v>3781586.666666667</v>
      </c>
      <c r="V148" s="111">
        <f t="shared" si="68"/>
        <v>3781586</v>
      </c>
      <c r="W148" s="112" t="str">
        <f>VLOOKUP(C148,'053-001'!D:I,6,0)</f>
        <v>053-001</v>
      </c>
      <c r="X148" s="112" t="e">
        <f>VLOOKUP(C148,'053-003'!C:G,5,0)</f>
        <v>#N/A</v>
      </c>
      <c r="Y148" s="112" t="e">
        <f>VLOOKUP(C148,'053-004'!C:G,5,0)</f>
        <v>#N/A</v>
      </c>
      <c r="Z148" s="113" t="e">
        <f>VLOOKUP(C148,'053-005'!D:L,9,0)</f>
        <v>#N/A</v>
      </c>
      <c r="AA148" s="112" t="e">
        <f>VLOOKUP(C148,'053-006'!C:G,5,0)</f>
        <v>#N/A</v>
      </c>
    </row>
    <row r="149" spans="1:27" ht="45" customHeight="1">
      <c r="A149" s="174"/>
      <c r="B149" s="189" t="s">
        <v>167</v>
      </c>
      <c r="C149" s="82" t="s">
        <v>167</v>
      </c>
      <c r="D149" s="83" t="s">
        <v>691</v>
      </c>
      <c r="E149" s="83" t="s">
        <v>603</v>
      </c>
      <c r="F149" s="84">
        <v>2</v>
      </c>
      <c r="G149" s="180"/>
      <c r="H149" s="168"/>
      <c r="I149" s="168"/>
      <c r="J149" s="168"/>
      <c r="K149" s="168"/>
      <c r="L149" s="171"/>
      <c r="M149" s="109">
        <v>26</v>
      </c>
      <c r="N149" s="91">
        <f t="shared" ref="N149:N152" si="75">184/15*F149</f>
        <v>24.533333333333335</v>
      </c>
      <c r="O149" s="115">
        <f t="shared" ref="O149:O152" si="76">17/15*F149</f>
        <v>2.2666666666666666</v>
      </c>
      <c r="P149" s="89">
        <f t="shared" si="64"/>
        <v>6.1333333333333337</v>
      </c>
      <c r="Q149" s="89">
        <f t="shared" si="65"/>
        <v>18.400000000000002</v>
      </c>
      <c r="R149" s="90">
        <v>286978</v>
      </c>
      <c r="S149" s="90">
        <v>266135</v>
      </c>
      <c r="T149" s="110">
        <f t="shared" si="66"/>
        <v>7563173.333333334</v>
      </c>
      <c r="U149" s="110">
        <f t="shared" si="67"/>
        <v>3781586.666666667</v>
      </c>
      <c r="V149" s="111">
        <f t="shared" si="68"/>
        <v>3781586</v>
      </c>
      <c r="W149" s="112" t="str">
        <f>VLOOKUP(C149,'053-001'!D:I,6,0)</f>
        <v>053-001</v>
      </c>
      <c r="X149" s="112" t="e">
        <f>VLOOKUP(C149,'053-003'!C:G,5,0)</f>
        <v>#N/A</v>
      </c>
      <c r="Y149" s="112" t="e">
        <f>VLOOKUP(C149,'053-004'!C:G,5,0)</f>
        <v>#N/A</v>
      </c>
      <c r="Z149" s="113" t="e">
        <f>VLOOKUP(C149,'053-005'!D:L,9,0)</f>
        <v>#N/A</v>
      </c>
      <c r="AA149" s="112" t="e">
        <f>VLOOKUP(C149,'053-006'!C:G,5,0)</f>
        <v>#N/A</v>
      </c>
    </row>
    <row r="150" spans="1:27" ht="45" customHeight="1">
      <c r="A150" s="174"/>
      <c r="B150" s="189" t="s">
        <v>297</v>
      </c>
      <c r="C150" s="82" t="s">
        <v>297</v>
      </c>
      <c r="D150" s="83" t="s">
        <v>275</v>
      </c>
      <c r="E150" s="83" t="s">
        <v>603</v>
      </c>
      <c r="F150" s="84">
        <v>2</v>
      </c>
      <c r="G150" s="180"/>
      <c r="H150" s="168"/>
      <c r="I150" s="168"/>
      <c r="J150" s="168"/>
      <c r="K150" s="168"/>
      <c r="L150" s="171"/>
      <c r="M150" s="109">
        <v>26</v>
      </c>
      <c r="N150" s="91">
        <f t="shared" si="75"/>
        <v>24.533333333333335</v>
      </c>
      <c r="O150" s="115">
        <f t="shared" si="76"/>
        <v>2.2666666666666666</v>
      </c>
      <c r="P150" s="89">
        <f t="shared" si="64"/>
        <v>6.1333333333333337</v>
      </c>
      <c r="Q150" s="89">
        <f t="shared" si="65"/>
        <v>18.400000000000002</v>
      </c>
      <c r="R150" s="90">
        <v>286978</v>
      </c>
      <c r="S150" s="90">
        <v>266135</v>
      </c>
      <c r="T150" s="110">
        <f t="shared" si="66"/>
        <v>7563173.333333334</v>
      </c>
      <c r="U150" s="110">
        <f t="shared" si="67"/>
        <v>3781586.666666667</v>
      </c>
      <c r="V150" s="111">
        <f t="shared" si="68"/>
        <v>3781586</v>
      </c>
      <c r="W150" s="112" t="str">
        <f>VLOOKUP(C150,'053-001'!D:I,6,0)</f>
        <v>053-001</v>
      </c>
      <c r="X150" s="112" t="e">
        <f>VLOOKUP(C150,'053-003'!C:G,5,0)</f>
        <v>#N/A</v>
      </c>
      <c r="Y150" s="112" t="e">
        <f>VLOOKUP(C150,'053-004'!C:G,5,0)</f>
        <v>#N/A</v>
      </c>
      <c r="Z150" s="113" t="e">
        <f>VLOOKUP(C150,'053-005'!D:L,9,0)</f>
        <v>#N/A</v>
      </c>
      <c r="AA150" s="112" t="e">
        <f>VLOOKUP(C150,'053-006'!C:G,5,0)</f>
        <v>#N/A</v>
      </c>
    </row>
    <row r="151" spans="1:27" ht="45" customHeight="1">
      <c r="A151" s="174"/>
      <c r="B151" s="189" t="s">
        <v>407</v>
      </c>
      <c r="C151" s="82" t="s">
        <v>407</v>
      </c>
      <c r="D151" s="83" t="s">
        <v>385</v>
      </c>
      <c r="E151" s="83" t="s">
        <v>603</v>
      </c>
      <c r="F151" s="84">
        <v>8</v>
      </c>
      <c r="G151" s="180"/>
      <c r="H151" s="168"/>
      <c r="I151" s="168"/>
      <c r="J151" s="168"/>
      <c r="K151" s="168"/>
      <c r="L151" s="171"/>
      <c r="M151" s="109">
        <v>26</v>
      </c>
      <c r="N151" s="91">
        <f t="shared" si="75"/>
        <v>98.13333333333334</v>
      </c>
      <c r="O151" s="115">
        <f t="shared" si="76"/>
        <v>9.0666666666666664</v>
      </c>
      <c r="P151" s="89">
        <f t="shared" si="64"/>
        <v>24.533333333333335</v>
      </c>
      <c r="Q151" s="89">
        <f t="shared" si="65"/>
        <v>73.600000000000009</v>
      </c>
      <c r="R151" s="90">
        <v>286978</v>
      </c>
      <c r="S151" s="90">
        <v>266135</v>
      </c>
      <c r="T151" s="110">
        <f t="shared" si="66"/>
        <v>30252693.333333336</v>
      </c>
      <c r="U151" s="110">
        <f t="shared" si="67"/>
        <v>3781586.666666667</v>
      </c>
      <c r="V151" s="111">
        <f t="shared" si="68"/>
        <v>3781586</v>
      </c>
      <c r="W151" s="112" t="str">
        <f>VLOOKUP(C151,'053-001'!D:I,6,0)</f>
        <v>053-001</v>
      </c>
      <c r="X151" s="112" t="e">
        <f>VLOOKUP(C151,'053-003'!C:G,5,0)</f>
        <v>#N/A</v>
      </c>
      <c r="Y151" s="112" t="e">
        <f>VLOOKUP(C151,'053-004'!C:G,5,0)</f>
        <v>#N/A</v>
      </c>
      <c r="Z151" s="113" t="e">
        <f>VLOOKUP(C151,'053-005'!D:L,9,0)</f>
        <v>#N/A</v>
      </c>
      <c r="AA151" s="112" t="e">
        <f>VLOOKUP(C151,'053-006'!C:G,5,0)</f>
        <v>#N/A</v>
      </c>
    </row>
    <row r="152" spans="1:27" ht="45" customHeight="1" thickBot="1">
      <c r="A152" s="187"/>
      <c r="B152" s="190" t="s">
        <v>546</v>
      </c>
      <c r="C152" s="95" t="s">
        <v>546</v>
      </c>
      <c r="D152" s="96" t="s">
        <v>692</v>
      </c>
      <c r="E152" s="96" t="s">
        <v>603</v>
      </c>
      <c r="F152" s="97">
        <v>2</v>
      </c>
      <c r="G152" s="192"/>
      <c r="H152" s="184"/>
      <c r="I152" s="184"/>
      <c r="J152" s="184"/>
      <c r="K152" s="184"/>
      <c r="L152" s="182"/>
      <c r="M152" s="109">
        <v>26</v>
      </c>
      <c r="N152" s="91">
        <f t="shared" si="75"/>
        <v>24.533333333333335</v>
      </c>
      <c r="O152" s="115">
        <f t="shared" si="76"/>
        <v>2.2666666666666666</v>
      </c>
      <c r="P152" s="89">
        <f t="shared" si="64"/>
        <v>6.1333333333333337</v>
      </c>
      <c r="Q152" s="89">
        <f t="shared" si="65"/>
        <v>18.400000000000002</v>
      </c>
      <c r="R152" s="90">
        <v>286978</v>
      </c>
      <c r="S152" s="90">
        <v>266135</v>
      </c>
      <c r="T152" s="110">
        <f t="shared" si="66"/>
        <v>7563173.333333334</v>
      </c>
      <c r="U152" s="110">
        <f t="shared" si="67"/>
        <v>3781586.666666667</v>
      </c>
      <c r="V152" s="111">
        <f t="shared" si="68"/>
        <v>3781586</v>
      </c>
      <c r="W152" s="112" t="str">
        <f>VLOOKUP(C152,'053-001'!D:I,6,0)</f>
        <v>053-001</v>
      </c>
      <c r="X152" s="112" t="e">
        <f>VLOOKUP(C152,'053-003'!C:G,5,0)</f>
        <v>#N/A</v>
      </c>
      <c r="Y152" s="112" t="e">
        <f>VLOOKUP(C152,'053-004'!C:G,5,0)</f>
        <v>#N/A</v>
      </c>
      <c r="Z152" s="113" t="e">
        <f>VLOOKUP(C152,'053-005'!D:L,9,0)</f>
        <v>#N/A</v>
      </c>
      <c r="AA152" s="112" t="e">
        <f>VLOOKUP(C152,'053-006'!C:G,5,0)</f>
        <v>#N/A</v>
      </c>
    </row>
    <row r="153" spans="1:27" ht="45" customHeight="1">
      <c r="A153" s="186" t="s">
        <v>601</v>
      </c>
      <c r="B153" s="188" t="s">
        <v>45</v>
      </c>
      <c r="C153" s="92" t="s">
        <v>45</v>
      </c>
      <c r="D153" s="93" t="s">
        <v>3</v>
      </c>
      <c r="E153" s="93" t="s">
        <v>603</v>
      </c>
      <c r="F153" s="94">
        <v>1</v>
      </c>
      <c r="G153" s="191">
        <v>249</v>
      </c>
      <c r="H153" s="183">
        <f>F153*G153</f>
        <v>249</v>
      </c>
      <c r="I153" s="183">
        <v>0</v>
      </c>
      <c r="J153" s="183">
        <f>H153-I153</f>
        <v>249</v>
      </c>
      <c r="K153" s="183">
        <f>J153*0.09</f>
        <v>22.41</v>
      </c>
      <c r="L153" s="185">
        <f>J153+K153</f>
        <v>271.41000000000003</v>
      </c>
      <c r="M153" s="109">
        <v>25</v>
      </c>
      <c r="N153" s="115">
        <f>249/15*F153</f>
        <v>16.600000000000001</v>
      </c>
      <c r="O153" s="115">
        <f>22/15*F153</f>
        <v>1.4666666666666666</v>
      </c>
      <c r="P153" s="89">
        <f t="shared" si="64"/>
        <v>4.1500000000000004</v>
      </c>
      <c r="Q153" s="89">
        <f t="shared" si="65"/>
        <v>12.450000000000001</v>
      </c>
      <c r="R153" s="90">
        <v>286978</v>
      </c>
      <c r="S153" s="90">
        <v>266135</v>
      </c>
      <c r="T153" s="110">
        <f t="shared" si="66"/>
        <v>5098237.416666666</v>
      </c>
      <c r="U153" s="110">
        <f t="shared" si="67"/>
        <v>5098237.416666666</v>
      </c>
      <c r="V153" s="111">
        <f t="shared" si="68"/>
        <v>5098237</v>
      </c>
      <c r="W153" s="112" t="str">
        <f>VLOOKUP(C153,'053-001'!D:I,6,0)</f>
        <v>053-001</v>
      </c>
      <c r="X153" s="112" t="e">
        <f>VLOOKUP(C153,'053-003'!C:G,5,0)</f>
        <v>#N/A</v>
      </c>
      <c r="Y153" s="112" t="e">
        <f>VLOOKUP(C153,'053-004'!C:G,5,0)</f>
        <v>#N/A</v>
      </c>
      <c r="Z153" s="113" t="e">
        <f>VLOOKUP(C153,'053-005'!D:L,9,0)</f>
        <v>#N/A</v>
      </c>
      <c r="AA153" s="112" t="e">
        <f>VLOOKUP(C153,'053-006'!C:G,5,0)</f>
        <v>#N/A</v>
      </c>
    </row>
    <row r="154" spans="1:27" ht="45" customHeight="1">
      <c r="A154" s="174"/>
      <c r="B154" s="189" t="s">
        <v>185</v>
      </c>
      <c r="C154" s="82" t="s">
        <v>185</v>
      </c>
      <c r="D154" s="83" t="s">
        <v>680</v>
      </c>
      <c r="E154" s="83" t="s">
        <v>603</v>
      </c>
      <c r="F154" s="84">
        <v>2</v>
      </c>
      <c r="G154" s="180"/>
      <c r="H154" s="168"/>
      <c r="I154" s="168"/>
      <c r="J154" s="168"/>
      <c r="K154" s="168"/>
      <c r="L154" s="171"/>
      <c r="M154" s="109">
        <v>25</v>
      </c>
      <c r="N154" s="115">
        <f t="shared" ref="N154:N157" si="77">249/15*F154</f>
        <v>33.200000000000003</v>
      </c>
      <c r="O154" s="115">
        <f t="shared" ref="O154:O157" si="78">22/15*F154</f>
        <v>2.9333333333333331</v>
      </c>
      <c r="P154" s="89">
        <f t="shared" si="64"/>
        <v>8.3000000000000007</v>
      </c>
      <c r="Q154" s="89">
        <f t="shared" si="65"/>
        <v>24.900000000000002</v>
      </c>
      <c r="R154" s="90">
        <v>286978</v>
      </c>
      <c r="S154" s="90">
        <v>266135</v>
      </c>
      <c r="T154" s="110">
        <f t="shared" si="66"/>
        <v>10196474.833333332</v>
      </c>
      <c r="U154" s="110">
        <f t="shared" si="67"/>
        <v>5098237.416666666</v>
      </c>
      <c r="V154" s="111">
        <f t="shared" si="68"/>
        <v>5098237</v>
      </c>
      <c r="W154" s="112" t="str">
        <f>VLOOKUP(C154,'053-001'!D:I,6,0)</f>
        <v>053-001</v>
      </c>
      <c r="X154" s="112" t="e">
        <f>VLOOKUP(C154,'053-003'!C:G,5,0)</f>
        <v>#N/A</v>
      </c>
      <c r="Y154" s="112" t="e">
        <f>VLOOKUP(C154,'053-004'!C:G,5,0)</f>
        <v>#N/A</v>
      </c>
      <c r="Z154" s="113" t="e">
        <f>VLOOKUP(C154,'053-005'!D:L,9,0)</f>
        <v>#N/A</v>
      </c>
      <c r="AA154" s="112" t="e">
        <f>VLOOKUP(C154,'053-006'!C:G,5,0)</f>
        <v>#N/A</v>
      </c>
    </row>
    <row r="155" spans="1:27" ht="45" customHeight="1">
      <c r="A155" s="174"/>
      <c r="B155" s="189" t="s">
        <v>313</v>
      </c>
      <c r="C155" s="82" t="s">
        <v>313</v>
      </c>
      <c r="D155" s="83" t="s">
        <v>661</v>
      </c>
      <c r="E155" s="83" t="s">
        <v>603</v>
      </c>
      <c r="F155" s="84">
        <v>2</v>
      </c>
      <c r="G155" s="180"/>
      <c r="H155" s="168"/>
      <c r="I155" s="168"/>
      <c r="J155" s="168"/>
      <c r="K155" s="168"/>
      <c r="L155" s="171"/>
      <c r="M155" s="109">
        <v>25</v>
      </c>
      <c r="N155" s="115">
        <f t="shared" si="77"/>
        <v>33.200000000000003</v>
      </c>
      <c r="O155" s="115">
        <f t="shared" si="78"/>
        <v>2.9333333333333331</v>
      </c>
      <c r="P155" s="89">
        <f t="shared" si="64"/>
        <v>8.3000000000000007</v>
      </c>
      <c r="Q155" s="89">
        <f t="shared" si="65"/>
        <v>24.900000000000002</v>
      </c>
      <c r="R155" s="90">
        <v>286978</v>
      </c>
      <c r="S155" s="90">
        <v>266135</v>
      </c>
      <c r="T155" s="110">
        <f t="shared" si="66"/>
        <v>10196474.833333332</v>
      </c>
      <c r="U155" s="110">
        <f t="shared" si="67"/>
        <v>5098237.416666666</v>
      </c>
      <c r="V155" s="111">
        <f t="shared" si="68"/>
        <v>5098237</v>
      </c>
      <c r="W155" s="112" t="str">
        <f>VLOOKUP(C155,'053-001'!D:I,6,0)</f>
        <v>053-001</v>
      </c>
      <c r="X155" s="112" t="e">
        <f>VLOOKUP(C155,'053-003'!C:G,5,0)</f>
        <v>#N/A</v>
      </c>
      <c r="Y155" s="112" t="e">
        <f>VLOOKUP(C155,'053-004'!C:G,5,0)</f>
        <v>#N/A</v>
      </c>
      <c r="Z155" s="113" t="e">
        <f>VLOOKUP(C155,'053-005'!D:L,9,0)</f>
        <v>#N/A</v>
      </c>
      <c r="AA155" s="112" t="e">
        <f>VLOOKUP(C155,'053-006'!C:G,5,0)</f>
        <v>#N/A</v>
      </c>
    </row>
    <row r="156" spans="1:27" ht="45" customHeight="1">
      <c r="A156" s="174"/>
      <c r="B156" s="189" t="s">
        <v>423</v>
      </c>
      <c r="C156" s="82" t="s">
        <v>423</v>
      </c>
      <c r="D156" s="83" t="s">
        <v>662</v>
      </c>
      <c r="E156" s="83" t="s">
        <v>603</v>
      </c>
      <c r="F156" s="84">
        <v>8</v>
      </c>
      <c r="G156" s="180"/>
      <c r="H156" s="168"/>
      <c r="I156" s="168"/>
      <c r="J156" s="168"/>
      <c r="K156" s="168"/>
      <c r="L156" s="171"/>
      <c r="M156" s="109">
        <v>25</v>
      </c>
      <c r="N156" s="115">
        <f t="shared" si="77"/>
        <v>132.80000000000001</v>
      </c>
      <c r="O156" s="115">
        <f t="shared" si="78"/>
        <v>11.733333333333333</v>
      </c>
      <c r="P156" s="89">
        <f t="shared" si="64"/>
        <v>33.200000000000003</v>
      </c>
      <c r="Q156" s="89">
        <f t="shared" si="65"/>
        <v>99.600000000000009</v>
      </c>
      <c r="R156" s="90">
        <v>286978</v>
      </c>
      <c r="S156" s="90">
        <v>266135</v>
      </c>
      <c r="T156" s="110">
        <f t="shared" si="66"/>
        <v>40785899.333333328</v>
      </c>
      <c r="U156" s="110">
        <f t="shared" si="67"/>
        <v>5098237.416666666</v>
      </c>
      <c r="V156" s="111">
        <f t="shared" si="68"/>
        <v>5098237</v>
      </c>
      <c r="W156" s="112" t="str">
        <f>VLOOKUP(C156,'053-001'!D:I,6,0)</f>
        <v>053-001</v>
      </c>
      <c r="X156" s="112" t="e">
        <f>VLOOKUP(C156,'053-003'!C:G,5,0)</f>
        <v>#N/A</v>
      </c>
      <c r="Y156" s="112" t="e">
        <f>VLOOKUP(C156,'053-004'!C:G,5,0)</f>
        <v>#N/A</v>
      </c>
      <c r="Z156" s="113" t="e">
        <f>VLOOKUP(C156,'053-005'!D:L,9,0)</f>
        <v>#N/A</v>
      </c>
      <c r="AA156" s="112" t="e">
        <f>VLOOKUP(C156,'053-006'!C:G,5,0)</f>
        <v>#N/A</v>
      </c>
    </row>
    <row r="157" spans="1:27" ht="45" customHeight="1" thickBot="1">
      <c r="A157" s="187"/>
      <c r="B157" s="190" t="s">
        <v>696</v>
      </c>
      <c r="C157" s="95" t="s">
        <v>696</v>
      </c>
      <c r="D157" s="96" t="s">
        <v>682</v>
      </c>
      <c r="E157" s="96" t="s">
        <v>669</v>
      </c>
      <c r="F157" s="97">
        <v>2</v>
      </c>
      <c r="G157" s="192"/>
      <c r="H157" s="184"/>
      <c r="I157" s="184"/>
      <c r="J157" s="184"/>
      <c r="K157" s="184"/>
      <c r="L157" s="182"/>
      <c r="M157" s="109">
        <v>25</v>
      </c>
      <c r="N157" s="115">
        <f t="shared" si="77"/>
        <v>33.200000000000003</v>
      </c>
      <c r="O157" s="115">
        <f t="shared" si="78"/>
        <v>2.9333333333333331</v>
      </c>
      <c r="P157" s="89">
        <f t="shared" si="64"/>
        <v>8.3000000000000007</v>
      </c>
      <c r="Q157" s="89">
        <f t="shared" si="65"/>
        <v>24.900000000000002</v>
      </c>
      <c r="R157" s="90">
        <v>286978</v>
      </c>
      <c r="S157" s="90">
        <v>266135</v>
      </c>
      <c r="T157" s="110">
        <f t="shared" si="66"/>
        <v>10196474.833333332</v>
      </c>
      <c r="U157" s="110">
        <f t="shared" si="67"/>
        <v>5098237.416666666</v>
      </c>
      <c r="V157" s="111">
        <f t="shared" si="68"/>
        <v>5098237</v>
      </c>
      <c r="W157" s="112" t="e">
        <f>VLOOKUP(C157,'053-001'!D:I,6,0)</f>
        <v>#N/A</v>
      </c>
      <c r="X157" s="112" t="e">
        <f>VLOOKUP(C157,'053-003'!C:G,5,0)</f>
        <v>#N/A</v>
      </c>
      <c r="Y157" s="112" t="str">
        <f>VLOOKUP(C157,'053-004'!C:G,5,0)</f>
        <v>053-004</v>
      </c>
      <c r="Z157" s="113" t="e">
        <f>VLOOKUP(C157,'053-005'!D:L,9,0)</f>
        <v>#N/A</v>
      </c>
      <c r="AA157" s="112" t="e">
        <f>VLOOKUP(C157,'053-006'!C:G,5,0)</f>
        <v>#N/A</v>
      </c>
    </row>
    <row r="158" spans="1:27" ht="45" customHeight="1">
      <c r="A158" s="186" t="s">
        <v>604</v>
      </c>
      <c r="B158" s="188" t="s">
        <v>697</v>
      </c>
      <c r="C158" s="92" t="s">
        <v>697</v>
      </c>
      <c r="D158" s="93" t="s">
        <v>3</v>
      </c>
      <c r="E158" s="93" t="s">
        <v>617</v>
      </c>
      <c r="F158" s="94">
        <v>1</v>
      </c>
      <c r="G158" s="191">
        <v>858</v>
      </c>
      <c r="H158" s="183">
        <f>F158*G158</f>
        <v>858</v>
      </c>
      <c r="I158" s="183">
        <v>0</v>
      </c>
      <c r="J158" s="183">
        <f>H158-I158</f>
        <v>858</v>
      </c>
      <c r="K158" s="183">
        <f>J158*0.09</f>
        <v>77.22</v>
      </c>
      <c r="L158" s="185">
        <f>J158+K158</f>
        <v>935.22</v>
      </c>
      <c r="M158" s="109">
        <v>25</v>
      </c>
      <c r="N158" s="115">
        <f>858/23*F158</f>
        <v>37.304347826086953</v>
      </c>
      <c r="O158" s="115">
        <f>77/23*F158</f>
        <v>3.347826086956522</v>
      </c>
      <c r="P158" s="89">
        <f t="shared" si="64"/>
        <v>9.3260869565217384</v>
      </c>
      <c r="Q158" s="89">
        <f t="shared" si="65"/>
        <v>27.978260869565215</v>
      </c>
      <c r="R158" s="90">
        <v>286978</v>
      </c>
      <c r="S158" s="90">
        <v>266135</v>
      </c>
      <c r="T158" s="110">
        <f t="shared" si="66"/>
        <v>11471895.934782607</v>
      </c>
      <c r="U158" s="110">
        <f t="shared" si="67"/>
        <v>11471895.934782607</v>
      </c>
      <c r="V158" s="111">
        <f t="shared" si="68"/>
        <v>11471895</v>
      </c>
      <c r="W158" s="112" t="e">
        <f>VLOOKUP(C158,'053-001'!D:I,6,0)</f>
        <v>#N/A</v>
      </c>
      <c r="X158" s="112" t="s">
        <v>822</v>
      </c>
      <c r="Y158" s="112" t="e">
        <f>VLOOKUP(C158,'053-004'!C:G,5,0)</f>
        <v>#N/A</v>
      </c>
      <c r="Z158" s="113" t="e">
        <f>VLOOKUP(C158,'053-005'!D:L,9,0)</f>
        <v>#N/A</v>
      </c>
      <c r="AA158" s="112" t="e">
        <f>VLOOKUP(C158,'053-006'!C:G,5,0)</f>
        <v>#N/A</v>
      </c>
    </row>
    <row r="159" spans="1:27" ht="45" customHeight="1">
      <c r="A159" s="174"/>
      <c r="B159" s="189" t="s">
        <v>159</v>
      </c>
      <c r="C159" s="82" t="s">
        <v>159</v>
      </c>
      <c r="D159" s="83" t="s">
        <v>687</v>
      </c>
      <c r="E159" s="83" t="s">
        <v>603</v>
      </c>
      <c r="F159" s="84">
        <v>2</v>
      </c>
      <c r="G159" s="180"/>
      <c r="H159" s="168"/>
      <c r="I159" s="168"/>
      <c r="J159" s="168"/>
      <c r="K159" s="168"/>
      <c r="L159" s="171"/>
      <c r="M159" s="109">
        <v>25</v>
      </c>
      <c r="N159" s="115">
        <f t="shared" ref="N159:N162" si="79">858/23*F159</f>
        <v>74.608695652173907</v>
      </c>
      <c r="O159" s="115">
        <f t="shared" ref="O159:O162" si="80">77/23*F159</f>
        <v>6.6956521739130439</v>
      </c>
      <c r="P159" s="89">
        <f t="shared" si="64"/>
        <v>18.652173913043477</v>
      </c>
      <c r="Q159" s="89">
        <f t="shared" si="65"/>
        <v>55.95652173913043</v>
      </c>
      <c r="R159" s="90">
        <v>286978</v>
      </c>
      <c r="S159" s="90">
        <v>266135</v>
      </c>
      <c r="T159" s="110">
        <f t="shared" si="66"/>
        <v>22943791.869565215</v>
      </c>
      <c r="U159" s="110">
        <f t="shared" si="67"/>
        <v>11471895.934782607</v>
      </c>
      <c r="V159" s="111">
        <f t="shared" si="68"/>
        <v>11471895</v>
      </c>
      <c r="W159" s="112" t="str">
        <f>VLOOKUP(C159,'053-001'!D:I,6,0)</f>
        <v>053-001</v>
      </c>
      <c r="X159" s="112" t="e">
        <f>VLOOKUP(C159,'053-003'!C:G,5,0)</f>
        <v>#N/A</v>
      </c>
      <c r="Y159" s="112" t="e">
        <f>VLOOKUP(C159,'053-004'!C:G,5,0)</f>
        <v>#N/A</v>
      </c>
      <c r="Z159" s="113" t="e">
        <f>VLOOKUP(C159,'053-005'!D:L,9,0)</f>
        <v>#N/A</v>
      </c>
      <c r="AA159" s="112" t="e">
        <f>VLOOKUP(C159,'053-006'!C:G,5,0)</f>
        <v>#N/A</v>
      </c>
    </row>
    <row r="160" spans="1:27" ht="45" customHeight="1">
      <c r="A160" s="174"/>
      <c r="B160" s="189" t="s">
        <v>290</v>
      </c>
      <c r="C160" s="82" t="s">
        <v>290</v>
      </c>
      <c r="D160" s="83" t="s">
        <v>688</v>
      </c>
      <c r="E160" s="83" t="s">
        <v>603</v>
      </c>
      <c r="F160" s="84">
        <v>2</v>
      </c>
      <c r="G160" s="180"/>
      <c r="H160" s="168"/>
      <c r="I160" s="168"/>
      <c r="J160" s="168"/>
      <c r="K160" s="168"/>
      <c r="L160" s="171"/>
      <c r="M160" s="109">
        <v>25</v>
      </c>
      <c r="N160" s="115">
        <f t="shared" si="79"/>
        <v>74.608695652173907</v>
      </c>
      <c r="O160" s="115">
        <f t="shared" si="80"/>
        <v>6.6956521739130439</v>
      </c>
      <c r="P160" s="89">
        <f t="shared" si="64"/>
        <v>18.652173913043477</v>
      </c>
      <c r="Q160" s="89">
        <f t="shared" si="65"/>
        <v>55.95652173913043</v>
      </c>
      <c r="R160" s="90">
        <v>286978</v>
      </c>
      <c r="S160" s="90">
        <v>266135</v>
      </c>
      <c r="T160" s="110">
        <f t="shared" si="66"/>
        <v>22943791.869565215</v>
      </c>
      <c r="U160" s="110">
        <f t="shared" si="67"/>
        <v>11471895.934782607</v>
      </c>
      <c r="V160" s="111">
        <f t="shared" si="68"/>
        <v>11471895</v>
      </c>
      <c r="W160" s="112" t="str">
        <f>VLOOKUP(C160,'053-001'!D:I,6,0)</f>
        <v>053-001</v>
      </c>
      <c r="X160" s="112" t="e">
        <f>VLOOKUP(C160,'053-003'!C:G,5,0)</f>
        <v>#N/A</v>
      </c>
      <c r="Y160" s="112" t="e">
        <f>VLOOKUP(C160,'053-004'!C:G,5,0)</f>
        <v>#N/A</v>
      </c>
      <c r="Z160" s="113" t="e">
        <f>VLOOKUP(C160,'053-005'!D:L,9,0)</f>
        <v>#N/A</v>
      </c>
      <c r="AA160" s="112" t="e">
        <f>VLOOKUP(C160,'053-006'!C:G,5,0)</f>
        <v>#N/A</v>
      </c>
    </row>
    <row r="161" spans="1:27" ht="45" customHeight="1">
      <c r="A161" s="174"/>
      <c r="B161" s="189" t="s">
        <v>400</v>
      </c>
      <c r="C161" s="82" t="s">
        <v>400</v>
      </c>
      <c r="D161" s="83" t="s">
        <v>689</v>
      </c>
      <c r="E161" s="83" t="s">
        <v>603</v>
      </c>
      <c r="F161" s="84">
        <v>16</v>
      </c>
      <c r="G161" s="180"/>
      <c r="H161" s="168"/>
      <c r="I161" s="168"/>
      <c r="J161" s="168"/>
      <c r="K161" s="168"/>
      <c r="L161" s="171"/>
      <c r="M161" s="109">
        <v>25</v>
      </c>
      <c r="N161" s="115">
        <f t="shared" si="79"/>
        <v>596.86956521739125</v>
      </c>
      <c r="O161" s="115">
        <f t="shared" si="80"/>
        <v>53.565217391304351</v>
      </c>
      <c r="P161" s="89">
        <f t="shared" si="64"/>
        <v>149.21739130434781</v>
      </c>
      <c r="Q161" s="89">
        <f t="shared" si="65"/>
        <v>447.65217391304344</v>
      </c>
      <c r="R161" s="90">
        <v>286978</v>
      </c>
      <c r="S161" s="90">
        <v>266135</v>
      </c>
      <c r="T161" s="110">
        <f t="shared" si="66"/>
        <v>183550334.95652172</v>
      </c>
      <c r="U161" s="110">
        <f t="shared" si="67"/>
        <v>11471895.934782607</v>
      </c>
      <c r="V161" s="111">
        <f t="shared" si="68"/>
        <v>11471895</v>
      </c>
      <c r="W161" s="112" t="str">
        <f>VLOOKUP(C161,'053-001'!D:I,6,0)</f>
        <v>053-001</v>
      </c>
      <c r="X161" s="112" t="e">
        <f>VLOOKUP(C161,'053-003'!C:G,5,0)</f>
        <v>#N/A</v>
      </c>
      <c r="Y161" s="112" t="e">
        <f>VLOOKUP(C161,'053-004'!C:G,5,0)</f>
        <v>#N/A</v>
      </c>
      <c r="Z161" s="113" t="e">
        <f>VLOOKUP(C161,'053-005'!D:L,9,0)</f>
        <v>#N/A</v>
      </c>
      <c r="AA161" s="112" t="e">
        <f>VLOOKUP(C161,'053-006'!C:G,5,0)</f>
        <v>#N/A</v>
      </c>
    </row>
    <row r="162" spans="1:27" ht="45" customHeight="1" thickBot="1">
      <c r="A162" s="187"/>
      <c r="B162" s="190" t="s">
        <v>517</v>
      </c>
      <c r="C162" s="95" t="s">
        <v>517</v>
      </c>
      <c r="D162" s="96" t="s">
        <v>690</v>
      </c>
      <c r="E162" s="96" t="s">
        <v>603</v>
      </c>
      <c r="F162" s="97">
        <v>2</v>
      </c>
      <c r="G162" s="192"/>
      <c r="H162" s="184"/>
      <c r="I162" s="184"/>
      <c r="J162" s="184"/>
      <c r="K162" s="184"/>
      <c r="L162" s="182"/>
      <c r="M162" s="109">
        <v>25</v>
      </c>
      <c r="N162" s="115">
        <f t="shared" si="79"/>
        <v>74.608695652173907</v>
      </c>
      <c r="O162" s="115">
        <f t="shared" si="80"/>
        <v>6.6956521739130439</v>
      </c>
      <c r="P162" s="89">
        <f t="shared" si="64"/>
        <v>18.652173913043477</v>
      </c>
      <c r="Q162" s="89">
        <f t="shared" si="65"/>
        <v>55.95652173913043</v>
      </c>
      <c r="R162" s="90">
        <v>286978</v>
      </c>
      <c r="S162" s="90">
        <v>266135</v>
      </c>
      <c r="T162" s="110">
        <f t="shared" si="66"/>
        <v>22943791.869565215</v>
      </c>
      <c r="U162" s="110">
        <f t="shared" si="67"/>
        <v>11471895.934782607</v>
      </c>
      <c r="V162" s="111">
        <f t="shared" si="68"/>
        <v>11471895</v>
      </c>
      <c r="W162" s="112" t="str">
        <f>VLOOKUP(C162,'053-001'!D:I,6,0)</f>
        <v>053-001</v>
      </c>
      <c r="X162" s="112" t="e">
        <f>VLOOKUP(C162,'053-003'!C:G,5,0)</f>
        <v>#N/A</v>
      </c>
      <c r="Y162" s="112" t="e">
        <f>VLOOKUP(C162,'053-004'!C:G,5,0)</f>
        <v>#N/A</v>
      </c>
      <c r="Z162" s="113" t="e">
        <f>VLOOKUP(C162,'053-005'!D:L,9,0)</f>
        <v>#N/A</v>
      </c>
      <c r="AA162" s="112" t="e">
        <f>VLOOKUP(C162,'053-006'!C:G,5,0)</f>
        <v>#N/A</v>
      </c>
    </row>
    <row r="163" spans="1:27" ht="45" customHeight="1">
      <c r="A163" s="186" t="s">
        <v>606</v>
      </c>
      <c r="B163" s="188" t="s">
        <v>23</v>
      </c>
      <c r="C163" s="92" t="s">
        <v>23</v>
      </c>
      <c r="D163" s="93" t="s">
        <v>3</v>
      </c>
      <c r="E163" s="93" t="s">
        <v>603</v>
      </c>
      <c r="F163" s="94">
        <v>1</v>
      </c>
      <c r="G163" s="191">
        <v>366</v>
      </c>
      <c r="H163" s="183">
        <f>F163*G163</f>
        <v>366</v>
      </c>
      <c r="I163" s="183">
        <v>0</v>
      </c>
      <c r="J163" s="183">
        <f>H163-I163</f>
        <v>366</v>
      </c>
      <c r="K163" s="183">
        <f>J163*0.09</f>
        <v>32.94</v>
      </c>
      <c r="L163" s="185">
        <f>J163+K163</f>
        <v>398.94</v>
      </c>
      <c r="M163" s="109">
        <v>25</v>
      </c>
      <c r="N163" s="91">
        <f>366/19*F163</f>
        <v>19.263157894736842</v>
      </c>
      <c r="O163" s="91">
        <f>33/19*F163</f>
        <v>1.736842105263158</v>
      </c>
      <c r="P163" s="89">
        <f t="shared" si="64"/>
        <v>4.8157894736842106</v>
      </c>
      <c r="Q163" s="89">
        <f t="shared" si="65"/>
        <v>14.447368421052632</v>
      </c>
      <c r="R163" s="90">
        <v>286978</v>
      </c>
      <c r="S163" s="90">
        <v>266135</v>
      </c>
      <c r="T163" s="110">
        <f t="shared" si="66"/>
        <v>5926162.5</v>
      </c>
      <c r="U163" s="110">
        <f t="shared" si="67"/>
        <v>5926162.5</v>
      </c>
      <c r="V163" s="111">
        <f t="shared" si="68"/>
        <v>5926162</v>
      </c>
      <c r="W163" s="112" t="str">
        <f>VLOOKUP(C163,'053-001'!D:I,6,0)</f>
        <v>053-001</v>
      </c>
      <c r="X163" s="112" t="e">
        <f>VLOOKUP(C163,'053-003'!C:G,5,0)</f>
        <v>#N/A</v>
      </c>
      <c r="Y163" s="112" t="e">
        <f>VLOOKUP(C163,'053-004'!C:G,5,0)</f>
        <v>#N/A</v>
      </c>
      <c r="Z163" s="113" t="e">
        <f>VLOOKUP(C163,'053-005'!D:L,9,0)</f>
        <v>#N/A</v>
      </c>
      <c r="AA163" s="112" t="e">
        <f>VLOOKUP(C163,'053-006'!C:G,5,0)</f>
        <v>#N/A</v>
      </c>
    </row>
    <row r="164" spans="1:27" ht="45" customHeight="1">
      <c r="A164" s="174"/>
      <c r="B164" s="189" t="s">
        <v>160</v>
      </c>
      <c r="C164" s="82" t="s">
        <v>160</v>
      </c>
      <c r="D164" s="83" t="s">
        <v>674</v>
      </c>
      <c r="E164" s="83" t="s">
        <v>603</v>
      </c>
      <c r="F164" s="84">
        <v>2</v>
      </c>
      <c r="G164" s="180"/>
      <c r="H164" s="168"/>
      <c r="I164" s="168"/>
      <c r="J164" s="168"/>
      <c r="K164" s="168"/>
      <c r="L164" s="171"/>
      <c r="M164" s="109">
        <v>25</v>
      </c>
      <c r="N164" s="91">
        <f t="shared" ref="N164:N167" si="81">366/19*F164</f>
        <v>38.526315789473685</v>
      </c>
      <c r="O164" s="91">
        <f t="shared" ref="O164:O167" si="82">33/19*F164</f>
        <v>3.4736842105263159</v>
      </c>
      <c r="P164" s="89">
        <f t="shared" si="64"/>
        <v>9.6315789473684212</v>
      </c>
      <c r="Q164" s="89">
        <f t="shared" si="65"/>
        <v>28.894736842105264</v>
      </c>
      <c r="R164" s="90">
        <v>286978</v>
      </c>
      <c r="S164" s="90">
        <v>266135</v>
      </c>
      <c r="T164" s="110">
        <f t="shared" si="66"/>
        <v>11852325</v>
      </c>
      <c r="U164" s="110">
        <f t="shared" si="67"/>
        <v>5926162.5</v>
      </c>
      <c r="V164" s="111">
        <f t="shared" si="68"/>
        <v>5926162</v>
      </c>
      <c r="W164" s="112" t="str">
        <f>VLOOKUP(C164,'053-001'!D:I,6,0)</f>
        <v>053-001</v>
      </c>
      <c r="X164" s="112" t="e">
        <f>VLOOKUP(C164,'053-003'!C:G,5,0)</f>
        <v>#N/A</v>
      </c>
      <c r="Y164" s="112" t="e">
        <f>VLOOKUP(C164,'053-004'!C:G,5,0)</f>
        <v>#N/A</v>
      </c>
      <c r="Z164" s="113" t="e">
        <f>VLOOKUP(C164,'053-005'!D:L,9,0)</f>
        <v>#N/A</v>
      </c>
      <c r="AA164" s="112" t="e">
        <f>VLOOKUP(C164,'053-006'!C:G,5,0)</f>
        <v>#N/A</v>
      </c>
    </row>
    <row r="165" spans="1:27" ht="45" customHeight="1">
      <c r="A165" s="174"/>
      <c r="B165" s="189" t="s">
        <v>291</v>
      </c>
      <c r="C165" s="82" t="s">
        <v>291</v>
      </c>
      <c r="D165" s="83" t="s">
        <v>661</v>
      </c>
      <c r="E165" s="83" t="s">
        <v>603</v>
      </c>
      <c r="F165" s="84">
        <v>2</v>
      </c>
      <c r="G165" s="180"/>
      <c r="H165" s="168"/>
      <c r="I165" s="168"/>
      <c r="J165" s="168"/>
      <c r="K165" s="168"/>
      <c r="L165" s="171"/>
      <c r="M165" s="109">
        <v>25</v>
      </c>
      <c r="N165" s="91">
        <f t="shared" si="81"/>
        <v>38.526315789473685</v>
      </c>
      <c r="O165" s="91">
        <f t="shared" si="82"/>
        <v>3.4736842105263159</v>
      </c>
      <c r="P165" s="89">
        <f t="shared" si="64"/>
        <v>9.6315789473684212</v>
      </c>
      <c r="Q165" s="89">
        <f t="shared" si="65"/>
        <v>28.894736842105264</v>
      </c>
      <c r="R165" s="90">
        <v>286978</v>
      </c>
      <c r="S165" s="90">
        <v>266135</v>
      </c>
      <c r="T165" s="110">
        <f t="shared" si="66"/>
        <v>11852325</v>
      </c>
      <c r="U165" s="110">
        <f t="shared" si="67"/>
        <v>5926162.5</v>
      </c>
      <c r="V165" s="111">
        <f t="shared" si="68"/>
        <v>5926162</v>
      </c>
      <c r="W165" s="112" t="str">
        <f>VLOOKUP(C165,'053-001'!D:I,6,0)</f>
        <v>053-001</v>
      </c>
      <c r="X165" s="112" t="e">
        <f>VLOOKUP(C165,'053-003'!C:G,5,0)</f>
        <v>#N/A</v>
      </c>
      <c r="Y165" s="112" t="e">
        <f>VLOOKUP(C165,'053-004'!C:G,5,0)</f>
        <v>#N/A</v>
      </c>
      <c r="Z165" s="113" t="e">
        <f>VLOOKUP(C165,'053-005'!D:L,9,0)</f>
        <v>#N/A</v>
      </c>
      <c r="AA165" s="112" t="e">
        <f>VLOOKUP(C165,'053-006'!C:G,5,0)</f>
        <v>#N/A</v>
      </c>
    </row>
    <row r="166" spans="1:27" ht="45" customHeight="1">
      <c r="A166" s="174"/>
      <c r="B166" s="189" t="s">
        <v>401</v>
      </c>
      <c r="C166" s="82" t="s">
        <v>401</v>
      </c>
      <c r="D166" s="83" t="s">
        <v>662</v>
      </c>
      <c r="E166" s="83" t="s">
        <v>603</v>
      </c>
      <c r="F166" s="84">
        <v>12</v>
      </c>
      <c r="G166" s="180"/>
      <c r="H166" s="168"/>
      <c r="I166" s="168"/>
      <c r="J166" s="168"/>
      <c r="K166" s="168"/>
      <c r="L166" s="171"/>
      <c r="M166" s="109">
        <v>25</v>
      </c>
      <c r="N166" s="91">
        <f t="shared" si="81"/>
        <v>231.15789473684211</v>
      </c>
      <c r="O166" s="91">
        <f t="shared" si="82"/>
        <v>20.842105263157897</v>
      </c>
      <c r="P166" s="89">
        <f t="shared" si="64"/>
        <v>57.789473684210527</v>
      </c>
      <c r="Q166" s="89">
        <f t="shared" si="65"/>
        <v>173.36842105263159</v>
      </c>
      <c r="R166" s="90">
        <v>286978</v>
      </c>
      <c r="S166" s="90">
        <v>266135</v>
      </c>
      <c r="T166" s="110">
        <f t="shared" si="66"/>
        <v>71113950</v>
      </c>
      <c r="U166" s="110">
        <f t="shared" si="67"/>
        <v>5926162.5</v>
      </c>
      <c r="V166" s="111">
        <f t="shared" si="68"/>
        <v>5926162</v>
      </c>
      <c r="W166" s="112" t="str">
        <f>VLOOKUP(C166,'053-001'!D:I,6,0)</f>
        <v>053-001</v>
      </c>
      <c r="X166" s="112" t="e">
        <f>VLOOKUP(C166,'053-003'!C:G,5,0)</f>
        <v>#N/A</v>
      </c>
      <c r="Y166" s="112" t="e">
        <f>VLOOKUP(C166,'053-004'!C:G,5,0)</f>
        <v>#N/A</v>
      </c>
      <c r="Z166" s="113" t="e">
        <f>VLOOKUP(C166,'053-005'!D:L,9,0)</f>
        <v>#N/A</v>
      </c>
      <c r="AA166" s="112" t="e">
        <f>VLOOKUP(C166,'053-006'!C:G,5,0)</f>
        <v>#N/A</v>
      </c>
    </row>
    <row r="167" spans="1:27" ht="45" customHeight="1" thickBot="1">
      <c r="A167" s="187"/>
      <c r="B167" s="190" t="s">
        <v>518</v>
      </c>
      <c r="C167" s="95" t="s">
        <v>518</v>
      </c>
      <c r="D167" s="96" t="s">
        <v>675</v>
      </c>
      <c r="E167" s="96" t="s">
        <v>603</v>
      </c>
      <c r="F167" s="97">
        <v>2</v>
      </c>
      <c r="G167" s="192"/>
      <c r="H167" s="184"/>
      <c r="I167" s="184"/>
      <c r="J167" s="184"/>
      <c r="K167" s="184"/>
      <c r="L167" s="182"/>
      <c r="M167" s="109">
        <v>25</v>
      </c>
      <c r="N167" s="91">
        <f t="shared" si="81"/>
        <v>38.526315789473685</v>
      </c>
      <c r="O167" s="91">
        <f t="shared" si="82"/>
        <v>3.4736842105263159</v>
      </c>
      <c r="P167" s="89">
        <f t="shared" si="64"/>
        <v>9.6315789473684212</v>
      </c>
      <c r="Q167" s="89">
        <f t="shared" si="65"/>
        <v>28.894736842105264</v>
      </c>
      <c r="R167" s="90">
        <v>286978</v>
      </c>
      <c r="S167" s="90">
        <v>266135</v>
      </c>
      <c r="T167" s="110">
        <f t="shared" si="66"/>
        <v>11852325</v>
      </c>
      <c r="U167" s="110">
        <f t="shared" si="67"/>
        <v>5926162.5</v>
      </c>
      <c r="V167" s="111">
        <f t="shared" si="68"/>
        <v>5926162</v>
      </c>
      <c r="W167" s="112" t="str">
        <f>VLOOKUP(C167,'053-001'!D:I,6,0)</f>
        <v>053-001</v>
      </c>
      <c r="X167" s="112" t="e">
        <f>VLOOKUP(C167,'053-003'!C:G,5,0)</f>
        <v>#N/A</v>
      </c>
      <c r="Y167" s="112" t="e">
        <f>VLOOKUP(C167,'053-004'!C:G,5,0)</f>
        <v>#N/A</v>
      </c>
      <c r="Z167" s="113" t="e">
        <f>VLOOKUP(C167,'053-005'!D:L,9,0)</f>
        <v>#N/A</v>
      </c>
      <c r="AA167" s="112" t="e">
        <f>VLOOKUP(C167,'053-006'!C:G,5,0)</f>
        <v>#N/A</v>
      </c>
    </row>
    <row r="168" spans="1:27" ht="45" customHeight="1">
      <c r="A168" s="186" t="s">
        <v>608</v>
      </c>
      <c r="B168" s="188" t="s">
        <v>24</v>
      </c>
      <c r="C168" s="92" t="s">
        <v>24</v>
      </c>
      <c r="D168" s="93" t="s">
        <v>3</v>
      </c>
      <c r="E168" s="93" t="s">
        <v>603</v>
      </c>
      <c r="F168" s="94">
        <v>1</v>
      </c>
      <c r="G168" s="191">
        <v>249</v>
      </c>
      <c r="H168" s="183">
        <f>F168*G168</f>
        <v>249</v>
      </c>
      <c r="I168" s="183">
        <v>0</v>
      </c>
      <c r="J168" s="183">
        <f>H168-I168</f>
        <v>249</v>
      </c>
      <c r="K168" s="183">
        <f>J168*0.09</f>
        <v>22.41</v>
      </c>
      <c r="L168" s="185">
        <f>J168+K168</f>
        <v>271.41000000000003</v>
      </c>
      <c r="M168" s="109">
        <v>25</v>
      </c>
      <c r="N168" s="115">
        <f>249/15*F168</f>
        <v>16.600000000000001</v>
      </c>
      <c r="O168" s="115">
        <f>22/15*F168</f>
        <v>1.4666666666666666</v>
      </c>
      <c r="P168" s="89">
        <f t="shared" si="64"/>
        <v>4.1500000000000004</v>
      </c>
      <c r="Q168" s="89">
        <f t="shared" si="65"/>
        <v>12.450000000000001</v>
      </c>
      <c r="R168" s="90">
        <v>286978</v>
      </c>
      <c r="S168" s="90">
        <v>266135</v>
      </c>
      <c r="T168" s="110">
        <f t="shared" si="66"/>
        <v>5098237.416666666</v>
      </c>
      <c r="U168" s="110">
        <f t="shared" si="67"/>
        <v>5098237.416666666</v>
      </c>
      <c r="V168" s="111">
        <f t="shared" si="68"/>
        <v>5098237</v>
      </c>
      <c r="W168" s="112" t="str">
        <f>VLOOKUP(C168,'053-001'!D:I,6,0)</f>
        <v>053-001</v>
      </c>
      <c r="X168" s="112" t="e">
        <f>VLOOKUP(C168,'053-003'!C:G,5,0)</f>
        <v>#N/A</v>
      </c>
      <c r="Y168" s="112" t="e">
        <f>VLOOKUP(C168,'053-004'!C:G,5,0)</f>
        <v>#N/A</v>
      </c>
      <c r="Z168" s="113" t="e">
        <f>VLOOKUP(C168,'053-005'!D:L,9,0)</f>
        <v>#N/A</v>
      </c>
      <c r="AA168" s="112" t="e">
        <f>VLOOKUP(C168,'053-006'!C:G,5,0)</f>
        <v>#N/A</v>
      </c>
    </row>
    <row r="169" spans="1:27" ht="45" customHeight="1">
      <c r="A169" s="174"/>
      <c r="B169" s="189" t="s">
        <v>161</v>
      </c>
      <c r="C169" s="82" t="s">
        <v>161</v>
      </c>
      <c r="D169" s="83" t="s">
        <v>680</v>
      </c>
      <c r="E169" s="83" t="s">
        <v>603</v>
      </c>
      <c r="F169" s="84">
        <v>2</v>
      </c>
      <c r="G169" s="180"/>
      <c r="H169" s="168"/>
      <c r="I169" s="168"/>
      <c r="J169" s="168"/>
      <c r="K169" s="168"/>
      <c r="L169" s="171"/>
      <c r="M169" s="109">
        <v>25</v>
      </c>
      <c r="N169" s="115">
        <f t="shared" ref="N169:N172" si="83">249/15*F169</f>
        <v>33.200000000000003</v>
      </c>
      <c r="O169" s="115">
        <f t="shared" ref="O169:O172" si="84">22/15*F169</f>
        <v>2.9333333333333331</v>
      </c>
      <c r="P169" s="89">
        <f t="shared" si="64"/>
        <v>8.3000000000000007</v>
      </c>
      <c r="Q169" s="89">
        <f t="shared" si="65"/>
        <v>24.900000000000002</v>
      </c>
      <c r="R169" s="90">
        <v>286978</v>
      </c>
      <c r="S169" s="90">
        <v>266135</v>
      </c>
      <c r="T169" s="110">
        <f t="shared" si="66"/>
        <v>10196474.833333332</v>
      </c>
      <c r="U169" s="110">
        <f t="shared" si="67"/>
        <v>5098237.416666666</v>
      </c>
      <c r="V169" s="111">
        <f t="shared" si="68"/>
        <v>5098237</v>
      </c>
      <c r="W169" s="112" t="str">
        <f>VLOOKUP(C169,'053-001'!D:I,6,0)</f>
        <v>053-001</v>
      </c>
      <c r="X169" s="112" t="e">
        <f>VLOOKUP(C169,'053-003'!C:G,5,0)</f>
        <v>#N/A</v>
      </c>
      <c r="Y169" s="112" t="e">
        <f>VLOOKUP(C169,'053-004'!C:G,5,0)</f>
        <v>#N/A</v>
      </c>
      <c r="Z169" s="113" t="e">
        <f>VLOOKUP(C169,'053-005'!D:L,9,0)</f>
        <v>#N/A</v>
      </c>
      <c r="AA169" s="112" t="e">
        <f>VLOOKUP(C169,'053-006'!C:G,5,0)</f>
        <v>#N/A</v>
      </c>
    </row>
    <row r="170" spans="1:27" ht="45" customHeight="1">
      <c r="A170" s="174"/>
      <c r="B170" s="189" t="s">
        <v>292</v>
      </c>
      <c r="C170" s="82" t="s">
        <v>292</v>
      </c>
      <c r="D170" s="83" t="s">
        <v>661</v>
      </c>
      <c r="E170" s="83" t="s">
        <v>603</v>
      </c>
      <c r="F170" s="84">
        <v>2</v>
      </c>
      <c r="G170" s="180"/>
      <c r="H170" s="168"/>
      <c r="I170" s="168"/>
      <c r="J170" s="168"/>
      <c r="K170" s="168"/>
      <c r="L170" s="171"/>
      <c r="M170" s="109">
        <v>25</v>
      </c>
      <c r="N170" s="115">
        <f t="shared" si="83"/>
        <v>33.200000000000003</v>
      </c>
      <c r="O170" s="115">
        <f t="shared" si="84"/>
        <v>2.9333333333333331</v>
      </c>
      <c r="P170" s="89">
        <f t="shared" si="64"/>
        <v>8.3000000000000007</v>
      </c>
      <c r="Q170" s="89">
        <f t="shared" si="65"/>
        <v>24.900000000000002</v>
      </c>
      <c r="R170" s="90">
        <v>286978</v>
      </c>
      <c r="S170" s="90">
        <v>266135</v>
      </c>
      <c r="T170" s="110">
        <f t="shared" si="66"/>
        <v>10196474.833333332</v>
      </c>
      <c r="U170" s="110">
        <f t="shared" si="67"/>
        <v>5098237.416666666</v>
      </c>
      <c r="V170" s="111">
        <f t="shared" si="68"/>
        <v>5098237</v>
      </c>
      <c r="W170" s="112" t="str">
        <f>VLOOKUP(C170,'053-001'!D:I,6,0)</f>
        <v>053-001</v>
      </c>
      <c r="X170" s="112" t="e">
        <f>VLOOKUP(C170,'053-003'!C:G,5,0)</f>
        <v>#N/A</v>
      </c>
      <c r="Y170" s="112" t="e">
        <f>VLOOKUP(C170,'053-004'!C:G,5,0)</f>
        <v>#N/A</v>
      </c>
      <c r="Z170" s="113" t="e">
        <f>VLOOKUP(C170,'053-005'!D:L,9,0)</f>
        <v>#N/A</v>
      </c>
      <c r="AA170" s="112" t="e">
        <f>VLOOKUP(C170,'053-006'!C:G,5,0)</f>
        <v>#N/A</v>
      </c>
    </row>
    <row r="171" spans="1:27" ht="45" customHeight="1">
      <c r="A171" s="174"/>
      <c r="B171" s="189" t="s">
        <v>402</v>
      </c>
      <c r="C171" s="82" t="s">
        <v>402</v>
      </c>
      <c r="D171" s="83" t="s">
        <v>662</v>
      </c>
      <c r="E171" s="83" t="s">
        <v>603</v>
      </c>
      <c r="F171" s="84">
        <v>8</v>
      </c>
      <c r="G171" s="180"/>
      <c r="H171" s="168"/>
      <c r="I171" s="168"/>
      <c r="J171" s="168"/>
      <c r="K171" s="168"/>
      <c r="L171" s="171"/>
      <c r="M171" s="109">
        <v>25</v>
      </c>
      <c r="N171" s="115">
        <f t="shared" si="83"/>
        <v>132.80000000000001</v>
      </c>
      <c r="O171" s="115">
        <f t="shared" si="84"/>
        <v>11.733333333333333</v>
      </c>
      <c r="P171" s="89">
        <f t="shared" si="64"/>
        <v>33.200000000000003</v>
      </c>
      <c r="Q171" s="89">
        <f t="shared" si="65"/>
        <v>99.600000000000009</v>
      </c>
      <c r="R171" s="90">
        <v>286978</v>
      </c>
      <c r="S171" s="90">
        <v>266135</v>
      </c>
      <c r="T171" s="110">
        <f t="shared" si="66"/>
        <v>40785899.333333328</v>
      </c>
      <c r="U171" s="110">
        <f t="shared" si="67"/>
        <v>5098237.416666666</v>
      </c>
      <c r="V171" s="111">
        <f t="shared" si="68"/>
        <v>5098237</v>
      </c>
      <c r="W171" s="112" t="str">
        <f>VLOOKUP(C171,'053-001'!D:I,6,0)</f>
        <v>053-001</v>
      </c>
      <c r="X171" s="112" t="e">
        <f>VLOOKUP(C171,'053-003'!C:G,5,0)</f>
        <v>#N/A</v>
      </c>
      <c r="Y171" s="112" t="e">
        <f>VLOOKUP(C171,'053-004'!C:G,5,0)</f>
        <v>#N/A</v>
      </c>
      <c r="Z171" s="113" t="e">
        <f>VLOOKUP(C171,'053-005'!D:L,9,0)</f>
        <v>#N/A</v>
      </c>
      <c r="AA171" s="112" t="e">
        <f>VLOOKUP(C171,'053-006'!C:G,5,0)</f>
        <v>#N/A</v>
      </c>
    </row>
    <row r="172" spans="1:27" ht="45" customHeight="1" thickBot="1">
      <c r="A172" s="187"/>
      <c r="B172" s="190" t="s">
        <v>698</v>
      </c>
      <c r="C172" s="95" t="s">
        <v>698</v>
      </c>
      <c r="D172" s="96" t="s">
        <v>682</v>
      </c>
      <c r="E172" s="96" t="s">
        <v>669</v>
      </c>
      <c r="F172" s="97">
        <v>2</v>
      </c>
      <c r="G172" s="192"/>
      <c r="H172" s="184"/>
      <c r="I172" s="184"/>
      <c r="J172" s="184"/>
      <c r="K172" s="184"/>
      <c r="L172" s="182"/>
      <c r="M172" s="109">
        <v>25</v>
      </c>
      <c r="N172" s="115">
        <f t="shared" si="83"/>
        <v>33.200000000000003</v>
      </c>
      <c r="O172" s="115">
        <f t="shared" si="84"/>
        <v>2.9333333333333331</v>
      </c>
      <c r="P172" s="89">
        <f t="shared" si="64"/>
        <v>8.3000000000000007</v>
      </c>
      <c r="Q172" s="89">
        <f t="shared" si="65"/>
        <v>24.900000000000002</v>
      </c>
      <c r="R172" s="90">
        <v>286978</v>
      </c>
      <c r="S172" s="90">
        <v>266135</v>
      </c>
      <c r="T172" s="110">
        <f t="shared" si="66"/>
        <v>10196474.833333332</v>
      </c>
      <c r="U172" s="110">
        <f t="shared" si="67"/>
        <v>5098237.416666666</v>
      </c>
      <c r="V172" s="111">
        <f t="shared" si="68"/>
        <v>5098237</v>
      </c>
      <c r="W172" s="112" t="e">
        <f>VLOOKUP(C172,'053-001'!D:I,6,0)</f>
        <v>#N/A</v>
      </c>
      <c r="X172" s="112" t="e">
        <f>VLOOKUP(C172,'053-003'!C:G,5,0)</f>
        <v>#N/A</v>
      </c>
      <c r="Y172" s="112" t="str">
        <f>VLOOKUP(C172,'053-004'!C:G,5,0)</f>
        <v>053-004</v>
      </c>
      <c r="Z172" s="113" t="e">
        <f>VLOOKUP(C172,'053-005'!D:L,9,0)</f>
        <v>#N/A</v>
      </c>
      <c r="AA172" s="112" t="e">
        <f>VLOOKUP(C172,'053-006'!C:G,5,0)</f>
        <v>#N/A</v>
      </c>
    </row>
    <row r="173" spans="1:27" ht="45" customHeight="1">
      <c r="A173" s="186" t="s">
        <v>618</v>
      </c>
      <c r="B173" s="188" t="s">
        <v>25</v>
      </c>
      <c r="C173" s="92" t="s">
        <v>25</v>
      </c>
      <c r="D173" s="93" t="s">
        <v>3</v>
      </c>
      <c r="E173" s="93" t="s">
        <v>603</v>
      </c>
      <c r="F173" s="94">
        <v>1</v>
      </c>
      <c r="G173" s="191">
        <v>366</v>
      </c>
      <c r="H173" s="183">
        <f>F173*G173</f>
        <v>366</v>
      </c>
      <c r="I173" s="183">
        <v>0</v>
      </c>
      <c r="J173" s="183">
        <f>H173-I173</f>
        <v>366</v>
      </c>
      <c r="K173" s="183">
        <f>J173*0.09</f>
        <v>32.94</v>
      </c>
      <c r="L173" s="185">
        <f>J173+K173</f>
        <v>398.94</v>
      </c>
      <c r="M173" s="109">
        <v>25</v>
      </c>
      <c r="N173" s="91">
        <f>366/19*F173</f>
        <v>19.263157894736842</v>
      </c>
      <c r="O173" s="91">
        <f>33/19*F173</f>
        <v>1.736842105263158</v>
      </c>
      <c r="P173" s="89">
        <f t="shared" si="64"/>
        <v>4.8157894736842106</v>
      </c>
      <c r="Q173" s="89">
        <f t="shared" si="65"/>
        <v>14.447368421052632</v>
      </c>
      <c r="R173" s="90">
        <v>286978</v>
      </c>
      <c r="S173" s="90">
        <v>266135</v>
      </c>
      <c r="T173" s="110">
        <f t="shared" si="66"/>
        <v>5926162.5</v>
      </c>
      <c r="U173" s="110">
        <f t="shared" si="67"/>
        <v>5926162.5</v>
      </c>
      <c r="V173" s="111">
        <f t="shared" si="68"/>
        <v>5926162</v>
      </c>
      <c r="W173" s="112" t="str">
        <f>VLOOKUP(C173,'053-001'!D:I,6,0)</f>
        <v>053-001</v>
      </c>
      <c r="X173" s="112" t="e">
        <f>VLOOKUP(C173,'053-003'!C:G,5,0)</f>
        <v>#N/A</v>
      </c>
      <c r="Y173" s="112" t="e">
        <f>VLOOKUP(C173,'053-004'!C:G,5,0)</f>
        <v>#N/A</v>
      </c>
      <c r="Z173" s="113" t="e">
        <f>VLOOKUP(C173,'053-005'!D:L,9,0)</f>
        <v>#N/A</v>
      </c>
      <c r="AA173" s="112" t="e">
        <f>VLOOKUP(C173,'053-006'!C:G,5,0)</f>
        <v>#N/A</v>
      </c>
    </row>
    <row r="174" spans="1:27" ht="45" customHeight="1">
      <c r="A174" s="174"/>
      <c r="B174" s="189" t="s">
        <v>162</v>
      </c>
      <c r="C174" s="82" t="s">
        <v>162</v>
      </c>
      <c r="D174" s="83" t="s">
        <v>674</v>
      </c>
      <c r="E174" s="83" t="s">
        <v>603</v>
      </c>
      <c r="F174" s="84">
        <v>2</v>
      </c>
      <c r="G174" s="180"/>
      <c r="H174" s="168"/>
      <c r="I174" s="168"/>
      <c r="J174" s="168"/>
      <c r="K174" s="168"/>
      <c r="L174" s="171"/>
      <c r="M174" s="109">
        <v>25</v>
      </c>
      <c r="N174" s="91">
        <f t="shared" ref="N174:N177" si="85">366/19*F174</f>
        <v>38.526315789473685</v>
      </c>
      <c r="O174" s="91">
        <f t="shared" ref="O174:O177" si="86">33/19*F174</f>
        <v>3.4736842105263159</v>
      </c>
      <c r="P174" s="89">
        <f t="shared" si="64"/>
        <v>9.6315789473684212</v>
      </c>
      <c r="Q174" s="89">
        <f t="shared" si="65"/>
        <v>28.894736842105264</v>
      </c>
      <c r="R174" s="90">
        <v>286978</v>
      </c>
      <c r="S174" s="90">
        <v>266135</v>
      </c>
      <c r="T174" s="110">
        <f t="shared" si="66"/>
        <v>11852325</v>
      </c>
      <c r="U174" s="110">
        <f t="shared" si="67"/>
        <v>5926162.5</v>
      </c>
      <c r="V174" s="111">
        <f t="shared" si="68"/>
        <v>5926162</v>
      </c>
      <c r="W174" s="112" t="str">
        <f>VLOOKUP(C174,'053-001'!D:I,6,0)</f>
        <v>053-001</v>
      </c>
      <c r="X174" s="112" t="e">
        <f>VLOOKUP(C174,'053-003'!C:G,5,0)</f>
        <v>#N/A</v>
      </c>
      <c r="Y174" s="112" t="e">
        <f>VLOOKUP(C174,'053-004'!C:G,5,0)</f>
        <v>#N/A</v>
      </c>
      <c r="Z174" s="113" t="e">
        <f>VLOOKUP(C174,'053-005'!D:L,9,0)</f>
        <v>#N/A</v>
      </c>
      <c r="AA174" s="112" t="e">
        <f>VLOOKUP(C174,'053-006'!C:G,5,0)</f>
        <v>#N/A</v>
      </c>
    </row>
    <row r="175" spans="1:27" ht="45" customHeight="1">
      <c r="A175" s="174"/>
      <c r="B175" s="189" t="s">
        <v>293</v>
      </c>
      <c r="C175" s="82" t="s">
        <v>293</v>
      </c>
      <c r="D175" s="83" t="s">
        <v>661</v>
      </c>
      <c r="E175" s="83" t="s">
        <v>603</v>
      </c>
      <c r="F175" s="84">
        <v>2</v>
      </c>
      <c r="G175" s="180"/>
      <c r="H175" s="168"/>
      <c r="I175" s="168"/>
      <c r="J175" s="168"/>
      <c r="K175" s="168"/>
      <c r="L175" s="171"/>
      <c r="M175" s="109">
        <v>25</v>
      </c>
      <c r="N175" s="91">
        <f t="shared" si="85"/>
        <v>38.526315789473685</v>
      </c>
      <c r="O175" s="91">
        <f t="shared" si="86"/>
        <v>3.4736842105263159</v>
      </c>
      <c r="P175" s="89">
        <f t="shared" si="64"/>
        <v>9.6315789473684212</v>
      </c>
      <c r="Q175" s="89">
        <f t="shared" si="65"/>
        <v>28.894736842105264</v>
      </c>
      <c r="R175" s="90">
        <v>286978</v>
      </c>
      <c r="S175" s="90">
        <v>266135</v>
      </c>
      <c r="T175" s="110">
        <f t="shared" si="66"/>
        <v>11852325</v>
      </c>
      <c r="U175" s="110">
        <f t="shared" si="67"/>
        <v>5926162.5</v>
      </c>
      <c r="V175" s="111">
        <f t="shared" si="68"/>
        <v>5926162</v>
      </c>
      <c r="W175" s="112" t="str">
        <f>VLOOKUP(C175,'053-001'!D:I,6,0)</f>
        <v>053-001</v>
      </c>
      <c r="X175" s="112" t="e">
        <f>VLOOKUP(C175,'053-003'!C:G,5,0)</f>
        <v>#N/A</v>
      </c>
      <c r="Y175" s="112" t="e">
        <f>VLOOKUP(C175,'053-004'!C:G,5,0)</f>
        <v>#N/A</v>
      </c>
      <c r="Z175" s="113" t="e">
        <f>VLOOKUP(C175,'053-005'!D:L,9,0)</f>
        <v>#N/A</v>
      </c>
      <c r="AA175" s="112" t="e">
        <f>VLOOKUP(C175,'053-006'!C:G,5,0)</f>
        <v>#N/A</v>
      </c>
    </row>
    <row r="176" spans="1:27" ht="45" customHeight="1">
      <c r="A176" s="174"/>
      <c r="B176" s="189" t="s">
        <v>403</v>
      </c>
      <c r="C176" s="82" t="s">
        <v>403</v>
      </c>
      <c r="D176" s="83" t="s">
        <v>662</v>
      </c>
      <c r="E176" s="83" t="s">
        <v>603</v>
      </c>
      <c r="F176" s="84">
        <v>12</v>
      </c>
      <c r="G176" s="180"/>
      <c r="H176" s="168"/>
      <c r="I176" s="168"/>
      <c r="J176" s="168"/>
      <c r="K176" s="168"/>
      <c r="L176" s="171"/>
      <c r="M176" s="109">
        <v>25</v>
      </c>
      <c r="N176" s="91">
        <f t="shared" si="85"/>
        <v>231.15789473684211</v>
      </c>
      <c r="O176" s="91">
        <f t="shared" si="86"/>
        <v>20.842105263157897</v>
      </c>
      <c r="P176" s="89">
        <f t="shared" si="64"/>
        <v>57.789473684210527</v>
      </c>
      <c r="Q176" s="89">
        <f t="shared" si="65"/>
        <v>173.36842105263159</v>
      </c>
      <c r="R176" s="90">
        <v>286978</v>
      </c>
      <c r="S176" s="90">
        <v>266135</v>
      </c>
      <c r="T176" s="110">
        <f t="shared" si="66"/>
        <v>71113950</v>
      </c>
      <c r="U176" s="110">
        <f t="shared" si="67"/>
        <v>5926162.5</v>
      </c>
      <c r="V176" s="111">
        <f t="shared" si="68"/>
        <v>5926162</v>
      </c>
      <c r="W176" s="112" t="str">
        <f>VLOOKUP(C176,'053-001'!D:I,6,0)</f>
        <v>053-001</v>
      </c>
      <c r="X176" s="112" t="e">
        <f>VLOOKUP(C176,'053-003'!C:G,5,0)</f>
        <v>#N/A</v>
      </c>
      <c r="Y176" s="112" t="e">
        <f>VLOOKUP(C176,'053-004'!C:G,5,0)</f>
        <v>#N/A</v>
      </c>
      <c r="Z176" s="113" t="e">
        <f>VLOOKUP(C176,'053-005'!D:L,9,0)</f>
        <v>#N/A</v>
      </c>
      <c r="AA176" s="112" t="e">
        <f>VLOOKUP(C176,'053-006'!C:G,5,0)</f>
        <v>#N/A</v>
      </c>
    </row>
    <row r="177" spans="1:27" ht="45" customHeight="1" thickBot="1">
      <c r="A177" s="187"/>
      <c r="B177" s="190" t="s">
        <v>541</v>
      </c>
      <c r="C177" s="95" t="s">
        <v>541</v>
      </c>
      <c r="D177" s="96" t="s">
        <v>675</v>
      </c>
      <c r="E177" s="96" t="s">
        <v>603</v>
      </c>
      <c r="F177" s="97">
        <v>2</v>
      </c>
      <c r="G177" s="192"/>
      <c r="H177" s="184"/>
      <c r="I177" s="184"/>
      <c r="J177" s="184"/>
      <c r="K177" s="184"/>
      <c r="L177" s="182"/>
      <c r="M177" s="109">
        <v>25</v>
      </c>
      <c r="N177" s="91">
        <f t="shared" si="85"/>
        <v>38.526315789473685</v>
      </c>
      <c r="O177" s="91">
        <f t="shared" si="86"/>
        <v>3.4736842105263159</v>
      </c>
      <c r="P177" s="89">
        <f t="shared" si="64"/>
        <v>9.6315789473684212</v>
      </c>
      <c r="Q177" s="89">
        <f t="shared" si="65"/>
        <v>28.894736842105264</v>
      </c>
      <c r="R177" s="90">
        <v>286978</v>
      </c>
      <c r="S177" s="90">
        <v>266135</v>
      </c>
      <c r="T177" s="110">
        <f t="shared" si="66"/>
        <v>11852325</v>
      </c>
      <c r="U177" s="110">
        <f t="shared" si="67"/>
        <v>5926162.5</v>
      </c>
      <c r="V177" s="111">
        <f t="shared" si="68"/>
        <v>5926162</v>
      </c>
      <c r="W177" s="112" t="str">
        <f>VLOOKUP(C177,'053-001'!D:I,6,0)</f>
        <v>053-001</v>
      </c>
      <c r="X177" s="112" t="e">
        <f>VLOOKUP(C177,'053-003'!C:G,5,0)</f>
        <v>#N/A</v>
      </c>
      <c r="Y177" s="112" t="e">
        <f>VLOOKUP(C177,'053-004'!C:G,5,0)</f>
        <v>#N/A</v>
      </c>
      <c r="Z177" s="113" t="e">
        <f>VLOOKUP(C177,'053-005'!D:L,9,0)</f>
        <v>#N/A</v>
      </c>
      <c r="AA177" s="112" t="e">
        <f>VLOOKUP(C177,'053-006'!C:G,5,0)</f>
        <v>#N/A</v>
      </c>
    </row>
    <row r="178" spans="1:27" ht="45" customHeight="1">
      <c r="A178" s="186" t="s">
        <v>601</v>
      </c>
      <c r="B178" s="188" t="s">
        <v>19</v>
      </c>
      <c r="C178" s="92" t="s">
        <v>19</v>
      </c>
      <c r="D178" s="93" t="s">
        <v>3</v>
      </c>
      <c r="E178" s="93" t="s">
        <v>603</v>
      </c>
      <c r="F178" s="94">
        <v>1</v>
      </c>
      <c r="G178" s="191">
        <v>1203</v>
      </c>
      <c r="H178" s="183">
        <f>F178*G178</f>
        <v>1203</v>
      </c>
      <c r="I178" s="183">
        <v>0</v>
      </c>
      <c r="J178" s="183">
        <f>H178-I178</f>
        <v>1203</v>
      </c>
      <c r="K178" s="183">
        <f>J178*0.09</f>
        <v>108.27</v>
      </c>
      <c r="L178" s="185">
        <f>J178+K178</f>
        <v>1311.27</v>
      </c>
      <c r="M178" s="109">
        <v>24</v>
      </c>
      <c r="N178" s="115">
        <f>1203/23*F178</f>
        <v>52.304347826086953</v>
      </c>
      <c r="O178" s="115">
        <f>108/23*F178</f>
        <v>4.6956521739130439</v>
      </c>
      <c r="P178" s="89">
        <f t="shared" si="64"/>
        <v>13.076086956521738</v>
      </c>
      <c r="Q178" s="89">
        <f t="shared" si="65"/>
        <v>39.228260869565219</v>
      </c>
      <c r="R178" s="90">
        <v>286978</v>
      </c>
      <c r="S178" s="90">
        <v>266135</v>
      </c>
      <c r="T178" s="110">
        <f t="shared" si="66"/>
        <v>16085201.119565217</v>
      </c>
      <c r="U178" s="110">
        <f t="shared" si="67"/>
        <v>16085201.119565217</v>
      </c>
      <c r="V178" s="111">
        <f t="shared" si="68"/>
        <v>16085201</v>
      </c>
      <c r="W178" s="112" t="str">
        <f>VLOOKUP(C178,'053-001'!D:I,6,0)</f>
        <v>053-001</v>
      </c>
      <c r="X178" s="112" t="e">
        <f>VLOOKUP(C178,'053-003'!C:G,5,0)</f>
        <v>#N/A</v>
      </c>
      <c r="Y178" s="112" t="e">
        <f>VLOOKUP(C178,'053-004'!C:G,5,0)</f>
        <v>#N/A</v>
      </c>
      <c r="Z178" s="113" t="e">
        <f>VLOOKUP(C178,'053-005'!D:L,9,0)</f>
        <v>#N/A</v>
      </c>
      <c r="AA178" s="112" t="e">
        <f>VLOOKUP(C178,'053-006'!C:G,5,0)</f>
        <v>#N/A</v>
      </c>
    </row>
    <row r="179" spans="1:27" ht="45" customHeight="1">
      <c r="A179" s="174"/>
      <c r="B179" s="189" t="s">
        <v>154</v>
      </c>
      <c r="C179" s="82" t="s">
        <v>154</v>
      </c>
      <c r="D179" s="83" t="s">
        <v>699</v>
      </c>
      <c r="E179" s="83" t="s">
        <v>603</v>
      </c>
      <c r="F179" s="84">
        <v>2</v>
      </c>
      <c r="G179" s="180"/>
      <c r="H179" s="168"/>
      <c r="I179" s="168"/>
      <c r="J179" s="168"/>
      <c r="K179" s="168"/>
      <c r="L179" s="171"/>
      <c r="M179" s="109">
        <v>24</v>
      </c>
      <c r="N179" s="115">
        <f t="shared" ref="N179:N182" si="87">1203/23*F179</f>
        <v>104.60869565217391</v>
      </c>
      <c r="O179" s="115">
        <f t="shared" ref="O179:O182" si="88">108/23*F179</f>
        <v>9.3913043478260878</v>
      </c>
      <c r="P179" s="89">
        <f t="shared" si="64"/>
        <v>26.152173913043477</v>
      </c>
      <c r="Q179" s="89">
        <f t="shared" si="65"/>
        <v>78.456521739130437</v>
      </c>
      <c r="R179" s="90">
        <v>286978</v>
      </c>
      <c r="S179" s="90">
        <v>266135</v>
      </c>
      <c r="T179" s="110">
        <f t="shared" si="66"/>
        <v>32170402.239130434</v>
      </c>
      <c r="U179" s="110">
        <f t="shared" si="67"/>
        <v>16085201.119565217</v>
      </c>
      <c r="V179" s="111">
        <f t="shared" si="68"/>
        <v>16085201</v>
      </c>
      <c r="W179" s="112" t="str">
        <f>VLOOKUP(C179,'053-001'!D:I,6,0)</f>
        <v>053-001</v>
      </c>
      <c r="X179" s="112" t="e">
        <f>VLOOKUP(C179,'053-003'!C:G,5,0)</f>
        <v>#N/A</v>
      </c>
      <c r="Y179" s="112" t="e">
        <f>VLOOKUP(C179,'053-004'!C:G,5,0)</f>
        <v>#N/A</v>
      </c>
      <c r="Z179" s="113" t="e">
        <f>VLOOKUP(C179,'053-005'!D:L,9,0)</f>
        <v>#N/A</v>
      </c>
      <c r="AA179" s="112" t="e">
        <f>VLOOKUP(C179,'053-006'!C:G,5,0)</f>
        <v>#N/A</v>
      </c>
    </row>
    <row r="180" spans="1:27" ht="45" customHeight="1">
      <c r="A180" s="174"/>
      <c r="B180" s="189" t="s">
        <v>284</v>
      </c>
      <c r="C180" s="82" t="s">
        <v>284</v>
      </c>
      <c r="D180" s="83" t="s">
        <v>285</v>
      </c>
      <c r="E180" s="83" t="s">
        <v>603</v>
      </c>
      <c r="F180" s="84">
        <v>2</v>
      </c>
      <c r="G180" s="180"/>
      <c r="H180" s="168"/>
      <c r="I180" s="168"/>
      <c r="J180" s="168"/>
      <c r="K180" s="168"/>
      <c r="L180" s="171"/>
      <c r="M180" s="109">
        <v>24</v>
      </c>
      <c r="N180" s="115">
        <f t="shared" si="87"/>
        <v>104.60869565217391</v>
      </c>
      <c r="O180" s="115">
        <f t="shared" si="88"/>
        <v>9.3913043478260878</v>
      </c>
      <c r="P180" s="89">
        <f t="shared" si="64"/>
        <v>26.152173913043477</v>
      </c>
      <c r="Q180" s="89">
        <f t="shared" si="65"/>
        <v>78.456521739130437</v>
      </c>
      <c r="R180" s="90">
        <v>286978</v>
      </c>
      <c r="S180" s="90">
        <v>266135</v>
      </c>
      <c r="T180" s="110">
        <f t="shared" si="66"/>
        <v>32170402.239130434</v>
      </c>
      <c r="U180" s="110">
        <f t="shared" si="67"/>
        <v>16085201.119565217</v>
      </c>
      <c r="V180" s="111">
        <f t="shared" si="68"/>
        <v>16085201</v>
      </c>
      <c r="W180" s="112" t="str">
        <f>VLOOKUP(C180,'053-001'!D:I,6,0)</f>
        <v>053-001</v>
      </c>
      <c r="X180" s="112" t="e">
        <f>VLOOKUP(C180,'053-003'!C:G,5,0)</f>
        <v>#N/A</v>
      </c>
      <c r="Y180" s="112" t="e">
        <f>VLOOKUP(C180,'053-004'!C:G,5,0)</f>
        <v>#N/A</v>
      </c>
      <c r="Z180" s="113" t="e">
        <f>VLOOKUP(C180,'053-005'!D:L,9,0)</f>
        <v>#N/A</v>
      </c>
      <c r="AA180" s="112" t="e">
        <f>VLOOKUP(C180,'053-006'!C:G,5,0)</f>
        <v>#N/A</v>
      </c>
    </row>
    <row r="181" spans="1:27" ht="45" customHeight="1">
      <c r="A181" s="174"/>
      <c r="B181" s="189" t="s">
        <v>394</v>
      </c>
      <c r="C181" s="82" t="s">
        <v>394</v>
      </c>
      <c r="D181" s="83" t="s">
        <v>395</v>
      </c>
      <c r="E181" s="83" t="s">
        <v>603</v>
      </c>
      <c r="F181" s="84">
        <v>16</v>
      </c>
      <c r="G181" s="180"/>
      <c r="H181" s="168"/>
      <c r="I181" s="168"/>
      <c r="J181" s="168"/>
      <c r="K181" s="168"/>
      <c r="L181" s="171"/>
      <c r="M181" s="109">
        <v>24</v>
      </c>
      <c r="N181" s="115">
        <f t="shared" si="87"/>
        <v>836.86956521739125</v>
      </c>
      <c r="O181" s="115">
        <f t="shared" si="88"/>
        <v>75.130434782608702</v>
      </c>
      <c r="P181" s="89">
        <f t="shared" si="64"/>
        <v>209.21739130434781</v>
      </c>
      <c r="Q181" s="89">
        <f t="shared" si="65"/>
        <v>627.6521739130435</v>
      </c>
      <c r="R181" s="90">
        <v>286978</v>
      </c>
      <c r="S181" s="90">
        <v>266135</v>
      </c>
      <c r="T181" s="110">
        <f t="shared" si="66"/>
        <v>257363217.91304347</v>
      </c>
      <c r="U181" s="110">
        <f t="shared" si="67"/>
        <v>16085201.119565217</v>
      </c>
      <c r="V181" s="111">
        <f t="shared" si="68"/>
        <v>16085201</v>
      </c>
      <c r="W181" s="112" t="str">
        <f>VLOOKUP(C181,'053-001'!D:I,6,0)</f>
        <v>053-001</v>
      </c>
      <c r="X181" s="112" t="e">
        <f>VLOOKUP(C181,'053-003'!C:G,5,0)</f>
        <v>#N/A</v>
      </c>
      <c r="Y181" s="112" t="e">
        <f>VLOOKUP(C181,'053-004'!C:G,5,0)</f>
        <v>#N/A</v>
      </c>
      <c r="Z181" s="113" t="e">
        <f>VLOOKUP(C181,'053-005'!D:L,9,0)</f>
        <v>#N/A</v>
      </c>
      <c r="AA181" s="112" t="e">
        <f>VLOOKUP(C181,'053-006'!C:G,5,0)</f>
        <v>#N/A</v>
      </c>
    </row>
    <row r="182" spans="1:27" ht="45" customHeight="1" thickBot="1">
      <c r="A182" s="187"/>
      <c r="B182" s="190" t="s">
        <v>700</v>
      </c>
      <c r="C182" s="95" t="s">
        <v>700</v>
      </c>
      <c r="D182" s="96" t="s">
        <v>701</v>
      </c>
      <c r="E182" s="96" t="s">
        <v>669</v>
      </c>
      <c r="F182" s="97">
        <v>2</v>
      </c>
      <c r="G182" s="192"/>
      <c r="H182" s="184"/>
      <c r="I182" s="184"/>
      <c r="J182" s="184"/>
      <c r="K182" s="184"/>
      <c r="L182" s="182"/>
      <c r="M182" s="109">
        <v>24</v>
      </c>
      <c r="N182" s="115">
        <f t="shared" si="87"/>
        <v>104.60869565217391</v>
      </c>
      <c r="O182" s="115">
        <f t="shared" si="88"/>
        <v>9.3913043478260878</v>
      </c>
      <c r="P182" s="89">
        <f t="shared" si="64"/>
        <v>26.152173913043477</v>
      </c>
      <c r="Q182" s="89">
        <f t="shared" si="65"/>
        <v>78.456521739130437</v>
      </c>
      <c r="R182" s="90">
        <v>286978</v>
      </c>
      <c r="S182" s="90">
        <v>266135</v>
      </c>
      <c r="T182" s="110">
        <f t="shared" si="66"/>
        <v>32170402.239130434</v>
      </c>
      <c r="U182" s="110">
        <f t="shared" si="67"/>
        <v>16085201.119565217</v>
      </c>
      <c r="V182" s="111">
        <f t="shared" si="68"/>
        <v>16085201</v>
      </c>
      <c r="W182" s="112" t="e">
        <f>VLOOKUP(C182,'053-001'!D:I,6,0)</f>
        <v>#N/A</v>
      </c>
      <c r="X182" s="112" t="e">
        <f>VLOOKUP(C182,'053-003'!C:G,5,0)</f>
        <v>#N/A</v>
      </c>
      <c r="Y182" s="112" t="str">
        <f>VLOOKUP(C182,'053-004'!C:G,5,0)</f>
        <v>053-004</v>
      </c>
      <c r="Z182" s="113" t="e">
        <f>VLOOKUP(C182,'053-005'!D:L,9,0)</f>
        <v>#N/A</v>
      </c>
      <c r="AA182" s="112" t="e">
        <f>VLOOKUP(C182,'053-006'!C:G,5,0)</f>
        <v>#N/A</v>
      </c>
    </row>
    <row r="183" spans="1:27" ht="45" customHeight="1">
      <c r="A183" s="186" t="s">
        <v>604</v>
      </c>
      <c r="B183" s="188" t="s">
        <v>20</v>
      </c>
      <c r="C183" s="92" t="s">
        <v>20</v>
      </c>
      <c r="D183" s="93" t="s">
        <v>3</v>
      </c>
      <c r="E183" s="93" t="s">
        <v>603</v>
      </c>
      <c r="F183" s="94">
        <v>1</v>
      </c>
      <c r="G183" s="191">
        <v>858</v>
      </c>
      <c r="H183" s="183">
        <f>F183*G183</f>
        <v>858</v>
      </c>
      <c r="I183" s="183">
        <v>0</v>
      </c>
      <c r="J183" s="183">
        <f>H183-I183</f>
        <v>858</v>
      </c>
      <c r="K183" s="183">
        <f>J183*0.09</f>
        <v>77.22</v>
      </c>
      <c r="L183" s="185">
        <f>J183+K183</f>
        <v>935.22</v>
      </c>
      <c r="M183" s="109">
        <v>24</v>
      </c>
      <c r="N183" s="115">
        <f>858/23*F183</f>
        <v>37.304347826086953</v>
      </c>
      <c r="O183" s="115">
        <f>77/23*F183</f>
        <v>3.347826086956522</v>
      </c>
      <c r="P183" s="89">
        <f t="shared" si="64"/>
        <v>9.3260869565217384</v>
      </c>
      <c r="Q183" s="89">
        <f t="shared" si="65"/>
        <v>27.978260869565215</v>
      </c>
      <c r="R183" s="90">
        <v>286978</v>
      </c>
      <c r="S183" s="90">
        <v>266135</v>
      </c>
      <c r="T183" s="110">
        <f t="shared" si="66"/>
        <v>11471895.934782607</v>
      </c>
      <c r="U183" s="110">
        <f t="shared" si="67"/>
        <v>11471895.934782607</v>
      </c>
      <c r="V183" s="111">
        <f t="shared" si="68"/>
        <v>11471895</v>
      </c>
      <c r="W183" s="112" t="str">
        <f>VLOOKUP(C183,'053-001'!D:I,6,0)</f>
        <v>053-001</v>
      </c>
      <c r="X183" s="112" t="e">
        <f>VLOOKUP(C183,'053-003'!C:G,5,0)</f>
        <v>#N/A</v>
      </c>
      <c r="Y183" s="112" t="e">
        <f>VLOOKUP(C183,'053-004'!C:G,5,0)</f>
        <v>#N/A</v>
      </c>
      <c r="Z183" s="113" t="e">
        <f>VLOOKUP(C183,'053-005'!D:L,9,0)</f>
        <v>#N/A</v>
      </c>
      <c r="AA183" s="112" t="e">
        <f>VLOOKUP(C183,'053-006'!C:G,5,0)</f>
        <v>#N/A</v>
      </c>
    </row>
    <row r="184" spans="1:27" ht="45" customHeight="1">
      <c r="A184" s="174"/>
      <c r="B184" s="189" t="s">
        <v>156</v>
      </c>
      <c r="C184" s="82" t="s">
        <v>156</v>
      </c>
      <c r="D184" s="83" t="s">
        <v>687</v>
      </c>
      <c r="E184" s="83" t="s">
        <v>603</v>
      </c>
      <c r="F184" s="84">
        <v>2</v>
      </c>
      <c r="G184" s="180"/>
      <c r="H184" s="168"/>
      <c r="I184" s="168"/>
      <c r="J184" s="168"/>
      <c r="K184" s="168"/>
      <c r="L184" s="171"/>
      <c r="M184" s="109">
        <v>24</v>
      </c>
      <c r="N184" s="115">
        <f t="shared" ref="N184:N187" si="89">858/23*F184</f>
        <v>74.608695652173907</v>
      </c>
      <c r="O184" s="115">
        <f t="shared" ref="O184:O187" si="90">77/23*F184</f>
        <v>6.6956521739130439</v>
      </c>
      <c r="P184" s="89">
        <f t="shared" si="64"/>
        <v>18.652173913043477</v>
      </c>
      <c r="Q184" s="89">
        <f t="shared" si="65"/>
        <v>55.95652173913043</v>
      </c>
      <c r="R184" s="90">
        <v>286978</v>
      </c>
      <c r="S184" s="90">
        <v>266135</v>
      </c>
      <c r="T184" s="110">
        <f t="shared" si="66"/>
        <v>22943791.869565215</v>
      </c>
      <c r="U184" s="110">
        <f t="shared" si="67"/>
        <v>11471895.934782607</v>
      </c>
      <c r="V184" s="111">
        <f t="shared" si="68"/>
        <v>11471895</v>
      </c>
      <c r="W184" s="112" t="str">
        <f>VLOOKUP(C184,'053-001'!D:I,6,0)</f>
        <v>053-001</v>
      </c>
      <c r="X184" s="112" t="e">
        <f>VLOOKUP(C184,'053-003'!C:G,5,0)</f>
        <v>#N/A</v>
      </c>
      <c r="Y184" s="112" t="e">
        <f>VLOOKUP(C184,'053-004'!C:G,5,0)</f>
        <v>#N/A</v>
      </c>
      <c r="Z184" s="113" t="e">
        <f>VLOOKUP(C184,'053-005'!D:L,9,0)</f>
        <v>#N/A</v>
      </c>
      <c r="AA184" s="112" t="e">
        <f>VLOOKUP(C184,'053-006'!C:G,5,0)</f>
        <v>#N/A</v>
      </c>
    </row>
    <row r="185" spans="1:27" ht="45" customHeight="1">
      <c r="A185" s="174"/>
      <c r="B185" s="189" t="s">
        <v>286</v>
      </c>
      <c r="C185" s="82" t="s">
        <v>286</v>
      </c>
      <c r="D185" s="83" t="s">
        <v>688</v>
      </c>
      <c r="E185" s="83" t="s">
        <v>603</v>
      </c>
      <c r="F185" s="84">
        <v>2</v>
      </c>
      <c r="G185" s="180"/>
      <c r="H185" s="168"/>
      <c r="I185" s="168"/>
      <c r="J185" s="168"/>
      <c r="K185" s="168"/>
      <c r="L185" s="171"/>
      <c r="M185" s="109">
        <v>24</v>
      </c>
      <c r="N185" s="115">
        <f t="shared" si="89"/>
        <v>74.608695652173907</v>
      </c>
      <c r="O185" s="115">
        <f t="shared" si="90"/>
        <v>6.6956521739130439</v>
      </c>
      <c r="P185" s="89">
        <f t="shared" si="64"/>
        <v>18.652173913043477</v>
      </c>
      <c r="Q185" s="89">
        <f t="shared" si="65"/>
        <v>55.95652173913043</v>
      </c>
      <c r="R185" s="90">
        <v>286978</v>
      </c>
      <c r="S185" s="90">
        <v>266135</v>
      </c>
      <c r="T185" s="110">
        <f t="shared" si="66"/>
        <v>22943791.869565215</v>
      </c>
      <c r="U185" s="110">
        <f t="shared" si="67"/>
        <v>11471895.934782607</v>
      </c>
      <c r="V185" s="111">
        <f t="shared" si="68"/>
        <v>11471895</v>
      </c>
      <c r="W185" s="112" t="str">
        <f>VLOOKUP(C185,'053-001'!D:I,6,0)</f>
        <v>053-001</v>
      </c>
      <c r="X185" s="112" t="e">
        <f>VLOOKUP(C185,'053-003'!C:G,5,0)</f>
        <v>#N/A</v>
      </c>
      <c r="Y185" s="112" t="e">
        <f>VLOOKUP(C185,'053-004'!C:G,5,0)</f>
        <v>#N/A</v>
      </c>
      <c r="Z185" s="113" t="e">
        <f>VLOOKUP(C185,'053-005'!D:L,9,0)</f>
        <v>#N/A</v>
      </c>
      <c r="AA185" s="112" t="e">
        <f>VLOOKUP(C185,'053-006'!C:G,5,0)</f>
        <v>#N/A</v>
      </c>
    </row>
    <row r="186" spans="1:27" ht="45" customHeight="1">
      <c r="A186" s="174"/>
      <c r="B186" s="189" t="s">
        <v>396</v>
      </c>
      <c r="C186" s="82" t="s">
        <v>396</v>
      </c>
      <c r="D186" s="83" t="s">
        <v>689</v>
      </c>
      <c r="E186" s="83" t="s">
        <v>603</v>
      </c>
      <c r="F186" s="84">
        <v>16</v>
      </c>
      <c r="G186" s="180"/>
      <c r="H186" s="168"/>
      <c r="I186" s="168"/>
      <c r="J186" s="168"/>
      <c r="K186" s="168"/>
      <c r="L186" s="171"/>
      <c r="M186" s="109">
        <v>24</v>
      </c>
      <c r="N186" s="115">
        <f t="shared" si="89"/>
        <v>596.86956521739125</v>
      </c>
      <c r="O186" s="115">
        <f t="shared" si="90"/>
        <v>53.565217391304351</v>
      </c>
      <c r="P186" s="89">
        <f t="shared" si="64"/>
        <v>149.21739130434781</v>
      </c>
      <c r="Q186" s="89">
        <f t="shared" si="65"/>
        <v>447.65217391304344</v>
      </c>
      <c r="R186" s="90">
        <v>286978</v>
      </c>
      <c r="S186" s="90">
        <v>266135</v>
      </c>
      <c r="T186" s="110">
        <f t="shared" si="66"/>
        <v>183550334.95652172</v>
      </c>
      <c r="U186" s="110">
        <f t="shared" si="67"/>
        <v>11471895.934782607</v>
      </c>
      <c r="V186" s="111">
        <f t="shared" si="68"/>
        <v>11471895</v>
      </c>
      <c r="W186" s="112" t="str">
        <f>VLOOKUP(C186,'053-001'!D:I,6,0)</f>
        <v>053-001</v>
      </c>
      <c r="X186" s="112" t="e">
        <f>VLOOKUP(C186,'053-003'!C:G,5,0)</f>
        <v>#N/A</v>
      </c>
      <c r="Y186" s="112" t="e">
        <f>VLOOKUP(C186,'053-004'!C:G,5,0)</f>
        <v>#N/A</v>
      </c>
      <c r="Z186" s="113" t="e">
        <f>VLOOKUP(C186,'053-005'!D:L,9,0)</f>
        <v>#N/A</v>
      </c>
      <c r="AA186" s="112" t="e">
        <f>VLOOKUP(C186,'053-006'!C:G,5,0)</f>
        <v>#N/A</v>
      </c>
    </row>
    <row r="187" spans="1:27" ht="45" customHeight="1" thickBot="1">
      <c r="A187" s="187"/>
      <c r="B187" s="190" t="s">
        <v>516</v>
      </c>
      <c r="C187" s="95" t="s">
        <v>516</v>
      </c>
      <c r="D187" s="96" t="s">
        <v>690</v>
      </c>
      <c r="E187" s="96" t="s">
        <v>603</v>
      </c>
      <c r="F187" s="97">
        <v>2</v>
      </c>
      <c r="G187" s="192"/>
      <c r="H187" s="184"/>
      <c r="I187" s="184"/>
      <c r="J187" s="184"/>
      <c r="K187" s="184"/>
      <c r="L187" s="182"/>
      <c r="M187" s="109">
        <v>24</v>
      </c>
      <c r="N187" s="115">
        <f t="shared" si="89"/>
        <v>74.608695652173907</v>
      </c>
      <c r="O187" s="115">
        <f t="shared" si="90"/>
        <v>6.6956521739130439</v>
      </c>
      <c r="P187" s="89">
        <f t="shared" si="64"/>
        <v>18.652173913043477</v>
      </c>
      <c r="Q187" s="89">
        <f t="shared" si="65"/>
        <v>55.95652173913043</v>
      </c>
      <c r="R187" s="90">
        <v>286978</v>
      </c>
      <c r="S187" s="90">
        <v>266135</v>
      </c>
      <c r="T187" s="110">
        <f t="shared" si="66"/>
        <v>22943791.869565215</v>
      </c>
      <c r="U187" s="110">
        <f t="shared" si="67"/>
        <v>11471895.934782607</v>
      </c>
      <c r="V187" s="111">
        <f t="shared" si="68"/>
        <v>11471895</v>
      </c>
      <c r="W187" s="112" t="str">
        <f>VLOOKUP(C187,'053-001'!D:I,6,0)</f>
        <v>053-001</v>
      </c>
      <c r="X187" s="112" t="e">
        <f>VLOOKUP(C187,'053-003'!C:G,5,0)</f>
        <v>#N/A</v>
      </c>
      <c r="Y187" s="112" t="e">
        <f>VLOOKUP(C187,'053-004'!C:G,5,0)</f>
        <v>#N/A</v>
      </c>
      <c r="Z187" s="113" t="e">
        <f>VLOOKUP(C187,'053-005'!D:L,9,0)</f>
        <v>#N/A</v>
      </c>
      <c r="AA187" s="112" t="e">
        <f>VLOOKUP(C187,'053-006'!C:G,5,0)</f>
        <v>#N/A</v>
      </c>
    </row>
    <row r="188" spans="1:27" ht="45" customHeight="1">
      <c r="A188" s="186" t="s">
        <v>606</v>
      </c>
      <c r="B188" s="188" t="s">
        <v>21</v>
      </c>
      <c r="C188" s="92" t="s">
        <v>21</v>
      </c>
      <c r="D188" s="93" t="s">
        <v>3</v>
      </c>
      <c r="E188" s="93" t="s">
        <v>603</v>
      </c>
      <c r="F188" s="94">
        <v>1</v>
      </c>
      <c r="G188" s="191">
        <v>1189</v>
      </c>
      <c r="H188" s="183">
        <f>F188*G188</f>
        <v>1189</v>
      </c>
      <c r="I188" s="183">
        <v>0</v>
      </c>
      <c r="J188" s="183">
        <f>H188-I188</f>
        <v>1189</v>
      </c>
      <c r="K188" s="183">
        <f>J188*0.09</f>
        <v>107.00999999999999</v>
      </c>
      <c r="L188" s="185">
        <f>J188+K188</f>
        <v>1296.01</v>
      </c>
      <c r="M188" s="109">
        <v>24</v>
      </c>
      <c r="N188" s="115">
        <f>1189/23*F188</f>
        <v>51.695652173913047</v>
      </c>
      <c r="O188" s="115">
        <f>107/23*F188</f>
        <v>4.6521739130434785</v>
      </c>
      <c r="P188" s="89">
        <f t="shared" si="64"/>
        <v>12.923913043478262</v>
      </c>
      <c r="Q188" s="89">
        <f t="shared" si="65"/>
        <v>38.771739130434781</v>
      </c>
      <c r="R188" s="90">
        <v>286978</v>
      </c>
      <c r="S188" s="90">
        <v>266135</v>
      </c>
      <c r="T188" s="110">
        <f t="shared" si="66"/>
        <v>15901213.315217391</v>
      </c>
      <c r="U188" s="110">
        <f t="shared" si="67"/>
        <v>15901213.315217391</v>
      </c>
      <c r="V188" s="111">
        <f t="shared" si="68"/>
        <v>15901213</v>
      </c>
      <c r="W188" s="112" t="str">
        <f>VLOOKUP(C188,'053-001'!D:I,6,0)</f>
        <v>053-001</v>
      </c>
      <c r="X188" s="112" t="e">
        <f>VLOOKUP(C188,'053-003'!C:G,5,0)</f>
        <v>#N/A</v>
      </c>
      <c r="Y188" s="112" t="e">
        <f>VLOOKUP(C188,'053-004'!C:G,5,0)</f>
        <v>#N/A</v>
      </c>
      <c r="Z188" s="113" t="e">
        <f>VLOOKUP(C188,'053-005'!D:L,9,0)</f>
        <v>#N/A</v>
      </c>
      <c r="AA188" s="112" t="e">
        <f>VLOOKUP(C188,'053-006'!C:G,5,0)</f>
        <v>#N/A</v>
      </c>
    </row>
    <row r="189" spans="1:27" ht="45" customHeight="1">
      <c r="A189" s="174"/>
      <c r="B189" s="189" t="s">
        <v>157</v>
      </c>
      <c r="C189" s="82" t="s">
        <v>157</v>
      </c>
      <c r="D189" s="83" t="s">
        <v>702</v>
      </c>
      <c r="E189" s="83" t="s">
        <v>603</v>
      </c>
      <c r="F189" s="84">
        <v>2</v>
      </c>
      <c r="G189" s="180"/>
      <c r="H189" s="168"/>
      <c r="I189" s="168"/>
      <c r="J189" s="168"/>
      <c r="K189" s="168"/>
      <c r="L189" s="171"/>
      <c r="M189" s="109">
        <v>24</v>
      </c>
      <c r="N189" s="115">
        <f t="shared" ref="N189:N192" si="91">1189/23*F189</f>
        <v>103.39130434782609</v>
      </c>
      <c r="O189" s="115">
        <f t="shared" ref="O189:O192" si="92">107/23*F189</f>
        <v>9.304347826086957</v>
      </c>
      <c r="P189" s="89">
        <f t="shared" si="64"/>
        <v>25.847826086956523</v>
      </c>
      <c r="Q189" s="89">
        <f t="shared" si="65"/>
        <v>77.543478260869563</v>
      </c>
      <c r="R189" s="90">
        <v>286978</v>
      </c>
      <c r="S189" s="90">
        <v>266135</v>
      </c>
      <c r="T189" s="110">
        <f t="shared" si="66"/>
        <v>31802426.630434781</v>
      </c>
      <c r="U189" s="110">
        <f t="shared" si="67"/>
        <v>15901213.315217391</v>
      </c>
      <c r="V189" s="111">
        <f t="shared" si="68"/>
        <v>15901213</v>
      </c>
      <c r="W189" s="112" t="str">
        <f>VLOOKUP(C189,'053-001'!D:I,6,0)</f>
        <v>053-001</v>
      </c>
      <c r="X189" s="112" t="e">
        <f>VLOOKUP(C189,'053-003'!C:G,5,0)</f>
        <v>#N/A</v>
      </c>
      <c r="Y189" s="112" t="e">
        <f>VLOOKUP(C189,'053-004'!C:G,5,0)</f>
        <v>#N/A</v>
      </c>
      <c r="Z189" s="113" t="e">
        <f>VLOOKUP(C189,'053-005'!D:L,9,0)</f>
        <v>#N/A</v>
      </c>
      <c r="AA189" s="112" t="e">
        <f>VLOOKUP(C189,'053-006'!C:G,5,0)</f>
        <v>#N/A</v>
      </c>
    </row>
    <row r="190" spans="1:27" ht="45" customHeight="1">
      <c r="A190" s="174"/>
      <c r="B190" s="189" t="s">
        <v>287</v>
      </c>
      <c r="C190" s="82" t="s">
        <v>287</v>
      </c>
      <c r="D190" s="83" t="s">
        <v>671</v>
      </c>
      <c r="E190" s="83" t="s">
        <v>603</v>
      </c>
      <c r="F190" s="84">
        <v>2</v>
      </c>
      <c r="G190" s="180"/>
      <c r="H190" s="168"/>
      <c r="I190" s="168"/>
      <c r="J190" s="168"/>
      <c r="K190" s="168"/>
      <c r="L190" s="171"/>
      <c r="M190" s="109">
        <v>24</v>
      </c>
      <c r="N190" s="115">
        <f t="shared" si="91"/>
        <v>103.39130434782609</v>
      </c>
      <c r="O190" s="115">
        <f t="shared" si="92"/>
        <v>9.304347826086957</v>
      </c>
      <c r="P190" s="89">
        <f t="shared" si="64"/>
        <v>25.847826086956523</v>
      </c>
      <c r="Q190" s="89">
        <f t="shared" si="65"/>
        <v>77.543478260869563</v>
      </c>
      <c r="R190" s="90">
        <v>286978</v>
      </c>
      <c r="S190" s="90">
        <v>266135</v>
      </c>
      <c r="T190" s="110">
        <f t="shared" si="66"/>
        <v>31802426.630434781</v>
      </c>
      <c r="U190" s="110">
        <f t="shared" si="67"/>
        <v>15901213.315217391</v>
      </c>
      <c r="V190" s="111">
        <f t="shared" si="68"/>
        <v>15901213</v>
      </c>
      <c r="W190" s="112" t="str">
        <f>VLOOKUP(C190,'053-001'!D:I,6,0)</f>
        <v>053-001</v>
      </c>
      <c r="X190" s="112" t="e">
        <f>VLOOKUP(C190,'053-003'!C:G,5,0)</f>
        <v>#N/A</v>
      </c>
      <c r="Y190" s="112" t="e">
        <f>VLOOKUP(C190,'053-004'!C:G,5,0)</f>
        <v>#N/A</v>
      </c>
      <c r="Z190" s="113" t="e">
        <f>VLOOKUP(C190,'053-005'!D:L,9,0)</f>
        <v>#N/A</v>
      </c>
      <c r="AA190" s="112" t="e">
        <f>VLOOKUP(C190,'053-006'!C:G,5,0)</f>
        <v>#N/A</v>
      </c>
    </row>
    <row r="191" spans="1:27" ht="45" customHeight="1">
      <c r="A191" s="174"/>
      <c r="B191" s="189" t="s">
        <v>397</v>
      </c>
      <c r="C191" s="82" t="s">
        <v>397</v>
      </c>
      <c r="D191" s="83" t="s">
        <v>703</v>
      </c>
      <c r="E191" s="83" t="s">
        <v>603</v>
      </c>
      <c r="F191" s="84">
        <v>16</v>
      </c>
      <c r="G191" s="180"/>
      <c r="H191" s="168"/>
      <c r="I191" s="168"/>
      <c r="J191" s="168"/>
      <c r="K191" s="168"/>
      <c r="L191" s="171"/>
      <c r="M191" s="109">
        <v>24</v>
      </c>
      <c r="N191" s="115">
        <f t="shared" si="91"/>
        <v>827.13043478260875</v>
      </c>
      <c r="O191" s="115">
        <f t="shared" si="92"/>
        <v>74.434782608695656</v>
      </c>
      <c r="P191" s="89">
        <f t="shared" si="64"/>
        <v>206.78260869565219</v>
      </c>
      <c r="Q191" s="89">
        <f t="shared" si="65"/>
        <v>620.3478260869565</v>
      </c>
      <c r="R191" s="90">
        <v>286978</v>
      </c>
      <c r="S191" s="90">
        <v>266135</v>
      </c>
      <c r="T191" s="110">
        <f t="shared" si="66"/>
        <v>254419413.04347825</v>
      </c>
      <c r="U191" s="110">
        <f t="shared" si="67"/>
        <v>15901213.315217391</v>
      </c>
      <c r="V191" s="111">
        <f t="shared" si="68"/>
        <v>15901213</v>
      </c>
      <c r="W191" s="112" t="str">
        <f>VLOOKUP(C191,'053-001'!D:I,6,0)</f>
        <v>053-001</v>
      </c>
      <c r="X191" s="112" t="e">
        <f>VLOOKUP(C191,'053-003'!C:G,5,0)</f>
        <v>#N/A</v>
      </c>
      <c r="Y191" s="112" t="e">
        <f>VLOOKUP(C191,'053-004'!C:G,5,0)</f>
        <v>#N/A</v>
      </c>
      <c r="Z191" s="113" t="e">
        <f>VLOOKUP(C191,'053-005'!D:L,9,0)</f>
        <v>#N/A</v>
      </c>
      <c r="AA191" s="112" t="e">
        <f>VLOOKUP(C191,'053-006'!C:G,5,0)</f>
        <v>#N/A</v>
      </c>
    </row>
    <row r="192" spans="1:27" ht="45" customHeight="1" thickBot="1">
      <c r="A192" s="187"/>
      <c r="B192" s="190" t="s">
        <v>704</v>
      </c>
      <c r="C192" s="95" t="s">
        <v>704</v>
      </c>
      <c r="D192" s="96" t="s">
        <v>705</v>
      </c>
      <c r="E192" s="96" t="s">
        <v>669</v>
      </c>
      <c r="F192" s="97">
        <v>2</v>
      </c>
      <c r="G192" s="192"/>
      <c r="H192" s="184"/>
      <c r="I192" s="184"/>
      <c r="J192" s="184"/>
      <c r="K192" s="184"/>
      <c r="L192" s="182"/>
      <c r="M192" s="109">
        <v>24</v>
      </c>
      <c r="N192" s="115">
        <f t="shared" si="91"/>
        <v>103.39130434782609</v>
      </c>
      <c r="O192" s="115">
        <f t="shared" si="92"/>
        <v>9.304347826086957</v>
      </c>
      <c r="P192" s="89">
        <f t="shared" si="64"/>
        <v>25.847826086956523</v>
      </c>
      <c r="Q192" s="89">
        <f t="shared" si="65"/>
        <v>77.543478260869563</v>
      </c>
      <c r="R192" s="90">
        <v>286978</v>
      </c>
      <c r="S192" s="90">
        <v>266135</v>
      </c>
      <c r="T192" s="110">
        <f t="shared" si="66"/>
        <v>31802426.630434781</v>
      </c>
      <c r="U192" s="110">
        <f t="shared" si="67"/>
        <v>15901213.315217391</v>
      </c>
      <c r="V192" s="111">
        <f t="shared" si="68"/>
        <v>15901213</v>
      </c>
      <c r="W192" s="112" t="e">
        <f>VLOOKUP(C192,'053-001'!D:I,6,0)</f>
        <v>#N/A</v>
      </c>
      <c r="X192" s="112" t="e">
        <f>VLOOKUP(C192,'053-003'!C:G,5,0)</f>
        <v>#N/A</v>
      </c>
      <c r="Y192" s="112" t="str">
        <f>VLOOKUP(C192,'053-004'!C:G,5,0)</f>
        <v>053-004</v>
      </c>
      <c r="Z192" s="113" t="e">
        <f>VLOOKUP(C192,'053-005'!D:L,9,0)</f>
        <v>#N/A</v>
      </c>
      <c r="AA192" s="112" t="e">
        <f>VLOOKUP(C192,'053-006'!C:G,5,0)</f>
        <v>#N/A</v>
      </c>
    </row>
    <row r="193" spans="1:27" ht="45" customHeight="1">
      <c r="A193" s="186" t="s">
        <v>608</v>
      </c>
      <c r="B193" s="188" t="s">
        <v>22</v>
      </c>
      <c r="C193" s="92" t="s">
        <v>22</v>
      </c>
      <c r="D193" s="93" t="s">
        <v>3</v>
      </c>
      <c r="E193" s="93" t="s">
        <v>603</v>
      </c>
      <c r="F193" s="94">
        <v>1</v>
      </c>
      <c r="G193" s="191">
        <v>662</v>
      </c>
      <c r="H193" s="183">
        <f>F193*G193</f>
        <v>662</v>
      </c>
      <c r="I193" s="183">
        <v>0</v>
      </c>
      <c r="J193" s="183">
        <f>H193-I193</f>
        <v>662</v>
      </c>
      <c r="K193" s="183">
        <f>J193*0.09</f>
        <v>59.58</v>
      </c>
      <c r="L193" s="185">
        <f>J193+K193</f>
        <v>721.58</v>
      </c>
      <c r="M193" s="109">
        <v>24</v>
      </c>
      <c r="N193" s="115">
        <f>662/19*F193</f>
        <v>34.842105263157897</v>
      </c>
      <c r="O193" s="115">
        <f>60/19*F193</f>
        <v>3.1578947368421053</v>
      </c>
      <c r="P193" s="89">
        <f t="shared" si="64"/>
        <v>8.7105263157894743</v>
      </c>
      <c r="Q193" s="89">
        <f t="shared" si="65"/>
        <v>26.131578947368425</v>
      </c>
      <c r="R193" s="90">
        <v>286978</v>
      </c>
      <c r="S193" s="90">
        <v>266135</v>
      </c>
      <c r="T193" s="110">
        <f t="shared" si="66"/>
        <v>10723610.500000002</v>
      </c>
      <c r="U193" s="110">
        <f t="shared" si="67"/>
        <v>10723610.500000002</v>
      </c>
      <c r="V193" s="111">
        <f t="shared" si="68"/>
        <v>10723610</v>
      </c>
      <c r="W193" s="112" t="str">
        <f>VLOOKUP(C193,'053-001'!D:I,6,0)</f>
        <v>053-001</v>
      </c>
      <c r="X193" s="112" t="e">
        <f>VLOOKUP(C193,'053-003'!C:G,5,0)</f>
        <v>#N/A</v>
      </c>
      <c r="Y193" s="112" t="e">
        <f>VLOOKUP(C193,'053-004'!C:G,5,0)</f>
        <v>#N/A</v>
      </c>
      <c r="Z193" s="113" t="e">
        <f>VLOOKUP(C193,'053-005'!D:L,9,0)</f>
        <v>#N/A</v>
      </c>
      <c r="AA193" s="112" t="e">
        <f>VLOOKUP(C193,'053-006'!C:G,5,0)</f>
        <v>#N/A</v>
      </c>
    </row>
    <row r="194" spans="1:27" ht="45" customHeight="1">
      <c r="A194" s="174"/>
      <c r="B194" s="189" t="s">
        <v>158</v>
      </c>
      <c r="C194" s="82" t="s">
        <v>158</v>
      </c>
      <c r="D194" s="83" t="s">
        <v>674</v>
      </c>
      <c r="E194" s="83" t="s">
        <v>603</v>
      </c>
      <c r="F194" s="84">
        <v>2</v>
      </c>
      <c r="G194" s="180"/>
      <c r="H194" s="168"/>
      <c r="I194" s="168"/>
      <c r="J194" s="168"/>
      <c r="K194" s="168"/>
      <c r="L194" s="171"/>
      <c r="M194" s="109">
        <v>24</v>
      </c>
      <c r="N194" s="115">
        <f t="shared" ref="N194:N197" si="93">662/19*F194</f>
        <v>69.684210526315795</v>
      </c>
      <c r="O194" s="115">
        <f t="shared" ref="O194:O197" si="94">60/19*F194</f>
        <v>6.3157894736842106</v>
      </c>
      <c r="P194" s="89">
        <f t="shared" si="64"/>
        <v>17.421052631578949</v>
      </c>
      <c r="Q194" s="89">
        <f t="shared" si="65"/>
        <v>52.26315789473685</v>
      </c>
      <c r="R194" s="90">
        <v>286978</v>
      </c>
      <c r="S194" s="90">
        <v>266135</v>
      </c>
      <c r="T194" s="110">
        <f t="shared" si="66"/>
        <v>21447221.000000004</v>
      </c>
      <c r="U194" s="110">
        <f t="shared" si="67"/>
        <v>10723610.500000002</v>
      </c>
      <c r="V194" s="111">
        <f t="shared" si="68"/>
        <v>10723610</v>
      </c>
      <c r="W194" s="112" t="str">
        <f>VLOOKUP(C194,'053-001'!D:I,6,0)</f>
        <v>053-001</v>
      </c>
      <c r="X194" s="112" t="e">
        <f>VLOOKUP(C194,'053-003'!C:G,5,0)</f>
        <v>#N/A</v>
      </c>
      <c r="Y194" s="112" t="e">
        <f>VLOOKUP(C194,'053-004'!C:G,5,0)</f>
        <v>#N/A</v>
      </c>
      <c r="Z194" s="113" t="e">
        <f>VLOOKUP(C194,'053-005'!D:L,9,0)</f>
        <v>#N/A</v>
      </c>
      <c r="AA194" s="112" t="e">
        <f>VLOOKUP(C194,'053-006'!C:G,5,0)</f>
        <v>#N/A</v>
      </c>
    </row>
    <row r="195" spans="1:27" ht="45" customHeight="1">
      <c r="A195" s="174"/>
      <c r="B195" s="189" t="s">
        <v>289</v>
      </c>
      <c r="C195" s="82" t="s">
        <v>289</v>
      </c>
      <c r="D195" s="83" t="s">
        <v>706</v>
      </c>
      <c r="E195" s="83" t="s">
        <v>603</v>
      </c>
      <c r="F195" s="84">
        <v>2</v>
      </c>
      <c r="G195" s="180"/>
      <c r="H195" s="168"/>
      <c r="I195" s="168"/>
      <c r="J195" s="168"/>
      <c r="K195" s="168"/>
      <c r="L195" s="171"/>
      <c r="M195" s="109">
        <v>24</v>
      </c>
      <c r="N195" s="115">
        <f t="shared" si="93"/>
        <v>69.684210526315795</v>
      </c>
      <c r="O195" s="115">
        <f t="shared" si="94"/>
        <v>6.3157894736842106</v>
      </c>
      <c r="P195" s="89">
        <f t="shared" ref="P195:P258" si="95">N195*25%</f>
        <v>17.421052631578949</v>
      </c>
      <c r="Q195" s="89">
        <f t="shared" ref="Q195:Q258" si="96">N195*75%</f>
        <v>52.26315789473685</v>
      </c>
      <c r="R195" s="90">
        <v>286978</v>
      </c>
      <c r="S195" s="90">
        <v>266135</v>
      </c>
      <c r="T195" s="110">
        <f t="shared" ref="T195:T258" si="97">(Q195*R195)+(P195*S195)+(O195*R195)</f>
        <v>21447221.000000004</v>
      </c>
      <c r="U195" s="110">
        <f t="shared" ref="U195:U258" si="98">T195/F195</f>
        <v>10723610.500000002</v>
      </c>
      <c r="V195" s="111">
        <f t="shared" ref="V195:V258" si="99">INT(U195)</f>
        <v>10723610</v>
      </c>
      <c r="W195" s="112" t="str">
        <f>VLOOKUP(C195,'053-001'!D:I,6,0)</f>
        <v>053-001</v>
      </c>
      <c r="X195" s="112" t="e">
        <f>VLOOKUP(C195,'053-003'!C:G,5,0)</f>
        <v>#N/A</v>
      </c>
      <c r="Y195" s="112" t="e">
        <f>VLOOKUP(C195,'053-004'!C:G,5,0)</f>
        <v>#N/A</v>
      </c>
      <c r="Z195" s="113" t="e">
        <f>VLOOKUP(C195,'053-005'!D:L,9,0)</f>
        <v>#N/A</v>
      </c>
      <c r="AA195" s="112" t="e">
        <f>VLOOKUP(C195,'053-006'!C:G,5,0)</f>
        <v>#N/A</v>
      </c>
    </row>
    <row r="196" spans="1:27" ht="45" customHeight="1">
      <c r="A196" s="174"/>
      <c r="B196" s="189" t="s">
        <v>399</v>
      </c>
      <c r="C196" s="82" t="s">
        <v>399</v>
      </c>
      <c r="D196" s="83" t="s">
        <v>707</v>
      </c>
      <c r="E196" s="83" t="s">
        <v>603</v>
      </c>
      <c r="F196" s="84">
        <v>12</v>
      </c>
      <c r="G196" s="180"/>
      <c r="H196" s="168"/>
      <c r="I196" s="168"/>
      <c r="J196" s="168"/>
      <c r="K196" s="168"/>
      <c r="L196" s="171"/>
      <c r="M196" s="109">
        <v>24</v>
      </c>
      <c r="N196" s="115">
        <f t="shared" si="93"/>
        <v>418.1052631578948</v>
      </c>
      <c r="O196" s="115">
        <f t="shared" si="94"/>
        <v>37.89473684210526</v>
      </c>
      <c r="P196" s="89">
        <f t="shared" si="95"/>
        <v>104.5263157894737</v>
      </c>
      <c r="Q196" s="89">
        <f t="shared" si="96"/>
        <v>313.5789473684211</v>
      </c>
      <c r="R196" s="90">
        <v>286978</v>
      </c>
      <c r="S196" s="90">
        <v>266135</v>
      </c>
      <c r="T196" s="110">
        <f t="shared" si="97"/>
        <v>128683326.00000001</v>
      </c>
      <c r="U196" s="110">
        <f t="shared" si="98"/>
        <v>10723610.500000002</v>
      </c>
      <c r="V196" s="111">
        <f t="shared" si="99"/>
        <v>10723610</v>
      </c>
      <c r="W196" s="112" t="str">
        <f>VLOOKUP(C196,'053-001'!D:I,6,0)</f>
        <v>053-001</v>
      </c>
      <c r="X196" s="112" t="e">
        <f>VLOOKUP(C196,'053-003'!C:G,5,0)</f>
        <v>#N/A</v>
      </c>
      <c r="Y196" s="112" t="e">
        <f>VLOOKUP(C196,'053-004'!C:G,5,0)</f>
        <v>#N/A</v>
      </c>
      <c r="Z196" s="113" t="e">
        <f>VLOOKUP(C196,'053-005'!D:L,9,0)</f>
        <v>#N/A</v>
      </c>
      <c r="AA196" s="112" t="e">
        <f>VLOOKUP(C196,'053-006'!C:G,5,0)</f>
        <v>#N/A</v>
      </c>
    </row>
    <row r="197" spans="1:27" ht="45" customHeight="1" thickBot="1">
      <c r="A197" s="187"/>
      <c r="B197" s="190" t="s">
        <v>708</v>
      </c>
      <c r="C197" s="95" t="s">
        <v>708</v>
      </c>
      <c r="D197" s="96" t="s">
        <v>709</v>
      </c>
      <c r="E197" s="96" t="s">
        <v>710</v>
      </c>
      <c r="F197" s="97">
        <v>2</v>
      </c>
      <c r="G197" s="192"/>
      <c r="H197" s="184"/>
      <c r="I197" s="184"/>
      <c r="J197" s="184"/>
      <c r="K197" s="184"/>
      <c r="L197" s="182"/>
      <c r="M197" s="109">
        <v>24</v>
      </c>
      <c r="N197" s="115">
        <f t="shared" si="93"/>
        <v>69.684210526315795</v>
      </c>
      <c r="O197" s="115">
        <f t="shared" si="94"/>
        <v>6.3157894736842106</v>
      </c>
      <c r="P197" s="89">
        <f t="shared" si="95"/>
        <v>17.421052631578949</v>
      </c>
      <c r="Q197" s="89">
        <f t="shared" si="96"/>
        <v>52.26315789473685</v>
      </c>
      <c r="R197" s="90">
        <v>286978</v>
      </c>
      <c r="S197" s="90">
        <v>266135</v>
      </c>
      <c r="T197" s="110">
        <f t="shared" si="97"/>
        <v>21447221.000000004</v>
      </c>
      <c r="U197" s="110">
        <f t="shared" si="98"/>
        <v>10723610.500000002</v>
      </c>
      <c r="V197" s="111">
        <f t="shared" si="99"/>
        <v>10723610</v>
      </c>
      <c r="W197" s="112" t="e">
        <f>VLOOKUP(C197,'053-001'!D:I,6,0)</f>
        <v>#N/A</v>
      </c>
      <c r="X197" s="112" t="e">
        <f>VLOOKUP(C197,'053-003'!C:G,5,0)</f>
        <v>#N/A</v>
      </c>
      <c r="Y197" s="112" t="e">
        <f>VLOOKUP(C197,'053-004'!C:G,5,0)</f>
        <v>#N/A</v>
      </c>
      <c r="Z197" s="113" t="str">
        <f>VLOOKUP(C197,'053-005'!D:L,9,0)</f>
        <v>053-005</v>
      </c>
      <c r="AA197" s="112" t="e">
        <f>VLOOKUP(C197,'053-006'!C:G,5,0)</f>
        <v>#N/A</v>
      </c>
    </row>
    <row r="198" spans="1:27" ht="45" customHeight="1">
      <c r="A198" s="186" t="s">
        <v>618</v>
      </c>
      <c r="B198" s="188" t="s">
        <v>46</v>
      </c>
      <c r="C198" s="92" t="s">
        <v>46</v>
      </c>
      <c r="D198" s="93" t="s">
        <v>3</v>
      </c>
      <c r="E198" s="93" t="s">
        <v>603</v>
      </c>
      <c r="F198" s="94">
        <v>1</v>
      </c>
      <c r="G198" s="191">
        <v>366</v>
      </c>
      <c r="H198" s="183">
        <f>F198*G198</f>
        <v>366</v>
      </c>
      <c r="I198" s="183">
        <v>0</v>
      </c>
      <c r="J198" s="183">
        <f>H198-I198</f>
        <v>366</v>
      </c>
      <c r="K198" s="183">
        <f>J198*0.09</f>
        <v>32.94</v>
      </c>
      <c r="L198" s="185">
        <f>J198+K198</f>
        <v>398.94</v>
      </c>
      <c r="M198" s="109">
        <v>24</v>
      </c>
      <c r="N198" s="91">
        <f>366/19*F198</f>
        <v>19.263157894736842</v>
      </c>
      <c r="O198" s="91">
        <f>33/19*F198</f>
        <v>1.736842105263158</v>
      </c>
      <c r="P198" s="89">
        <f t="shared" si="95"/>
        <v>4.8157894736842106</v>
      </c>
      <c r="Q198" s="89">
        <f t="shared" si="96"/>
        <v>14.447368421052632</v>
      </c>
      <c r="R198" s="90">
        <v>286978</v>
      </c>
      <c r="S198" s="90">
        <v>266135</v>
      </c>
      <c r="T198" s="110">
        <f t="shared" si="97"/>
        <v>5926162.5</v>
      </c>
      <c r="U198" s="110">
        <f t="shared" si="98"/>
        <v>5926162.5</v>
      </c>
      <c r="V198" s="111">
        <f t="shared" si="99"/>
        <v>5926162</v>
      </c>
      <c r="W198" s="112" t="str">
        <f>VLOOKUP(C198,'053-001'!D:I,6,0)</f>
        <v>053-001</v>
      </c>
      <c r="X198" s="112" t="e">
        <f>VLOOKUP(C198,'053-003'!C:G,5,0)</f>
        <v>#N/A</v>
      </c>
      <c r="Y198" s="112" t="e">
        <f>VLOOKUP(C198,'053-004'!C:G,5,0)</f>
        <v>#N/A</v>
      </c>
      <c r="Z198" s="113" t="e">
        <f>VLOOKUP(C198,'053-005'!D:L,9,0)</f>
        <v>#N/A</v>
      </c>
      <c r="AA198" s="112" t="e">
        <f>VLOOKUP(C198,'053-006'!C:G,5,0)</f>
        <v>#N/A</v>
      </c>
    </row>
    <row r="199" spans="1:27" ht="45" customHeight="1">
      <c r="A199" s="174"/>
      <c r="B199" s="189" t="s">
        <v>186</v>
      </c>
      <c r="C199" s="82" t="s">
        <v>186</v>
      </c>
      <c r="D199" s="83" t="s">
        <v>674</v>
      </c>
      <c r="E199" s="83" t="s">
        <v>603</v>
      </c>
      <c r="F199" s="84">
        <v>2</v>
      </c>
      <c r="G199" s="180"/>
      <c r="H199" s="168"/>
      <c r="I199" s="168"/>
      <c r="J199" s="168"/>
      <c r="K199" s="168"/>
      <c r="L199" s="171"/>
      <c r="M199" s="109">
        <v>24</v>
      </c>
      <c r="N199" s="91">
        <f t="shared" ref="N199:N202" si="100">366/19*F199</f>
        <v>38.526315789473685</v>
      </c>
      <c r="O199" s="91">
        <f t="shared" ref="O199:O202" si="101">33/19*F199</f>
        <v>3.4736842105263159</v>
      </c>
      <c r="P199" s="89">
        <f t="shared" si="95"/>
        <v>9.6315789473684212</v>
      </c>
      <c r="Q199" s="89">
        <f t="shared" si="96"/>
        <v>28.894736842105264</v>
      </c>
      <c r="R199" s="90">
        <v>286978</v>
      </c>
      <c r="S199" s="90">
        <v>266135</v>
      </c>
      <c r="T199" s="110">
        <f t="shared" si="97"/>
        <v>11852325</v>
      </c>
      <c r="U199" s="110">
        <f t="shared" si="98"/>
        <v>5926162.5</v>
      </c>
      <c r="V199" s="111">
        <f t="shared" si="99"/>
        <v>5926162</v>
      </c>
      <c r="W199" s="112" t="str">
        <f>VLOOKUP(C199,'053-001'!D:I,6,0)</f>
        <v>053-001</v>
      </c>
      <c r="X199" s="112" t="e">
        <f>VLOOKUP(C199,'053-003'!C:G,5,0)</f>
        <v>#N/A</v>
      </c>
      <c r="Y199" s="112" t="e">
        <f>VLOOKUP(C199,'053-004'!C:G,5,0)</f>
        <v>#N/A</v>
      </c>
      <c r="Z199" s="113" t="e">
        <f>VLOOKUP(C199,'053-005'!D:L,9,0)</f>
        <v>#N/A</v>
      </c>
      <c r="AA199" s="112" t="e">
        <f>VLOOKUP(C199,'053-006'!C:G,5,0)</f>
        <v>#N/A</v>
      </c>
    </row>
    <row r="200" spans="1:27" ht="45" customHeight="1">
      <c r="A200" s="174"/>
      <c r="B200" s="189" t="s">
        <v>314</v>
      </c>
      <c r="C200" s="82" t="s">
        <v>314</v>
      </c>
      <c r="D200" s="83" t="s">
        <v>661</v>
      </c>
      <c r="E200" s="83" t="s">
        <v>603</v>
      </c>
      <c r="F200" s="84">
        <v>2</v>
      </c>
      <c r="G200" s="180"/>
      <c r="H200" s="168"/>
      <c r="I200" s="168"/>
      <c r="J200" s="168"/>
      <c r="K200" s="168"/>
      <c r="L200" s="171"/>
      <c r="M200" s="109">
        <v>24</v>
      </c>
      <c r="N200" s="91">
        <f t="shared" si="100"/>
        <v>38.526315789473685</v>
      </c>
      <c r="O200" s="91">
        <f t="shared" si="101"/>
        <v>3.4736842105263159</v>
      </c>
      <c r="P200" s="89">
        <f t="shared" si="95"/>
        <v>9.6315789473684212</v>
      </c>
      <c r="Q200" s="89">
        <f t="shared" si="96"/>
        <v>28.894736842105264</v>
      </c>
      <c r="R200" s="90">
        <v>286978</v>
      </c>
      <c r="S200" s="90">
        <v>266135</v>
      </c>
      <c r="T200" s="110">
        <f t="shared" si="97"/>
        <v>11852325</v>
      </c>
      <c r="U200" s="110">
        <f t="shared" si="98"/>
        <v>5926162.5</v>
      </c>
      <c r="V200" s="111">
        <f t="shared" si="99"/>
        <v>5926162</v>
      </c>
      <c r="W200" s="112" t="str">
        <f>VLOOKUP(C200,'053-001'!D:I,6,0)</f>
        <v>053-001</v>
      </c>
      <c r="X200" s="112" t="e">
        <f>VLOOKUP(C200,'053-003'!C:G,5,0)</f>
        <v>#N/A</v>
      </c>
      <c r="Y200" s="112" t="e">
        <f>VLOOKUP(C200,'053-004'!C:G,5,0)</f>
        <v>#N/A</v>
      </c>
      <c r="Z200" s="113" t="e">
        <f>VLOOKUP(C200,'053-005'!D:L,9,0)</f>
        <v>#N/A</v>
      </c>
      <c r="AA200" s="112" t="e">
        <f>VLOOKUP(C200,'053-006'!C:G,5,0)</f>
        <v>#N/A</v>
      </c>
    </row>
    <row r="201" spans="1:27" ht="45" customHeight="1">
      <c r="A201" s="174"/>
      <c r="B201" s="189" t="s">
        <v>424</v>
      </c>
      <c r="C201" s="82" t="s">
        <v>424</v>
      </c>
      <c r="D201" s="83" t="s">
        <v>662</v>
      </c>
      <c r="E201" s="83" t="s">
        <v>603</v>
      </c>
      <c r="F201" s="84">
        <v>12</v>
      </c>
      <c r="G201" s="180"/>
      <c r="H201" s="168"/>
      <c r="I201" s="168"/>
      <c r="J201" s="168"/>
      <c r="K201" s="168"/>
      <c r="L201" s="171"/>
      <c r="M201" s="109">
        <v>24</v>
      </c>
      <c r="N201" s="91">
        <f t="shared" si="100"/>
        <v>231.15789473684211</v>
      </c>
      <c r="O201" s="91">
        <f t="shared" si="101"/>
        <v>20.842105263157897</v>
      </c>
      <c r="P201" s="89">
        <f t="shared" si="95"/>
        <v>57.789473684210527</v>
      </c>
      <c r="Q201" s="89">
        <f t="shared" si="96"/>
        <v>173.36842105263159</v>
      </c>
      <c r="R201" s="90">
        <v>286978</v>
      </c>
      <c r="S201" s="90">
        <v>266135</v>
      </c>
      <c r="T201" s="110">
        <f t="shared" si="97"/>
        <v>71113950</v>
      </c>
      <c r="U201" s="110">
        <f t="shared" si="98"/>
        <v>5926162.5</v>
      </c>
      <c r="V201" s="111">
        <f t="shared" si="99"/>
        <v>5926162</v>
      </c>
      <c r="W201" s="112" t="str">
        <f>VLOOKUP(C201,'053-001'!D:I,6,0)</f>
        <v>053-001</v>
      </c>
      <c r="X201" s="112" t="e">
        <f>VLOOKUP(C201,'053-003'!C:G,5,0)</f>
        <v>#N/A</v>
      </c>
      <c r="Y201" s="112" t="e">
        <f>VLOOKUP(C201,'053-004'!C:G,5,0)</f>
        <v>#N/A</v>
      </c>
      <c r="Z201" s="113" t="e">
        <f>VLOOKUP(C201,'053-005'!D:L,9,0)</f>
        <v>#N/A</v>
      </c>
      <c r="AA201" s="112" t="e">
        <f>VLOOKUP(C201,'053-006'!C:G,5,0)</f>
        <v>#N/A</v>
      </c>
    </row>
    <row r="202" spans="1:27" ht="45" customHeight="1" thickBot="1">
      <c r="A202" s="187"/>
      <c r="B202" s="190" t="s">
        <v>552</v>
      </c>
      <c r="C202" s="95" t="s">
        <v>552</v>
      </c>
      <c r="D202" s="96" t="s">
        <v>675</v>
      </c>
      <c r="E202" s="96" t="s">
        <v>603</v>
      </c>
      <c r="F202" s="97">
        <v>2</v>
      </c>
      <c r="G202" s="192"/>
      <c r="H202" s="184"/>
      <c r="I202" s="184"/>
      <c r="J202" s="184"/>
      <c r="K202" s="184"/>
      <c r="L202" s="182"/>
      <c r="M202" s="109">
        <v>24</v>
      </c>
      <c r="N202" s="91">
        <f t="shared" si="100"/>
        <v>38.526315789473685</v>
      </c>
      <c r="O202" s="91">
        <f t="shared" si="101"/>
        <v>3.4736842105263159</v>
      </c>
      <c r="P202" s="89">
        <f t="shared" si="95"/>
        <v>9.6315789473684212</v>
      </c>
      <c r="Q202" s="89">
        <f t="shared" si="96"/>
        <v>28.894736842105264</v>
      </c>
      <c r="R202" s="90">
        <v>286978</v>
      </c>
      <c r="S202" s="90">
        <v>266135</v>
      </c>
      <c r="T202" s="110">
        <f t="shared" si="97"/>
        <v>11852325</v>
      </c>
      <c r="U202" s="110">
        <f t="shared" si="98"/>
        <v>5926162.5</v>
      </c>
      <c r="V202" s="111">
        <f t="shared" si="99"/>
        <v>5926162</v>
      </c>
      <c r="W202" s="112" t="str">
        <f>VLOOKUP(C202,'053-001'!D:I,6,0)</f>
        <v>053-001</v>
      </c>
      <c r="X202" s="112" t="e">
        <f>VLOOKUP(C202,'053-003'!C:G,5,0)</f>
        <v>#N/A</v>
      </c>
      <c r="Y202" s="112" t="e">
        <f>VLOOKUP(C202,'053-004'!C:G,5,0)</f>
        <v>#N/A</v>
      </c>
      <c r="Z202" s="113" t="e">
        <f>VLOOKUP(C202,'053-005'!D:L,9,0)</f>
        <v>#N/A</v>
      </c>
      <c r="AA202" s="112" t="e">
        <f>VLOOKUP(C202,'053-006'!C:G,5,0)</f>
        <v>#N/A</v>
      </c>
    </row>
    <row r="203" spans="1:27" ht="45" customHeight="1">
      <c r="A203" s="186" t="s">
        <v>601</v>
      </c>
      <c r="B203" s="188" t="s">
        <v>14</v>
      </c>
      <c r="C203" s="92" t="s">
        <v>14</v>
      </c>
      <c r="D203" s="93" t="s">
        <v>3</v>
      </c>
      <c r="E203" s="93"/>
      <c r="F203" s="94">
        <v>1</v>
      </c>
      <c r="G203" s="191">
        <v>676</v>
      </c>
      <c r="H203" s="183">
        <f>F203*G203</f>
        <v>676</v>
      </c>
      <c r="I203" s="183">
        <v>0</v>
      </c>
      <c r="J203" s="183">
        <f>H203-I203</f>
        <v>676</v>
      </c>
      <c r="K203" s="183">
        <f>J203*0.09</f>
        <v>60.839999999999996</v>
      </c>
      <c r="L203" s="185">
        <f>J203+K203</f>
        <v>736.84</v>
      </c>
      <c r="M203" s="109">
        <v>23</v>
      </c>
      <c r="N203" s="115">
        <f>676/15*F203</f>
        <v>45.06666666666667</v>
      </c>
      <c r="O203" s="115">
        <f>61/15*F203</f>
        <v>4.0666666666666664</v>
      </c>
      <c r="P203" s="89">
        <f t="shared" si="95"/>
        <v>11.266666666666667</v>
      </c>
      <c r="Q203" s="89">
        <f t="shared" si="96"/>
        <v>33.800000000000004</v>
      </c>
      <c r="R203" s="90">
        <v>286978</v>
      </c>
      <c r="S203" s="90">
        <v>266135</v>
      </c>
      <c r="T203" s="110">
        <f t="shared" si="97"/>
        <v>13865354.600000001</v>
      </c>
      <c r="U203" s="110">
        <f t="shared" si="98"/>
        <v>13865354.600000001</v>
      </c>
      <c r="V203" s="111">
        <f t="shared" si="99"/>
        <v>13865354</v>
      </c>
      <c r="W203" s="112" t="str">
        <f>VLOOKUP(C203,'053-001'!D:I,6,0)</f>
        <v>053-001</v>
      </c>
      <c r="X203" s="112" t="e">
        <f>VLOOKUP(C203,'053-003'!C:G,5,0)</f>
        <v>#N/A</v>
      </c>
      <c r="Y203" s="112" t="e">
        <f>VLOOKUP(C203,'053-004'!C:G,5,0)</f>
        <v>#N/A</v>
      </c>
      <c r="Z203" s="113" t="e">
        <f>VLOOKUP(C203,'053-005'!D:L,9,0)</f>
        <v>#N/A</v>
      </c>
      <c r="AA203" s="112" t="e">
        <f>VLOOKUP(C203,'053-006'!C:G,5,0)</f>
        <v>#N/A</v>
      </c>
    </row>
    <row r="204" spans="1:27" ht="45" customHeight="1">
      <c r="A204" s="174"/>
      <c r="B204" s="189" t="s">
        <v>147</v>
      </c>
      <c r="C204" s="82" t="s">
        <v>147</v>
      </c>
      <c r="D204" s="83" t="s">
        <v>680</v>
      </c>
      <c r="E204" s="83"/>
      <c r="F204" s="84">
        <v>2</v>
      </c>
      <c r="G204" s="180"/>
      <c r="H204" s="168"/>
      <c r="I204" s="168"/>
      <c r="J204" s="168"/>
      <c r="K204" s="168"/>
      <c r="L204" s="171"/>
      <c r="M204" s="109">
        <v>23</v>
      </c>
      <c r="N204" s="115">
        <f t="shared" ref="N204:N207" si="102">676/15*F204</f>
        <v>90.13333333333334</v>
      </c>
      <c r="O204" s="115">
        <f t="shared" ref="O204:O207" si="103">61/15*F204</f>
        <v>8.1333333333333329</v>
      </c>
      <c r="P204" s="89">
        <f t="shared" si="95"/>
        <v>22.533333333333335</v>
      </c>
      <c r="Q204" s="89">
        <f t="shared" si="96"/>
        <v>67.600000000000009</v>
      </c>
      <c r="R204" s="90">
        <v>286978</v>
      </c>
      <c r="S204" s="90">
        <v>266135</v>
      </c>
      <c r="T204" s="110">
        <f t="shared" si="97"/>
        <v>27730709.200000003</v>
      </c>
      <c r="U204" s="110">
        <f t="shared" si="98"/>
        <v>13865354.600000001</v>
      </c>
      <c r="V204" s="111">
        <f t="shared" si="99"/>
        <v>13865354</v>
      </c>
      <c r="W204" s="112" t="str">
        <f>VLOOKUP(C204,'053-001'!D:I,6,0)</f>
        <v>053-001</v>
      </c>
      <c r="X204" s="112" t="e">
        <f>VLOOKUP(C204,'053-003'!C:G,5,0)</f>
        <v>#N/A</v>
      </c>
      <c r="Y204" s="112" t="e">
        <f>VLOOKUP(C204,'053-004'!C:G,5,0)</f>
        <v>#N/A</v>
      </c>
      <c r="Z204" s="113" t="e">
        <f>VLOOKUP(C204,'053-005'!D:L,9,0)</f>
        <v>#N/A</v>
      </c>
      <c r="AA204" s="112" t="e">
        <f>VLOOKUP(C204,'053-006'!C:G,5,0)</f>
        <v>#N/A</v>
      </c>
    </row>
    <row r="205" spans="1:27" ht="45" customHeight="1">
      <c r="A205" s="174"/>
      <c r="B205" s="189" t="s">
        <v>278</v>
      </c>
      <c r="C205" s="82" t="s">
        <v>278</v>
      </c>
      <c r="D205" s="83" t="s">
        <v>706</v>
      </c>
      <c r="E205" s="83"/>
      <c r="F205" s="84">
        <v>2</v>
      </c>
      <c r="G205" s="180"/>
      <c r="H205" s="168"/>
      <c r="I205" s="168"/>
      <c r="J205" s="168"/>
      <c r="K205" s="168"/>
      <c r="L205" s="171"/>
      <c r="M205" s="109">
        <v>23</v>
      </c>
      <c r="N205" s="115">
        <f t="shared" si="102"/>
        <v>90.13333333333334</v>
      </c>
      <c r="O205" s="115">
        <f t="shared" si="103"/>
        <v>8.1333333333333329</v>
      </c>
      <c r="P205" s="89">
        <f t="shared" si="95"/>
        <v>22.533333333333335</v>
      </c>
      <c r="Q205" s="89">
        <f t="shared" si="96"/>
        <v>67.600000000000009</v>
      </c>
      <c r="R205" s="90">
        <v>286978</v>
      </c>
      <c r="S205" s="90">
        <v>266135</v>
      </c>
      <c r="T205" s="110">
        <f t="shared" si="97"/>
        <v>27730709.200000003</v>
      </c>
      <c r="U205" s="110">
        <f t="shared" si="98"/>
        <v>13865354.600000001</v>
      </c>
      <c r="V205" s="111">
        <f t="shared" si="99"/>
        <v>13865354</v>
      </c>
      <c r="W205" s="112" t="str">
        <f>VLOOKUP(C205,'053-001'!D:I,6,0)</f>
        <v>053-001</v>
      </c>
      <c r="X205" s="112" t="e">
        <f>VLOOKUP(C205,'053-003'!C:G,5,0)</f>
        <v>#N/A</v>
      </c>
      <c r="Y205" s="112" t="e">
        <f>VLOOKUP(C205,'053-004'!C:G,5,0)</f>
        <v>#N/A</v>
      </c>
      <c r="Z205" s="113" t="e">
        <f>VLOOKUP(C205,'053-005'!D:L,9,0)</f>
        <v>#N/A</v>
      </c>
      <c r="AA205" s="112" t="e">
        <f>VLOOKUP(C205,'053-006'!C:G,5,0)</f>
        <v>#N/A</v>
      </c>
    </row>
    <row r="206" spans="1:27" ht="45" customHeight="1">
      <c r="A206" s="174"/>
      <c r="B206" s="189" t="s">
        <v>388</v>
      </c>
      <c r="C206" s="82" t="s">
        <v>388</v>
      </c>
      <c r="D206" s="83" t="s">
        <v>707</v>
      </c>
      <c r="E206" s="83"/>
      <c r="F206" s="84">
        <v>8</v>
      </c>
      <c r="G206" s="180"/>
      <c r="H206" s="168"/>
      <c r="I206" s="168"/>
      <c r="J206" s="168"/>
      <c r="K206" s="168"/>
      <c r="L206" s="171"/>
      <c r="M206" s="109">
        <v>23</v>
      </c>
      <c r="N206" s="115">
        <f t="shared" si="102"/>
        <v>360.53333333333336</v>
      </c>
      <c r="O206" s="115">
        <f t="shared" si="103"/>
        <v>32.533333333333331</v>
      </c>
      <c r="P206" s="89">
        <f t="shared" si="95"/>
        <v>90.13333333333334</v>
      </c>
      <c r="Q206" s="89">
        <f t="shared" si="96"/>
        <v>270.40000000000003</v>
      </c>
      <c r="R206" s="90">
        <v>286978</v>
      </c>
      <c r="S206" s="90">
        <v>266135</v>
      </c>
      <c r="T206" s="110">
        <f t="shared" si="97"/>
        <v>110922836.80000001</v>
      </c>
      <c r="U206" s="110">
        <f t="shared" si="98"/>
        <v>13865354.600000001</v>
      </c>
      <c r="V206" s="111">
        <f t="shared" si="99"/>
        <v>13865354</v>
      </c>
      <c r="W206" s="112" t="str">
        <f>VLOOKUP(C206,'053-001'!D:I,6,0)</f>
        <v>053-001</v>
      </c>
      <c r="X206" s="112" t="e">
        <f>VLOOKUP(C206,'053-003'!C:G,5,0)</f>
        <v>#N/A</v>
      </c>
      <c r="Y206" s="112" t="e">
        <f>VLOOKUP(C206,'053-004'!C:G,5,0)</f>
        <v>#N/A</v>
      </c>
      <c r="Z206" s="113" t="e">
        <f>VLOOKUP(C206,'053-005'!D:L,9,0)</f>
        <v>#N/A</v>
      </c>
      <c r="AA206" s="112" t="e">
        <f>VLOOKUP(C206,'053-006'!C:G,5,0)</f>
        <v>#N/A</v>
      </c>
    </row>
    <row r="207" spans="1:27" ht="45" customHeight="1" thickBot="1">
      <c r="A207" s="187"/>
      <c r="B207" s="190" t="s">
        <v>711</v>
      </c>
      <c r="C207" s="95" t="s">
        <v>711</v>
      </c>
      <c r="D207" s="96" t="s">
        <v>712</v>
      </c>
      <c r="E207" s="96" t="s">
        <v>669</v>
      </c>
      <c r="F207" s="97">
        <v>2</v>
      </c>
      <c r="G207" s="192"/>
      <c r="H207" s="184"/>
      <c r="I207" s="184"/>
      <c r="J207" s="184"/>
      <c r="K207" s="184"/>
      <c r="L207" s="182"/>
      <c r="M207" s="109">
        <v>23</v>
      </c>
      <c r="N207" s="115">
        <f t="shared" si="102"/>
        <v>90.13333333333334</v>
      </c>
      <c r="O207" s="115">
        <f t="shared" si="103"/>
        <v>8.1333333333333329</v>
      </c>
      <c r="P207" s="89">
        <f t="shared" si="95"/>
        <v>22.533333333333335</v>
      </c>
      <c r="Q207" s="89">
        <f t="shared" si="96"/>
        <v>67.600000000000009</v>
      </c>
      <c r="R207" s="90">
        <v>286978</v>
      </c>
      <c r="S207" s="90">
        <v>266135</v>
      </c>
      <c r="T207" s="110">
        <f t="shared" si="97"/>
        <v>27730709.200000003</v>
      </c>
      <c r="U207" s="110">
        <f t="shared" si="98"/>
        <v>13865354.600000001</v>
      </c>
      <c r="V207" s="111">
        <f t="shared" si="99"/>
        <v>13865354</v>
      </c>
      <c r="W207" s="112" t="e">
        <f>VLOOKUP(C207,'053-001'!D:I,6,0)</f>
        <v>#N/A</v>
      </c>
      <c r="X207" s="112" t="e">
        <f>VLOOKUP(C207,'053-003'!C:G,5,0)</f>
        <v>#N/A</v>
      </c>
      <c r="Y207" s="112" t="str">
        <f>VLOOKUP(C207,'053-004'!C:G,5,0)</f>
        <v>053-004</v>
      </c>
      <c r="Z207" s="113" t="e">
        <f>VLOOKUP(C207,'053-005'!D:L,9,0)</f>
        <v>#N/A</v>
      </c>
      <c r="AA207" s="112" t="e">
        <f>VLOOKUP(C207,'053-006'!C:G,5,0)</f>
        <v>#N/A</v>
      </c>
    </row>
    <row r="208" spans="1:27" ht="45" customHeight="1">
      <c r="A208" s="186" t="s">
        <v>604</v>
      </c>
      <c r="B208" s="188" t="s">
        <v>15</v>
      </c>
      <c r="C208" s="92" t="s">
        <v>15</v>
      </c>
      <c r="D208" s="93" t="s">
        <v>3</v>
      </c>
      <c r="E208" s="93" t="s">
        <v>603</v>
      </c>
      <c r="F208" s="94">
        <v>1</v>
      </c>
      <c r="G208" s="191">
        <v>662</v>
      </c>
      <c r="H208" s="183">
        <f>F208*G208</f>
        <v>662</v>
      </c>
      <c r="I208" s="183">
        <v>0</v>
      </c>
      <c r="J208" s="183">
        <f>H208-I208</f>
        <v>662</v>
      </c>
      <c r="K208" s="183">
        <f>J208*0.09</f>
        <v>59.58</v>
      </c>
      <c r="L208" s="185">
        <f>J208+K208</f>
        <v>721.58</v>
      </c>
      <c r="M208" s="109">
        <v>23</v>
      </c>
      <c r="N208" s="115">
        <f>662/19*F208</f>
        <v>34.842105263157897</v>
      </c>
      <c r="O208" s="115">
        <f>60/19*F208</f>
        <v>3.1578947368421053</v>
      </c>
      <c r="P208" s="89">
        <f t="shared" si="95"/>
        <v>8.7105263157894743</v>
      </c>
      <c r="Q208" s="89">
        <f t="shared" si="96"/>
        <v>26.131578947368425</v>
      </c>
      <c r="R208" s="90">
        <v>286978</v>
      </c>
      <c r="S208" s="90">
        <v>266135</v>
      </c>
      <c r="T208" s="110">
        <f t="shared" si="97"/>
        <v>10723610.500000002</v>
      </c>
      <c r="U208" s="110">
        <f t="shared" si="98"/>
        <v>10723610.500000002</v>
      </c>
      <c r="V208" s="111">
        <f t="shared" si="99"/>
        <v>10723610</v>
      </c>
      <c r="W208" s="112" t="str">
        <f>VLOOKUP(C208,'053-001'!D:I,6,0)</f>
        <v>053-001</v>
      </c>
      <c r="X208" s="112" t="e">
        <f>VLOOKUP(C208,'053-003'!C:G,5,0)</f>
        <v>#N/A</v>
      </c>
      <c r="Y208" s="112" t="e">
        <f>VLOOKUP(C208,'053-004'!C:G,5,0)</f>
        <v>#N/A</v>
      </c>
      <c r="Z208" s="113" t="e">
        <f>VLOOKUP(C208,'053-005'!D:L,9,0)</f>
        <v>#N/A</v>
      </c>
      <c r="AA208" s="112" t="e">
        <f>VLOOKUP(C208,'053-006'!C:G,5,0)</f>
        <v>#N/A</v>
      </c>
    </row>
    <row r="209" spans="1:27" ht="45" customHeight="1">
      <c r="A209" s="174"/>
      <c r="B209" s="189" t="s">
        <v>149</v>
      </c>
      <c r="C209" s="82" t="s">
        <v>149</v>
      </c>
      <c r="D209" s="83" t="s">
        <v>674</v>
      </c>
      <c r="E209" s="83" t="s">
        <v>603</v>
      </c>
      <c r="F209" s="84">
        <v>2</v>
      </c>
      <c r="G209" s="180"/>
      <c r="H209" s="168"/>
      <c r="I209" s="168"/>
      <c r="J209" s="168"/>
      <c r="K209" s="168"/>
      <c r="L209" s="171"/>
      <c r="M209" s="109">
        <v>23</v>
      </c>
      <c r="N209" s="115">
        <f t="shared" ref="N209:N212" si="104">662/19*F209</f>
        <v>69.684210526315795</v>
      </c>
      <c r="O209" s="115">
        <f t="shared" ref="O209:O212" si="105">60/19*F209</f>
        <v>6.3157894736842106</v>
      </c>
      <c r="P209" s="89">
        <f t="shared" si="95"/>
        <v>17.421052631578949</v>
      </c>
      <c r="Q209" s="89">
        <f t="shared" si="96"/>
        <v>52.26315789473685</v>
      </c>
      <c r="R209" s="90">
        <v>286978</v>
      </c>
      <c r="S209" s="90">
        <v>266135</v>
      </c>
      <c r="T209" s="110">
        <f t="shared" si="97"/>
        <v>21447221.000000004</v>
      </c>
      <c r="U209" s="110">
        <f t="shared" si="98"/>
        <v>10723610.500000002</v>
      </c>
      <c r="V209" s="111">
        <f t="shared" si="99"/>
        <v>10723610</v>
      </c>
      <c r="W209" s="112" t="str">
        <f>VLOOKUP(C209,'053-001'!D:I,6,0)</f>
        <v>053-001</v>
      </c>
      <c r="X209" s="112" t="e">
        <f>VLOOKUP(C209,'053-003'!C:G,5,0)</f>
        <v>#N/A</v>
      </c>
      <c r="Y209" s="112" t="e">
        <f>VLOOKUP(C209,'053-004'!C:G,5,0)</f>
        <v>#N/A</v>
      </c>
      <c r="Z209" s="113" t="e">
        <f>VLOOKUP(C209,'053-005'!D:L,9,0)</f>
        <v>#N/A</v>
      </c>
      <c r="AA209" s="112" t="e">
        <f>VLOOKUP(C209,'053-006'!C:G,5,0)</f>
        <v>#N/A</v>
      </c>
    </row>
    <row r="210" spans="1:27" ht="45" customHeight="1">
      <c r="A210" s="174"/>
      <c r="B210" s="189" t="s">
        <v>279</v>
      </c>
      <c r="C210" s="82" t="s">
        <v>279</v>
      </c>
      <c r="D210" s="83" t="s">
        <v>706</v>
      </c>
      <c r="E210" s="83" t="s">
        <v>603</v>
      </c>
      <c r="F210" s="84">
        <v>2</v>
      </c>
      <c r="G210" s="180"/>
      <c r="H210" s="168"/>
      <c r="I210" s="168"/>
      <c r="J210" s="168"/>
      <c r="K210" s="168"/>
      <c r="L210" s="171"/>
      <c r="M210" s="109">
        <v>23</v>
      </c>
      <c r="N210" s="115">
        <f t="shared" si="104"/>
        <v>69.684210526315795</v>
      </c>
      <c r="O210" s="115">
        <f t="shared" si="105"/>
        <v>6.3157894736842106</v>
      </c>
      <c r="P210" s="89">
        <f t="shared" si="95"/>
        <v>17.421052631578949</v>
      </c>
      <c r="Q210" s="89">
        <f t="shared" si="96"/>
        <v>52.26315789473685</v>
      </c>
      <c r="R210" s="90">
        <v>286978</v>
      </c>
      <c r="S210" s="90">
        <v>266135</v>
      </c>
      <c r="T210" s="110">
        <f t="shared" si="97"/>
        <v>21447221.000000004</v>
      </c>
      <c r="U210" s="110">
        <f t="shared" si="98"/>
        <v>10723610.500000002</v>
      </c>
      <c r="V210" s="111">
        <f t="shared" si="99"/>
        <v>10723610</v>
      </c>
      <c r="W210" s="112" t="str">
        <f>VLOOKUP(C210,'053-001'!D:I,6,0)</f>
        <v>053-001</v>
      </c>
      <c r="X210" s="112" t="e">
        <f>VLOOKUP(C210,'053-003'!C:G,5,0)</f>
        <v>#N/A</v>
      </c>
      <c r="Y210" s="112" t="e">
        <f>VLOOKUP(C210,'053-004'!C:G,5,0)</f>
        <v>#N/A</v>
      </c>
      <c r="Z210" s="113" t="e">
        <f>VLOOKUP(C210,'053-005'!D:L,9,0)</f>
        <v>#N/A</v>
      </c>
      <c r="AA210" s="112" t="e">
        <f>VLOOKUP(C210,'053-006'!C:G,5,0)</f>
        <v>#N/A</v>
      </c>
    </row>
    <row r="211" spans="1:27" ht="45" customHeight="1">
      <c r="A211" s="174"/>
      <c r="B211" s="189" t="s">
        <v>389</v>
      </c>
      <c r="C211" s="82" t="s">
        <v>389</v>
      </c>
      <c r="D211" s="83" t="s">
        <v>707</v>
      </c>
      <c r="E211" s="83" t="s">
        <v>603</v>
      </c>
      <c r="F211" s="84">
        <v>12</v>
      </c>
      <c r="G211" s="180"/>
      <c r="H211" s="168"/>
      <c r="I211" s="168"/>
      <c r="J211" s="168"/>
      <c r="K211" s="168"/>
      <c r="L211" s="171"/>
      <c r="M211" s="109">
        <v>23</v>
      </c>
      <c r="N211" s="115">
        <f t="shared" si="104"/>
        <v>418.1052631578948</v>
      </c>
      <c r="O211" s="115">
        <f t="shared" si="105"/>
        <v>37.89473684210526</v>
      </c>
      <c r="P211" s="89">
        <f t="shared" si="95"/>
        <v>104.5263157894737</v>
      </c>
      <c r="Q211" s="89">
        <f t="shared" si="96"/>
        <v>313.5789473684211</v>
      </c>
      <c r="R211" s="90">
        <v>286978</v>
      </c>
      <c r="S211" s="90">
        <v>266135</v>
      </c>
      <c r="T211" s="110">
        <f t="shared" si="97"/>
        <v>128683326.00000001</v>
      </c>
      <c r="U211" s="110">
        <f t="shared" si="98"/>
        <v>10723610.500000002</v>
      </c>
      <c r="V211" s="111">
        <f t="shared" si="99"/>
        <v>10723610</v>
      </c>
      <c r="W211" s="112" t="str">
        <f>VLOOKUP(C211,'053-001'!D:I,6,0)</f>
        <v>053-001</v>
      </c>
      <c r="X211" s="112" t="e">
        <f>VLOOKUP(C211,'053-003'!C:G,5,0)</f>
        <v>#N/A</v>
      </c>
      <c r="Y211" s="112" t="e">
        <f>VLOOKUP(C211,'053-004'!C:G,5,0)</f>
        <v>#N/A</v>
      </c>
      <c r="Z211" s="113" t="e">
        <f>VLOOKUP(C211,'053-005'!D:L,9,0)</f>
        <v>#N/A</v>
      </c>
      <c r="AA211" s="112" t="e">
        <f>VLOOKUP(C211,'053-006'!C:G,5,0)</f>
        <v>#N/A</v>
      </c>
    </row>
    <row r="212" spans="1:27" ht="45" customHeight="1" thickBot="1">
      <c r="A212" s="187"/>
      <c r="B212" s="190" t="s">
        <v>713</v>
      </c>
      <c r="C212" s="95" t="s">
        <v>713</v>
      </c>
      <c r="D212" s="96" t="s">
        <v>714</v>
      </c>
      <c r="E212" s="96" t="s">
        <v>669</v>
      </c>
      <c r="F212" s="97">
        <v>2</v>
      </c>
      <c r="G212" s="192"/>
      <c r="H212" s="184"/>
      <c r="I212" s="184"/>
      <c r="J212" s="184"/>
      <c r="K212" s="184"/>
      <c r="L212" s="182"/>
      <c r="M212" s="109">
        <v>23</v>
      </c>
      <c r="N212" s="115">
        <f t="shared" si="104"/>
        <v>69.684210526315795</v>
      </c>
      <c r="O212" s="115">
        <f t="shared" si="105"/>
        <v>6.3157894736842106</v>
      </c>
      <c r="P212" s="89">
        <f t="shared" si="95"/>
        <v>17.421052631578949</v>
      </c>
      <c r="Q212" s="89">
        <f t="shared" si="96"/>
        <v>52.26315789473685</v>
      </c>
      <c r="R212" s="90">
        <v>286978</v>
      </c>
      <c r="S212" s="90">
        <v>266135</v>
      </c>
      <c r="T212" s="110">
        <f t="shared" si="97"/>
        <v>21447221.000000004</v>
      </c>
      <c r="U212" s="110">
        <f t="shared" si="98"/>
        <v>10723610.500000002</v>
      </c>
      <c r="V212" s="111">
        <f t="shared" si="99"/>
        <v>10723610</v>
      </c>
      <c r="W212" s="112" t="e">
        <f>VLOOKUP(C212,'053-001'!D:I,6,0)</f>
        <v>#N/A</v>
      </c>
      <c r="X212" s="112" t="e">
        <f>VLOOKUP(C212,'053-003'!C:G,5,0)</f>
        <v>#N/A</v>
      </c>
      <c r="Y212" s="112" t="str">
        <f>VLOOKUP(C212,'053-004'!C:G,5,0)</f>
        <v>053-004</v>
      </c>
      <c r="Z212" s="113" t="e">
        <f>VLOOKUP(C212,'053-005'!D:L,9,0)</f>
        <v>#N/A</v>
      </c>
      <c r="AA212" s="112" t="e">
        <f>VLOOKUP(C212,'053-006'!C:G,5,0)</f>
        <v>#N/A</v>
      </c>
    </row>
    <row r="213" spans="1:27" ht="45" customHeight="1">
      <c r="A213" s="186" t="s">
        <v>606</v>
      </c>
      <c r="B213" s="188" t="s">
        <v>16</v>
      </c>
      <c r="C213" s="92" t="s">
        <v>16</v>
      </c>
      <c r="D213" s="93" t="s">
        <v>3</v>
      </c>
      <c r="E213" s="93" t="s">
        <v>603</v>
      </c>
      <c r="F213" s="94">
        <v>1</v>
      </c>
      <c r="G213" s="191">
        <v>827</v>
      </c>
      <c r="H213" s="183">
        <f>F213*G213</f>
        <v>827</v>
      </c>
      <c r="I213" s="183">
        <v>0</v>
      </c>
      <c r="J213" s="183">
        <f>H213-I213</f>
        <v>827</v>
      </c>
      <c r="K213" s="183">
        <f>J213*0.09</f>
        <v>74.429999999999993</v>
      </c>
      <c r="L213" s="185">
        <f>J213+K213</f>
        <v>901.43</v>
      </c>
      <c r="M213" s="109">
        <v>23</v>
      </c>
      <c r="N213" s="115">
        <f>827/23*F213</f>
        <v>35.956521739130437</v>
      </c>
      <c r="O213" s="115">
        <f>74/23*F213</f>
        <v>3.2173913043478262</v>
      </c>
      <c r="P213" s="89">
        <f t="shared" si="95"/>
        <v>8.9891304347826093</v>
      </c>
      <c r="Q213" s="89">
        <f t="shared" si="96"/>
        <v>26.967391304347828</v>
      </c>
      <c r="R213" s="90">
        <v>286978</v>
      </c>
      <c r="S213" s="90">
        <v>266135</v>
      </c>
      <c r="T213" s="110">
        <f t="shared" si="97"/>
        <v>11054690.771739131</v>
      </c>
      <c r="U213" s="110">
        <f t="shared" si="98"/>
        <v>11054690.771739131</v>
      </c>
      <c r="V213" s="111">
        <f t="shared" si="99"/>
        <v>11054690</v>
      </c>
      <c r="W213" s="112" t="str">
        <f>VLOOKUP(C213,'053-001'!D:I,6,0)</f>
        <v>053-001</v>
      </c>
      <c r="X213" s="112" t="e">
        <f>VLOOKUP(C213,'053-003'!C:G,5,0)</f>
        <v>#N/A</v>
      </c>
      <c r="Y213" s="112" t="e">
        <f>VLOOKUP(C213,'053-004'!C:G,5,0)</f>
        <v>#N/A</v>
      </c>
      <c r="Z213" s="113" t="e">
        <f>VLOOKUP(C213,'053-005'!D:L,9,0)</f>
        <v>#N/A</v>
      </c>
      <c r="AA213" s="112" t="e">
        <f>VLOOKUP(C213,'053-006'!C:G,5,0)</f>
        <v>#N/A</v>
      </c>
    </row>
    <row r="214" spans="1:27" ht="45" customHeight="1">
      <c r="A214" s="174"/>
      <c r="B214" s="189" t="s">
        <v>150</v>
      </c>
      <c r="C214" s="82" t="s">
        <v>150</v>
      </c>
      <c r="D214" s="83" t="s">
        <v>715</v>
      </c>
      <c r="E214" s="83" t="s">
        <v>603</v>
      </c>
      <c r="F214" s="84">
        <v>2</v>
      </c>
      <c r="G214" s="180"/>
      <c r="H214" s="168"/>
      <c r="I214" s="168"/>
      <c r="J214" s="168"/>
      <c r="K214" s="168"/>
      <c r="L214" s="171"/>
      <c r="M214" s="109">
        <v>23</v>
      </c>
      <c r="N214" s="115">
        <f t="shared" ref="N214:N217" si="106">827/23*F214</f>
        <v>71.913043478260875</v>
      </c>
      <c r="O214" s="115">
        <f t="shared" ref="O214:O217" si="107">74/23*F214</f>
        <v>6.4347826086956523</v>
      </c>
      <c r="P214" s="89">
        <f t="shared" si="95"/>
        <v>17.978260869565219</v>
      </c>
      <c r="Q214" s="89">
        <f t="shared" si="96"/>
        <v>53.934782608695656</v>
      </c>
      <c r="R214" s="90">
        <v>286978</v>
      </c>
      <c r="S214" s="90">
        <v>266135</v>
      </c>
      <c r="T214" s="110">
        <f t="shared" si="97"/>
        <v>22109381.543478262</v>
      </c>
      <c r="U214" s="110">
        <f t="shared" si="98"/>
        <v>11054690.771739131</v>
      </c>
      <c r="V214" s="111">
        <f t="shared" si="99"/>
        <v>11054690</v>
      </c>
      <c r="W214" s="112" t="str">
        <f>VLOOKUP(C214,'053-001'!D:I,6,0)</f>
        <v>053-001</v>
      </c>
      <c r="X214" s="112" t="e">
        <f>VLOOKUP(C214,'053-003'!C:G,5,0)</f>
        <v>#N/A</v>
      </c>
      <c r="Y214" s="112" t="e">
        <f>VLOOKUP(C214,'053-004'!C:G,5,0)</f>
        <v>#N/A</v>
      </c>
      <c r="Z214" s="113" t="e">
        <f>VLOOKUP(C214,'053-005'!D:L,9,0)</f>
        <v>#N/A</v>
      </c>
      <c r="AA214" s="112" t="e">
        <f>VLOOKUP(C214,'053-006'!C:G,5,0)</f>
        <v>#N/A</v>
      </c>
    </row>
    <row r="215" spans="1:27" ht="45" customHeight="1">
      <c r="A215" s="174"/>
      <c r="B215" s="189" t="s">
        <v>280</v>
      </c>
      <c r="C215" s="82" t="s">
        <v>280</v>
      </c>
      <c r="D215" s="83" t="s">
        <v>281</v>
      </c>
      <c r="E215" s="83" t="s">
        <v>603</v>
      </c>
      <c r="F215" s="84">
        <v>2</v>
      </c>
      <c r="G215" s="180"/>
      <c r="H215" s="168"/>
      <c r="I215" s="168"/>
      <c r="J215" s="168"/>
      <c r="K215" s="168"/>
      <c r="L215" s="171"/>
      <c r="M215" s="109">
        <v>23</v>
      </c>
      <c r="N215" s="115">
        <f t="shared" si="106"/>
        <v>71.913043478260875</v>
      </c>
      <c r="O215" s="115">
        <f t="shared" si="107"/>
        <v>6.4347826086956523</v>
      </c>
      <c r="P215" s="89">
        <f t="shared" si="95"/>
        <v>17.978260869565219</v>
      </c>
      <c r="Q215" s="89">
        <f t="shared" si="96"/>
        <v>53.934782608695656</v>
      </c>
      <c r="R215" s="90">
        <v>286978</v>
      </c>
      <c r="S215" s="90">
        <v>266135</v>
      </c>
      <c r="T215" s="110">
        <f t="shared" si="97"/>
        <v>22109381.543478262</v>
      </c>
      <c r="U215" s="110">
        <f t="shared" si="98"/>
        <v>11054690.771739131</v>
      </c>
      <c r="V215" s="111">
        <f t="shared" si="99"/>
        <v>11054690</v>
      </c>
      <c r="W215" s="112" t="str">
        <f>VLOOKUP(C215,'053-001'!D:I,6,0)</f>
        <v>053-001</v>
      </c>
      <c r="X215" s="112" t="e">
        <f>VLOOKUP(C215,'053-003'!C:G,5,0)</f>
        <v>#N/A</v>
      </c>
      <c r="Y215" s="112" t="e">
        <f>VLOOKUP(C215,'053-004'!C:G,5,0)</f>
        <v>#N/A</v>
      </c>
      <c r="Z215" s="113" t="e">
        <f>VLOOKUP(C215,'053-005'!D:L,9,0)</f>
        <v>#N/A</v>
      </c>
      <c r="AA215" s="112" t="e">
        <f>VLOOKUP(C215,'053-006'!C:G,5,0)</f>
        <v>#N/A</v>
      </c>
    </row>
    <row r="216" spans="1:27" ht="45" customHeight="1">
      <c r="A216" s="174"/>
      <c r="B216" s="189" t="s">
        <v>390</v>
      </c>
      <c r="C216" s="82" t="s">
        <v>390</v>
      </c>
      <c r="D216" s="83" t="s">
        <v>391</v>
      </c>
      <c r="E216" s="83" t="s">
        <v>603</v>
      </c>
      <c r="F216" s="84">
        <v>16</v>
      </c>
      <c r="G216" s="180"/>
      <c r="H216" s="168"/>
      <c r="I216" s="168"/>
      <c r="J216" s="168"/>
      <c r="K216" s="168"/>
      <c r="L216" s="171"/>
      <c r="M216" s="109">
        <v>23</v>
      </c>
      <c r="N216" s="115">
        <f t="shared" si="106"/>
        <v>575.304347826087</v>
      </c>
      <c r="O216" s="115">
        <f t="shared" si="107"/>
        <v>51.478260869565219</v>
      </c>
      <c r="P216" s="89">
        <f t="shared" si="95"/>
        <v>143.82608695652175</v>
      </c>
      <c r="Q216" s="89">
        <f t="shared" si="96"/>
        <v>431.47826086956525</v>
      </c>
      <c r="R216" s="90">
        <v>286978</v>
      </c>
      <c r="S216" s="90">
        <v>266135</v>
      </c>
      <c r="T216" s="110">
        <f t="shared" si="97"/>
        <v>176875052.34782609</v>
      </c>
      <c r="U216" s="110">
        <f t="shared" si="98"/>
        <v>11054690.771739131</v>
      </c>
      <c r="V216" s="111">
        <f t="shared" si="99"/>
        <v>11054690</v>
      </c>
      <c r="W216" s="112" t="str">
        <f>VLOOKUP(C216,'053-001'!D:I,6,0)</f>
        <v>053-001</v>
      </c>
      <c r="X216" s="112" t="e">
        <f>VLOOKUP(C216,'053-003'!C:G,5,0)</f>
        <v>#N/A</v>
      </c>
      <c r="Y216" s="112" t="e">
        <f>VLOOKUP(C216,'053-004'!C:G,5,0)</f>
        <v>#N/A</v>
      </c>
      <c r="Z216" s="113" t="e">
        <f>VLOOKUP(C216,'053-005'!D:L,9,0)</f>
        <v>#N/A</v>
      </c>
      <c r="AA216" s="112" t="e">
        <f>VLOOKUP(C216,'053-006'!C:G,5,0)</f>
        <v>#N/A</v>
      </c>
    </row>
    <row r="217" spans="1:27" ht="45" customHeight="1" thickBot="1">
      <c r="A217" s="187"/>
      <c r="B217" s="190" t="s">
        <v>716</v>
      </c>
      <c r="C217" s="95" t="s">
        <v>716</v>
      </c>
      <c r="D217" s="96" t="s">
        <v>717</v>
      </c>
      <c r="E217" s="96" t="s">
        <v>669</v>
      </c>
      <c r="F217" s="97">
        <v>2</v>
      </c>
      <c r="G217" s="192"/>
      <c r="H217" s="184"/>
      <c r="I217" s="184"/>
      <c r="J217" s="184"/>
      <c r="K217" s="184"/>
      <c r="L217" s="182"/>
      <c r="M217" s="109">
        <v>23</v>
      </c>
      <c r="N217" s="115">
        <f t="shared" si="106"/>
        <v>71.913043478260875</v>
      </c>
      <c r="O217" s="115">
        <f t="shared" si="107"/>
        <v>6.4347826086956523</v>
      </c>
      <c r="P217" s="89">
        <f t="shared" si="95"/>
        <v>17.978260869565219</v>
      </c>
      <c r="Q217" s="89">
        <f t="shared" si="96"/>
        <v>53.934782608695656</v>
      </c>
      <c r="R217" s="90">
        <v>286978</v>
      </c>
      <c r="S217" s="90">
        <v>266135</v>
      </c>
      <c r="T217" s="110">
        <f t="shared" si="97"/>
        <v>22109381.543478262</v>
      </c>
      <c r="U217" s="110">
        <f t="shared" si="98"/>
        <v>11054690.771739131</v>
      </c>
      <c r="V217" s="111">
        <f t="shared" si="99"/>
        <v>11054690</v>
      </c>
      <c r="W217" s="112" t="e">
        <f>VLOOKUP(C217,'053-001'!D:I,6,0)</f>
        <v>#N/A</v>
      </c>
      <c r="X217" s="112" t="e">
        <f>VLOOKUP(C217,'053-003'!C:G,5,0)</f>
        <v>#N/A</v>
      </c>
      <c r="Y217" s="112" t="str">
        <f>VLOOKUP(C217,'053-004'!C:G,5,0)</f>
        <v>053-004</v>
      </c>
      <c r="Z217" s="113" t="e">
        <f>VLOOKUP(C217,'053-005'!D:L,9,0)</f>
        <v>#N/A</v>
      </c>
      <c r="AA217" s="112" t="e">
        <f>VLOOKUP(C217,'053-006'!C:G,5,0)</f>
        <v>#N/A</v>
      </c>
    </row>
    <row r="218" spans="1:27" ht="45" customHeight="1">
      <c r="A218" s="186" t="s">
        <v>608</v>
      </c>
      <c r="B218" s="188" t="s">
        <v>17</v>
      </c>
      <c r="C218" s="92" t="s">
        <v>17</v>
      </c>
      <c r="D218" s="93" t="s">
        <v>3</v>
      </c>
      <c r="E218" s="93" t="s">
        <v>603</v>
      </c>
      <c r="F218" s="94">
        <v>1</v>
      </c>
      <c r="G218" s="191">
        <v>827</v>
      </c>
      <c r="H218" s="183">
        <f>F218*G218</f>
        <v>827</v>
      </c>
      <c r="I218" s="183">
        <v>0</v>
      </c>
      <c r="J218" s="183">
        <f>H218-I218</f>
        <v>827</v>
      </c>
      <c r="K218" s="183">
        <f>J218*0.09</f>
        <v>74.429999999999993</v>
      </c>
      <c r="L218" s="185">
        <f>J218+K218</f>
        <v>901.43</v>
      </c>
      <c r="M218" s="109">
        <v>23</v>
      </c>
      <c r="N218" s="115">
        <f>827/23*F218</f>
        <v>35.956521739130437</v>
      </c>
      <c r="O218" s="115">
        <f>74/23*F218</f>
        <v>3.2173913043478262</v>
      </c>
      <c r="P218" s="89">
        <f t="shared" si="95"/>
        <v>8.9891304347826093</v>
      </c>
      <c r="Q218" s="89">
        <f t="shared" si="96"/>
        <v>26.967391304347828</v>
      </c>
      <c r="R218" s="90">
        <v>286978</v>
      </c>
      <c r="S218" s="90">
        <v>266135</v>
      </c>
      <c r="T218" s="110">
        <f t="shared" si="97"/>
        <v>11054690.771739131</v>
      </c>
      <c r="U218" s="110">
        <f t="shared" si="98"/>
        <v>11054690.771739131</v>
      </c>
      <c r="V218" s="111">
        <f t="shared" si="99"/>
        <v>11054690</v>
      </c>
      <c r="W218" s="112" t="str">
        <f>VLOOKUP(C218,'053-001'!D:I,6,0)</f>
        <v>053-001</v>
      </c>
      <c r="X218" s="112" t="e">
        <f>VLOOKUP(C218,'053-003'!C:G,5,0)</f>
        <v>#N/A</v>
      </c>
      <c r="Y218" s="112" t="e">
        <f>VLOOKUP(C218,'053-004'!C:G,5,0)</f>
        <v>#N/A</v>
      </c>
      <c r="Z218" s="113" t="e">
        <f>VLOOKUP(C218,'053-005'!D:L,9,0)</f>
        <v>#N/A</v>
      </c>
      <c r="AA218" s="112" t="e">
        <f>VLOOKUP(C218,'053-006'!C:G,5,0)</f>
        <v>#N/A</v>
      </c>
    </row>
    <row r="219" spans="1:27" ht="45" customHeight="1">
      <c r="A219" s="174"/>
      <c r="B219" s="189" t="s">
        <v>152</v>
      </c>
      <c r="C219" s="82" t="s">
        <v>152</v>
      </c>
      <c r="D219" s="83" t="s">
        <v>715</v>
      </c>
      <c r="E219" s="83" t="s">
        <v>603</v>
      </c>
      <c r="F219" s="84">
        <v>2</v>
      </c>
      <c r="G219" s="180"/>
      <c r="H219" s="168"/>
      <c r="I219" s="168"/>
      <c r="J219" s="168"/>
      <c r="K219" s="168"/>
      <c r="L219" s="171"/>
      <c r="M219" s="109">
        <v>23</v>
      </c>
      <c r="N219" s="115">
        <f t="shared" ref="N219:N222" si="108">827/23*F219</f>
        <v>71.913043478260875</v>
      </c>
      <c r="O219" s="115">
        <f t="shared" ref="O219:O222" si="109">74/23*F219</f>
        <v>6.4347826086956523</v>
      </c>
      <c r="P219" s="89">
        <f t="shared" si="95"/>
        <v>17.978260869565219</v>
      </c>
      <c r="Q219" s="89">
        <f t="shared" si="96"/>
        <v>53.934782608695656</v>
      </c>
      <c r="R219" s="90">
        <v>286978</v>
      </c>
      <c r="S219" s="90">
        <v>266135</v>
      </c>
      <c r="T219" s="110">
        <f t="shared" si="97"/>
        <v>22109381.543478262</v>
      </c>
      <c r="U219" s="110">
        <f t="shared" si="98"/>
        <v>11054690.771739131</v>
      </c>
      <c r="V219" s="111">
        <f t="shared" si="99"/>
        <v>11054690</v>
      </c>
      <c r="W219" s="112" t="str">
        <f>VLOOKUP(C219,'053-001'!D:I,6,0)</f>
        <v>053-001</v>
      </c>
      <c r="X219" s="112" t="e">
        <f>VLOOKUP(C219,'053-003'!C:G,5,0)</f>
        <v>#N/A</v>
      </c>
      <c r="Y219" s="112" t="e">
        <f>VLOOKUP(C219,'053-004'!C:G,5,0)</f>
        <v>#N/A</v>
      </c>
      <c r="Z219" s="113" t="e">
        <f>VLOOKUP(C219,'053-005'!D:L,9,0)</f>
        <v>#N/A</v>
      </c>
      <c r="AA219" s="112" t="e">
        <f>VLOOKUP(C219,'053-006'!C:G,5,0)</f>
        <v>#N/A</v>
      </c>
    </row>
    <row r="220" spans="1:27" ht="45" customHeight="1">
      <c r="A220" s="174"/>
      <c r="B220" s="189" t="s">
        <v>282</v>
      </c>
      <c r="C220" s="82" t="s">
        <v>282</v>
      </c>
      <c r="D220" s="83" t="s">
        <v>281</v>
      </c>
      <c r="E220" s="83" t="s">
        <v>603</v>
      </c>
      <c r="F220" s="84">
        <v>2</v>
      </c>
      <c r="G220" s="180"/>
      <c r="H220" s="168"/>
      <c r="I220" s="168"/>
      <c r="J220" s="168"/>
      <c r="K220" s="168"/>
      <c r="L220" s="171"/>
      <c r="M220" s="109">
        <v>23</v>
      </c>
      <c r="N220" s="115">
        <f t="shared" si="108"/>
        <v>71.913043478260875</v>
      </c>
      <c r="O220" s="115">
        <f t="shared" si="109"/>
        <v>6.4347826086956523</v>
      </c>
      <c r="P220" s="89">
        <f t="shared" si="95"/>
        <v>17.978260869565219</v>
      </c>
      <c r="Q220" s="89">
        <f t="shared" si="96"/>
        <v>53.934782608695656</v>
      </c>
      <c r="R220" s="90">
        <v>286978</v>
      </c>
      <c r="S220" s="90">
        <v>266135</v>
      </c>
      <c r="T220" s="110">
        <f t="shared" si="97"/>
        <v>22109381.543478262</v>
      </c>
      <c r="U220" s="110">
        <f t="shared" si="98"/>
        <v>11054690.771739131</v>
      </c>
      <c r="V220" s="111">
        <f t="shared" si="99"/>
        <v>11054690</v>
      </c>
      <c r="W220" s="112" t="str">
        <f>VLOOKUP(C220,'053-001'!D:I,6,0)</f>
        <v>053-001</v>
      </c>
      <c r="X220" s="112" t="e">
        <f>VLOOKUP(C220,'053-003'!C:G,5,0)</f>
        <v>#N/A</v>
      </c>
      <c r="Y220" s="112" t="e">
        <f>VLOOKUP(C220,'053-004'!C:G,5,0)</f>
        <v>#N/A</v>
      </c>
      <c r="Z220" s="113" t="e">
        <f>VLOOKUP(C220,'053-005'!D:L,9,0)</f>
        <v>#N/A</v>
      </c>
      <c r="AA220" s="112" t="e">
        <f>VLOOKUP(C220,'053-006'!C:G,5,0)</f>
        <v>#N/A</v>
      </c>
    </row>
    <row r="221" spans="1:27" ht="45" customHeight="1">
      <c r="A221" s="174"/>
      <c r="B221" s="189" t="s">
        <v>392</v>
      </c>
      <c r="C221" s="82" t="s">
        <v>392</v>
      </c>
      <c r="D221" s="83" t="s">
        <v>391</v>
      </c>
      <c r="E221" s="83" t="s">
        <v>603</v>
      </c>
      <c r="F221" s="84">
        <v>16</v>
      </c>
      <c r="G221" s="180"/>
      <c r="H221" s="168"/>
      <c r="I221" s="168"/>
      <c r="J221" s="168"/>
      <c r="K221" s="168"/>
      <c r="L221" s="171"/>
      <c r="M221" s="109">
        <v>23</v>
      </c>
      <c r="N221" s="115">
        <f t="shared" si="108"/>
        <v>575.304347826087</v>
      </c>
      <c r="O221" s="115">
        <f t="shared" si="109"/>
        <v>51.478260869565219</v>
      </c>
      <c r="P221" s="89">
        <f t="shared" si="95"/>
        <v>143.82608695652175</v>
      </c>
      <c r="Q221" s="89">
        <f t="shared" si="96"/>
        <v>431.47826086956525</v>
      </c>
      <c r="R221" s="90">
        <v>286978</v>
      </c>
      <c r="S221" s="90">
        <v>266135</v>
      </c>
      <c r="T221" s="110">
        <f t="shared" si="97"/>
        <v>176875052.34782609</v>
      </c>
      <c r="U221" s="110">
        <f t="shared" si="98"/>
        <v>11054690.771739131</v>
      </c>
      <c r="V221" s="111">
        <f t="shared" si="99"/>
        <v>11054690</v>
      </c>
      <c r="W221" s="112" t="str">
        <f>VLOOKUP(C221,'053-001'!D:I,6,0)</f>
        <v>053-001</v>
      </c>
      <c r="X221" s="112" t="e">
        <f>VLOOKUP(C221,'053-003'!C:G,5,0)</f>
        <v>#N/A</v>
      </c>
      <c r="Y221" s="112" t="e">
        <f>VLOOKUP(C221,'053-004'!C:G,5,0)</f>
        <v>#N/A</v>
      </c>
      <c r="Z221" s="113" t="e">
        <f>VLOOKUP(C221,'053-005'!D:L,9,0)</f>
        <v>#N/A</v>
      </c>
      <c r="AA221" s="112" t="e">
        <f>VLOOKUP(C221,'053-006'!C:G,5,0)</f>
        <v>#N/A</v>
      </c>
    </row>
    <row r="222" spans="1:27" ht="45" customHeight="1" thickBot="1">
      <c r="A222" s="187"/>
      <c r="B222" s="190" t="s">
        <v>718</v>
      </c>
      <c r="C222" s="95" t="s">
        <v>718</v>
      </c>
      <c r="D222" s="96" t="s">
        <v>717</v>
      </c>
      <c r="E222" s="96" t="s">
        <v>669</v>
      </c>
      <c r="F222" s="97">
        <v>2</v>
      </c>
      <c r="G222" s="192"/>
      <c r="H222" s="184"/>
      <c r="I222" s="184"/>
      <c r="J222" s="184"/>
      <c r="K222" s="184"/>
      <c r="L222" s="182"/>
      <c r="M222" s="109">
        <v>23</v>
      </c>
      <c r="N222" s="115">
        <f t="shared" si="108"/>
        <v>71.913043478260875</v>
      </c>
      <c r="O222" s="115">
        <f t="shared" si="109"/>
        <v>6.4347826086956523</v>
      </c>
      <c r="P222" s="89">
        <f t="shared" si="95"/>
        <v>17.978260869565219</v>
      </c>
      <c r="Q222" s="89">
        <f t="shared" si="96"/>
        <v>53.934782608695656</v>
      </c>
      <c r="R222" s="90">
        <v>286978</v>
      </c>
      <c r="S222" s="90">
        <v>266135</v>
      </c>
      <c r="T222" s="110">
        <f t="shared" si="97"/>
        <v>22109381.543478262</v>
      </c>
      <c r="U222" s="110">
        <f t="shared" si="98"/>
        <v>11054690.771739131</v>
      </c>
      <c r="V222" s="111">
        <f t="shared" si="99"/>
        <v>11054690</v>
      </c>
      <c r="W222" s="112" t="e">
        <f>VLOOKUP(C222,'053-001'!D:I,6,0)</f>
        <v>#N/A</v>
      </c>
      <c r="X222" s="112" t="e">
        <f>VLOOKUP(C222,'053-003'!C:G,5,0)</f>
        <v>#N/A</v>
      </c>
      <c r="Y222" s="112" t="str">
        <f>VLOOKUP(C222,'053-004'!C:G,5,0)</f>
        <v>053-004</v>
      </c>
      <c r="Z222" s="113" t="e">
        <f>VLOOKUP(C222,'053-005'!D:L,9,0)</f>
        <v>#N/A</v>
      </c>
      <c r="AA222" s="112" t="e">
        <f>VLOOKUP(C222,'053-006'!C:G,5,0)</f>
        <v>#N/A</v>
      </c>
    </row>
    <row r="223" spans="1:27" ht="45" customHeight="1">
      <c r="A223" s="186" t="s">
        <v>618</v>
      </c>
      <c r="B223" s="188" t="s">
        <v>18</v>
      </c>
      <c r="C223" s="92" t="s">
        <v>18</v>
      </c>
      <c r="D223" s="93" t="s">
        <v>3</v>
      </c>
      <c r="E223" s="93" t="s">
        <v>603</v>
      </c>
      <c r="F223" s="94">
        <v>1</v>
      </c>
      <c r="G223" s="191">
        <v>249</v>
      </c>
      <c r="H223" s="183">
        <f>F223*G223</f>
        <v>249</v>
      </c>
      <c r="I223" s="183">
        <v>0</v>
      </c>
      <c r="J223" s="183">
        <f>H223-I223</f>
        <v>249</v>
      </c>
      <c r="K223" s="183">
        <f>J223*0.09</f>
        <v>22.41</v>
      </c>
      <c r="L223" s="185">
        <f>J223+K223</f>
        <v>271.41000000000003</v>
      </c>
      <c r="M223" s="109">
        <v>23</v>
      </c>
      <c r="N223" s="115">
        <f>249/15*F223</f>
        <v>16.600000000000001</v>
      </c>
      <c r="O223" s="115">
        <f>22/15*F223</f>
        <v>1.4666666666666666</v>
      </c>
      <c r="P223" s="89">
        <f t="shared" si="95"/>
        <v>4.1500000000000004</v>
      </c>
      <c r="Q223" s="89">
        <f t="shared" si="96"/>
        <v>12.450000000000001</v>
      </c>
      <c r="R223" s="90">
        <v>286978</v>
      </c>
      <c r="S223" s="90">
        <v>266135</v>
      </c>
      <c r="T223" s="110">
        <f t="shared" si="97"/>
        <v>5098237.416666666</v>
      </c>
      <c r="U223" s="110">
        <f t="shared" si="98"/>
        <v>5098237.416666666</v>
      </c>
      <c r="V223" s="111">
        <f t="shared" si="99"/>
        <v>5098237</v>
      </c>
      <c r="W223" s="112" t="str">
        <f>VLOOKUP(C223,'053-001'!D:I,6,0)</f>
        <v>053-001</v>
      </c>
      <c r="X223" s="112" t="e">
        <f>VLOOKUP(C223,'053-003'!C:G,5,0)</f>
        <v>#N/A</v>
      </c>
      <c r="Y223" s="112" t="e">
        <f>VLOOKUP(C223,'053-004'!C:G,5,0)</f>
        <v>#N/A</v>
      </c>
      <c r="Z223" s="113" t="e">
        <f>VLOOKUP(C223,'053-005'!D:L,9,0)</f>
        <v>#N/A</v>
      </c>
      <c r="AA223" s="112" t="e">
        <f>VLOOKUP(C223,'053-006'!C:G,5,0)</f>
        <v>#N/A</v>
      </c>
    </row>
    <row r="224" spans="1:27" ht="45" customHeight="1">
      <c r="A224" s="174"/>
      <c r="B224" s="189" t="s">
        <v>153</v>
      </c>
      <c r="C224" s="82" t="s">
        <v>153</v>
      </c>
      <c r="D224" s="83" t="s">
        <v>719</v>
      </c>
      <c r="E224" s="83" t="s">
        <v>603</v>
      </c>
      <c r="F224" s="84">
        <v>2</v>
      </c>
      <c r="G224" s="180"/>
      <c r="H224" s="168"/>
      <c r="I224" s="168"/>
      <c r="J224" s="168"/>
      <c r="K224" s="168"/>
      <c r="L224" s="171"/>
      <c r="M224" s="109">
        <v>23</v>
      </c>
      <c r="N224" s="115">
        <f t="shared" ref="N224:N227" si="110">249/15*F224</f>
        <v>33.200000000000003</v>
      </c>
      <c r="O224" s="115">
        <f t="shared" ref="O224:O227" si="111">22/15*F224</f>
        <v>2.9333333333333331</v>
      </c>
      <c r="P224" s="89">
        <f t="shared" si="95"/>
        <v>8.3000000000000007</v>
      </c>
      <c r="Q224" s="89">
        <f t="shared" si="96"/>
        <v>24.900000000000002</v>
      </c>
      <c r="R224" s="90">
        <v>286978</v>
      </c>
      <c r="S224" s="90">
        <v>266135</v>
      </c>
      <c r="T224" s="110">
        <f t="shared" si="97"/>
        <v>10196474.833333332</v>
      </c>
      <c r="U224" s="110">
        <f t="shared" si="98"/>
        <v>5098237.416666666</v>
      </c>
      <c r="V224" s="111">
        <f t="shared" si="99"/>
        <v>5098237</v>
      </c>
      <c r="W224" s="112" t="str">
        <f>VLOOKUP(C224,'053-001'!D:I,6,0)</f>
        <v>053-001</v>
      </c>
      <c r="X224" s="112" t="e">
        <f>VLOOKUP(C224,'053-003'!C:G,5,0)</f>
        <v>#N/A</v>
      </c>
      <c r="Y224" s="112" t="e">
        <f>VLOOKUP(C224,'053-004'!C:G,5,0)</f>
        <v>#N/A</v>
      </c>
      <c r="Z224" s="113" t="e">
        <f>VLOOKUP(C224,'053-005'!D:L,9,0)</f>
        <v>#N/A</v>
      </c>
      <c r="AA224" s="112" t="e">
        <f>VLOOKUP(C224,'053-006'!C:G,5,0)</f>
        <v>#N/A</v>
      </c>
    </row>
    <row r="225" spans="1:27" ht="45" customHeight="1">
      <c r="A225" s="174"/>
      <c r="B225" s="189" t="s">
        <v>283</v>
      </c>
      <c r="C225" s="82" t="s">
        <v>283</v>
      </c>
      <c r="D225" s="83" t="s">
        <v>275</v>
      </c>
      <c r="E225" s="83" t="s">
        <v>603</v>
      </c>
      <c r="F225" s="84">
        <v>2</v>
      </c>
      <c r="G225" s="180"/>
      <c r="H225" s="168"/>
      <c r="I225" s="168"/>
      <c r="J225" s="168"/>
      <c r="K225" s="168"/>
      <c r="L225" s="171"/>
      <c r="M225" s="109">
        <v>23</v>
      </c>
      <c r="N225" s="115">
        <f t="shared" si="110"/>
        <v>33.200000000000003</v>
      </c>
      <c r="O225" s="115">
        <f t="shared" si="111"/>
        <v>2.9333333333333331</v>
      </c>
      <c r="P225" s="89">
        <f t="shared" si="95"/>
        <v>8.3000000000000007</v>
      </c>
      <c r="Q225" s="89">
        <f t="shared" si="96"/>
        <v>24.900000000000002</v>
      </c>
      <c r="R225" s="90">
        <v>286978</v>
      </c>
      <c r="S225" s="90">
        <v>266135</v>
      </c>
      <c r="T225" s="110">
        <f t="shared" si="97"/>
        <v>10196474.833333332</v>
      </c>
      <c r="U225" s="110">
        <f t="shared" si="98"/>
        <v>5098237.416666666</v>
      </c>
      <c r="V225" s="111">
        <f t="shared" si="99"/>
        <v>5098237</v>
      </c>
      <c r="W225" s="112" t="str">
        <f>VLOOKUP(C225,'053-001'!D:I,6,0)</f>
        <v>053-001</v>
      </c>
      <c r="X225" s="112" t="e">
        <f>VLOOKUP(C225,'053-003'!C:G,5,0)</f>
        <v>#N/A</v>
      </c>
      <c r="Y225" s="112" t="e">
        <f>VLOOKUP(C225,'053-004'!C:G,5,0)</f>
        <v>#N/A</v>
      </c>
      <c r="Z225" s="113" t="e">
        <f>VLOOKUP(C225,'053-005'!D:L,9,0)</f>
        <v>#N/A</v>
      </c>
      <c r="AA225" s="112" t="e">
        <f>VLOOKUP(C225,'053-006'!C:G,5,0)</f>
        <v>#N/A</v>
      </c>
    </row>
    <row r="226" spans="1:27" ht="45" customHeight="1">
      <c r="A226" s="174"/>
      <c r="B226" s="189" t="s">
        <v>393</v>
      </c>
      <c r="C226" s="82" t="s">
        <v>393</v>
      </c>
      <c r="D226" s="83" t="s">
        <v>385</v>
      </c>
      <c r="E226" s="83" t="s">
        <v>603</v>
      </c>
      <c r="F226" s="84">
        <v>8</v>
      </c>
      <c r="G226" s="180"/>
      <c r="H226" s="168"/>
      <c r="I226" s="168"/>
      <c r="J226" s="168"/>
      <c r="K226" s="168"/>
      <c r="L226" s="171"/>
      <c r="M226" s="109">
        <v>23</v>
      </c>
      <c r="N226" s="115">
        <f t="shared" si="110"/>
        <v>132.80000000000001</v>
      </c>
      <c r="O226" s="115">
        <f t="shared" si="111"/>
        <v>11.733333333333333</v>
      </c>
      <c r="P226" s="89">
        <f t="shared" si="95"/>
        <v>33.200000000000003</v>
      </c>
      <c r="Q226" s="89">
        <f t="shared" si="96"/>
        <v>99.600000000000009</v>
      </c>
      <c r="R226" s="90">
        <v>286978</v>
      </c>
      <c r="S226" s="90">
        <v>266135</v>
      </c>
      <c r="T226" s="110">
        <f t="shared" si="97"/>
        <v>40785899.333333328</v>
      </c>
      <c r="U226" s="110">
        <f t="shared" si="98"/>
        <v>5098237.416666666</v>
      </c>
      <c r="V226" s="111">
        <f t="shared" si="99"/>
        <v>5098237</v>
      </c>
      <c r="W226" s="112" t="str">
        <f>VLOOKUP(C226,'053-001'!D:I,6,0)</f>
        <v>053-001</v>
      </c>
      <c r="X226" s="112" t="e">
        <f>VLOOKUP(C226,'053-003'!C:G,5,0)</f>
        <v>#N/A</v>
      </c>
      <c r="Y226" s="112" t="e">
        <f>VLOOKUP(C226,'053-004'!C:G,5,0)</f>
        <v>#N/A</v>
      </c>
      <c r="Z226" s="113" t="e">
        <f>VLOOKUP(C226,'053-005'!D:L,9,0)</f>
        <v>#N/A</v>
      </c>
      <c r="AA226" s="112" t="e">
        <f>VLOOKUP(C226,'053-006'!C:G,5,0)</f>
        <v>#N/A</v>
      </c>
    </row>
    <row r="227" spans="1:27" ht="45" customHeight="1" thickBot="1">
      <c r="A227" s="187"/>
      <c r="B227" s="190" t="s">
        <v>720</v>
      </c>
      <c r="C227" s="95" t="s">
        <v>720</v>
      </c>
      <c r="D227" s="96" t="s">
        <v>721</v>
      </c>
      <c r="E227" s="96" t="s">
        <v>669</v>
      </c>
      <c r="F227" s="97">
        <v>2</v>
      </c>
      <c r="G227" s="192"/>
      <c r="H227" s="184"/>
      <c r="I227" s="184"/>
      <c r="J227" s="184"/>
      <c r="K227" s="184"/>
      <c r="L227" s="182"/>
      <c r="M227" s="109">
        <v>23</v>
      </c>
      <c r="N227" s="115">
        <f t="shared" si="110"/>
        <v>33.200000000000003</v>
      </c>
      <c r="O227" s="115">
        <f t="shared" si="111"/>
        <v>2.9333333333333331</v>
      </c>
      <c r="P227" s="89">
        <f t="shared" si="95"/>
        <v>8.3000000000000007</v>
      </c>
      <c r="Q227" s="89">
        <f t="shared" si="96"/>
        <v>24.900000000000002</v>
      </c>
      <c r="R227" s="90">
        <v>286978</v>
      </c>
      <c r="S227" s="90">
        <v>266135</v>
      </c>
      <c r="T227" s="110">
        <f t="shared" si="97"/>
        <v>10196474.833333332</v>
      </c>
      <c r="U227" s="110">
        <f t="shared" si="98"/>
        <v>5098237.416666666</v>
      </c>
      <c r="V227" s="111">
        <f t="shared" si="99"/>
        <v>5098237</v>
      </c>
      <c r="W227" s="112" t="e">
        <f>VLOOKUP(C227,'053-001'!D:I,6,0)</f>
        <v>#N/A</v>
      </c>
      <c r="X227" s="112" t="e">
        <f>VLOOKUP(C227,'053-003'!C:G,5,0)</f>
        <v>#N/A</v>
      </c>
      <c r="Y227" s="112" t="str">
        <f>VLOOKUP(C227,'053-004'!C:G,5,0)</f>
        <v>053-004</v>
      </c>
      <c r="Z227" s="113" t="e">
        <f>VLOOKUP(C227,'053-005'!D:L,9,0)</f>
        <v>#N/A</v>
      </c>
      <c r="AA227" s="112" t="e">
        <f>VLOOKUP(C227,'053-006'!C:G,5,0)</f>
        <v>#N/A</v>
      </c>
    </row>
    <row r="228" spans="1:27" ht="45" customHeight="1">
      <c r="A228" s="186" t="s">
        <v>601</v>
      </c>
      <c r="B228" s="188" t="s">
        <v>37</v>
      </c>
      <c r="C228" s="92" t="s">
        <v>37</v>
      </c>
      <c r="D228" s="93" t="s">
        <v>3</v>
      </c>
      <c r="E228" s="93" t="s">
        <v>603</v>
      </c>
      <c r="F228" s="94">
        <v>1</v>
      </c>
      <c r="G228" s="191">
        <v>662</v>
      </c>
      <c r="H228" s="183">
        <f>F228*G228</f>
        <v>662</v>
      </c>
      <c r="I228" s="183">
        <v>0</v>
      </c>
      <c r="J228" s="183">
        <f>H228-I228</f>
        <v>662</v>
      </c>
      <c r="K228" s="183">
        <f>J228*0.09</f>
        <v>59.58</v>
      </c>
      <c r="L228" s="185">
        <f>J228+K228</f>
        <v>721.58</v>
      </c>
      <c r="M228" s="109">
        <v>22</v>
      </c>
      <c r="N228" s="115">
        <f>662/19*F228</f>
        <v>34.842105263157897</v>
      </c>
      <c r="O228" s="115">
        <f>60/19*F228</f>
        <v>3.1578947368421053</v>
      </c>
      <c r="P228" s="89">
        <f t="shared" si="95"/>
        <v>8.7105263157894743</v>
      </c>
      <c r="Q228" s="89">
        <f t="shared" si="96"/>
        <v>26.131578947368425</v>
      </c>
      <c r="R228" s="90">
        <v>286978</v>
      </c>
      <c r="S228" s="90">
        <v>266135</v>
      </c>
      <c r="T228" s="110">
        <f t="shared" si="97"/>
        <v>10723610.500000002</v>
      </c>
      <c r="U228" s="110">
        <f t="shared" si="98"/>
        <v>10723610.500000002</v>
      </c>
      <c r="V228" s="111">
        <f t="shared" si="99"/>
        <v>10723610</v>
      </c>
      <c r="W228" s="112" t="str">
        <f>VLOOKUP(C228,'053-001'!D:I,6,0)</f>
        <v>053-001</v>
      </c>
      <c r="X228" s="112" t="e">
        <f>VLOOKUP(C228,'053-003'!C:G,5,0)</f>
        <v>#N/A</v>
      </c>
      <c r="Y228" s="112" t="e">
        <f>VLOOKUP(C228,'053-004'!C:G,5,0)</f>
        <v>#N/A</v>
      </c>
      <c r="Z228" s="113" t="e">
        <f>VLOOKUP(C228,'053-005'!D:L,9,0)</f>
        <v>#N/A</v>
      </c>
      <c r="AA228" s="112" t="e">
        <f>VLOOKUP(C228,'053-006'!C:G,5,0)</f>
        <v>#N/A</v>
      </c>
    </row>
    <row r="229" spans="1:27" ht="45" customHeight="1">
      <c r="A229" s="174"/>
      <c r="B229" s="189" t="s">
        <v>176</v>
      </c>
      <c r="C229" s="82" t="s">
        <v>176</v>
      </c>
      <c r="D229" s="83" t="s">
        <v>674</v>
      </c>
      <c r="E229" s="83" t="s">
        <v>603</v>
      </c>
      <c r="F229" s="84">
        <v>2</v>
      </c>
      <c r="G229" s="180"/>
      <c r="H229" s="168"/>
      <c r="I229" s="168"/>
      <c r="J229" s="168"/>
      <c r="K229" s="168"/>
      <c r="L229" s="171"/>
      <c r="M229" s="109">
        <v>22</v>
      </c>
      <c r="N229" s="115">
        <f t="shared" ref="N229:N232" si="112">662/19*F229</f>
        <v>69.684210526315795</v>
      </c>
      <c r="O229" s="115">
        <f t="shared" ref="O229:O232" si="113">60/19*F229</f>
        <v>6.3157894736842106</v>
      </c>
      <c r="P229" s="89">
        <f t="shared" si="95"/>
        <v>17.421052631578949</v>
      </c>
      <c r="Q229" s="89">
        <f t="shared" si="96"/>
        <v>52.26315789473685</v>
      </c>
      <c r="R229" s="90">
        <v>286978</v>
      </c>
      <c r="S229" s="90">
        <v>266135</v>
      </c>
      <c r="T229" s="110">
        <f t="shared" si="97"/>
        <v>21447221.000000004</v>
      </c>
      <c r="U229" s="110">
        <f t="shared" si="98"/>
        <v>10723610.500000002</v>
      </c>
      <c r="V229" s="111">
        <f t="shared" si="99"/>
        <v>10723610</v>
      </c>
      <c r="W229" s="112" t="str">
        <f>VLOOKUP(C229,'053-001'!D:I,6,0)</f>
        <v>053-001</v>
      </c>
      <c r="X229" s="112" t="e">
        <f>VLOOKUP(C229,'053-003'!C:G,5,0)</f>
        <v>#N/A</v>
      </c>
      <c r="Y229" s="112" t="e">
        <f>VLOOKUP(C229,'053-004'!C:G,5,0)</f>
        <v>#N/A</v>
      </c>
      <c r="Z229" s="113" t="e">
        <f>VLOOKUP(C229,'053-005'!D:L,9,0)</f>
        <v>#N/A</v>
      </c>
      <c r="AA229" s="112" t="e">
        <f>VLOOKUP(C229,'053-006'!C:G,5,0)</f>
        <v>#N/A</v>
      </c>
    </row>
    <row r="230" spans="1:27" ht="45" customHeight="1">
      <c r="A230" s="174"/>
      <c r="B230" s="189" t="s">
        <v>305</v>
      </c>
      <c r="C230" s="82" t="s">
        <v>305</v>
      </c>
      <c r="D230" s="83" t="s">
        <v>706</v>
      </c>
      <c r="E230" s="83" t="s">
        <v>603</v>
      </c>
      <c r="F230" s="84">
        <v>2</v>
      </c>
      <c r="G230" s="180"/>
      <c r="H230" s="168"/>
      <c r="I230" s="168"/>
      <c r="J230" s="168"/>
      <c r="K230" s="168"/>
      <c r="L230" s="171"/>
      <c r="M230" s="109">
        <v>22</v>
      </c>
      <c r="N230" s="115">
        <f t="shared" si="112"/>
        <v>69.684210526315795</v>
      </c>
      <c r="O230" s="115">
        <f t="shared" si="113"/>
        <v>6.3157894736842106</v>
      </c>
      <c r="P230" s="89">
        <f t="shared" si="95"/>
        <v>17.421052631578949</v>
      </c>
      <c r="Q230" s="89">
        <f t="shared" si="96"/>
        <v>52.26315789473685</v>
      </c>
      <c r="R230" s="90">
        <v>286978</v>
      </c>
      <c r="S230" s="90">
        <v>266135</v>
      </c>
      <c r="T230" s="110">
        <f t="shared" si="97"/>
        <v>21447221.000000004</v>
      </c>
      <c r="U230" s="110">
        <f t="shared" si="98"/>
        <v>10723610.500000002</v>
      </c>
      <c r="V230" s="111">
        <f t="shared" si="99"/>
        <v>10723610</v>
      </c>
      <c r="W230" s="112" t="str">
        <f>VLOOKUP(C230,'053-001'!D:I,6,0)</f>
        <v>053-001</v>
      </c>
      <c r="X230" s="112" t="e">
        <f>VLOOKUP(C230,'053-003'!C:G,5,0)</f>
        <v>#N/A</v>
      </c>
      <c r="Y230" s="112" t="e">
        <f>VLOOKUP(C230,'053-004'!C:G,5,0)</f>
        <v>#N/A</v>
      </c>
      <c r="Z230" s="113" t="e">
        <f>VLOOKUP(C230,'053-005'!D:L,9,0)</f>
        <v>#N/A</v>
      </c>
      <c r="AA230" s="112" t="e">
        <f>VLOOKUP(C230,'053-006'!C:G,5,0)</f>
        <v>#N/A</v>
      </c>
    </row>
    <row r="231" spans="1:27" ht="45" customHeight="1">
      <c r="A231" s="174"/>
      <c r="B231" s="189" t="s">
        <v>415</v>
      </c>
      <c r="C231" s="82" t="s">
        <v>415</v>
      </c>
      <c r="D231" s="83" t="s">
        <v>707</v>
      </c>
      <c r="E231" s="83" t="s">
        <v>603</v>
      </c>
      <c r="F231" s="84">
        <v>12</v>
      </c>
      <c r="G231" s="180"/>
      <c r="H231" s="168"/>
      <c r="I231" s="168"/>
      <c r="J231" s="168"/>
      <c r="K231" s="168"/>
      <c r="L231" s="171"/>
      <c r="M231" s="109">
        <v>22</v>
      </c>
      <c r="N231" s="115">
        <f t="shared" si="112"/>
        <v>418.1052631578948</v>
      </c>
      <c r="O231" s="115">
        <f t="shared" si="113"/>
        <v>37.89473684210526</v>
      </c>
      <c r="P231" s="89">
        <f t="shared" si="95"/>
        <v>104.5263157894737</v>
      </c>
      <c r="Q231" s="89">
        <f t="shared" si="96"/>
        <v>313.5789473684211</v>
      </c>
      <c r="R231" s="90">
        <v>286978</v>
      </c>
      <c r="S231" s="90">
        <v>266135</v>
      </c>
      <c r="T231" s="110">
        <f t="shared" si="97"/>
        <v>128683326.00000001</v>
      </c>
      <c r="U231" s="110">
        <f t="shared" si="98"/>
        <v>10723610.500000002</v>
      </c>
      <c r="V231" s="111">
        <f t="shared" si="99"/>
        <v>10723610</v>
      </c>
      <c r="W231" s="112" t="str">
        <f>VLOOKUP(C231,'053-001'!D:I,6,0)</f>
        <v>053-001</v>
      </c>
      <c r="X231" s="112" t="e">
        <f>VLOOKUP(C231,'053-003'!C:G,5,0)</f>
        <v>#N/A</v>
      </c>
      <c r="Y231" s="112" t="e">
        <f>VLOOKUP(C231,'053-004'!C:G,5,0)</f>
        <v>#N/A</v>
      </c>
      <c r="Z231" s="113" t="e">
        <f>VLOOKUP(C231,'053-005'!D:L,9,0)</f>
        <v>#N/A</v>
      </c>
      <c r="AA231" s="112" t="e">
        <f>VLOOKUP(C231,'053-006'!C:G,5,0)</f>
        <v>#N/A</v>
      </c>
    </row>
    <row r="232" spans="1:27" ht="45" customHeight="1" thickBot="1">
      <c r="A232" s="187"/>
      <c r="B232" s="190" t="s">
        <v>722</v>
      </c>
      <c r="C232" s="95" t="s">
        <v>722</v>
      </c>
      <c r="D232" s="96" t="s">
        <v>714</v>
      </c>
      <c r="E232" s="96" t="s">
        <v>669</v>
      </c>
      <c r="F232" s="97">
        <v>2</v>
      </c>
      <c r="G232" s="192"/>
      <c r="H232" s="184"/>
      <c r="I232" s="184"/>
      <c r="J232" s="184"/>
      <c r="K232" s="184"/>
      <c r="L232" s="182"/>
      <c r="M232" s="109">
        <v>22</v>
      </c>
      <c r="N232" s="115">
        <f t="shared" si="112"/>
        <v>69.684210526315795</v>
      </c>
      <c r="O232" s="115">
        <f t="shared" si="113"/>
        <v>6.3157894736842106</v>
      </c>
      <c r="P232" s="89">
        <f t="shared" si="95"/>
        <v>17.421052631578949</v>
      </c>
      <c r="Q232" s="89">
        <f t="shared" si="96"/>
        <v>52.26315789473685</v>
      </c>
      <c r="R232" s="90">
        <v>286978</v>
      </c>
      <c r="S232" s="90">
        <v>266135</v>
      </c>
      <c r="T232" s="110">
        <f t="shared" si="97"/>
        <v>21447221.000000004</v>
      </c>
      <c r="U232" s="110">
        <f t="shared" si="98"/>
        <v>10723610.500000002</v>
      </c>
      <c r="V232" s="111">
        <f t="shared" si="99"/>
        <v>10723610</v>
      </c>
      <c r="W232" s="112" t="e">
        <f>VLOOKUP(C232,'053-001'!D:I,6,0)</f>
        <v>#N/A</v>
      </c>
      <c r="X232" s="112" t="e">
        <f>VLOOKUP(C232,'053-003'!C:G,5,0)</f>
        <v>#N/A</v>
      </c>
      <c r="Y232" s="112" t="str">
        <f>VLOOKUP(C232,'053-004'!C:G,5,0)</f>
        <v>053-004</v>
      </c>
      <c r="Z232" s="113" t="e">
        <f>VLOOKUP(C232,'053-005'!D:L,9,0)</f>
        <v>#N/A</v>
      </c>
      <c r="AA232" s="112" t="e">
        <f>VLOOKUP(C232,'053-006'!C:G,5,0)</f>
        <v>#N/A</v>
      </c>
    </row>
    <row r="233" spans="1:27" ht="45" customHeight="1">
      <c r="A233" s="186" t="s">
        <v>604</v>
      </c>
      <c r="B233" s="188" t="s">
        <v>38</v>
      </c>
      <c r="C233" s="92" t="s">
        <v>38</v>
      </c>
      <c r="D233" s="93" t="s">
        <v>3</v>
      </c>
      <c r="E233" s="93" t="s">
        <v>603</v>
      </c>
      <c r="F233" s="94">
        <v>1</v>
      </c>
      <c r="G233" s="191">
        <v>662</v>
      </c>
      <c r="H233" s="183">
        <f>F233*G233</f>
        <v>662</v>
      </c>
      <c r="I233" s="183">
        <v>0</v>
      </c>
      <c r="J233" s="183">
        <f>H233-I233</f>
        <v>662</v>
      </c>
      <c r="K233" s="183">
        <f>J233*0.09</f>
        <v>59.58</v>
      </c>
      <c r="L233" s="185">
        <f>J233+K233</f>
        <v>721.58</v>
      </c>
      <c r="M233" s="109">
        <v>22</v>
      </c>
      <c r="N233" s="115">
        <f>662/19*F233</f>
        <v>34.842105263157897</v>
      </c>
      <c r="O233" s="115">
        <f>60/19*F233</f>
        <v>3.1578947368421053</v>
      </c>
      <c r="P233" s="89">
        <f t="shared" si="95"/>
        <v>8.7105263157894743</v>
      </c>
      <c r="Q233" s="89">
        <f t="shared" si="96"/>
        <v>26.131578947368425</v>
      </c>
      <c r="R233" s="90">
        <v>286978</v>
      </c>
      <c r="S233" s="90">
        <v>266135</v>
      </c>
      <c r="T233" s="110">
        <f t="shared" si="97"/>
        <v>10723610.500000002</v>
      </c>
      <c r="U233" s="110">
        <f t="shared" si="98"/>
        <v>10723610.500000002</v>
      </c>
      <c r="V233" s="111">
        <f t="shared" si="99"/>
        <v>10723610</v>
      </c>
      <c r="W233" s="112" t="str">
        <f>VLOOKUP(C233,'053-001'!D:I,6,0)</f>
        <v>053-001</v>
      </c>
      <c r="X233" s="112" t="e">
        <f>VLOOKUP(C233,'053-003'!C:G,5,0)</f>
        <v>#N/A</v>
      </c>
      <c r="Y233" s="112" t="e">
        <f>VLOOKUP(C233,'053-004'!C:G,5,0)</f>
        <v>#N/A</v>
      </c>
      <c r="Z233" s="113" t="e">
        <f>VLOOKUP(C233,'053-005'!D:L,9,0)</f>
        <v>#N/A</v>
      </c>
      <c r="AA233" s="112" t="e">
        <f>VLOOKUP(C233,'053-006'!C:G,5,0)</f>
        <v>#N/A</v>
      </c>
    </row>
    <row r="234" spans="1:27" ht="45" customHeight="1">
      <c r="A234" s="174"/>
      <c r="B234" s="189" t="s">
        <v>177</v>
      </c>
      <c r="C234" s="82" t="s">
        <v>177</v>
      </c>
      <c r="D234" s="83" t="s">
        <v>674</v>
      </c>
      <c r="E234" s="83" t="s">
        <v>603</v>
      </c>
      <c r="F234" s="84">
        <v>2</v>
      </c>
      <c r="G234" s="180"/>
      <c r="H234" s="168"/>
      <c r="I234" s="168"/>
      <c r="J234" s="168"/>
      <c r="K234" s="168"/>
      <c r="L234" s="171"/>
      <c r="M234" s="109">
        <v>22</v>
      </c>
      <c r="N234" s="115">
        <f t="shared" ref="N234:N237" si="114">662/19*F234</f>
        <v>69.684210526315795</v>
      </c>
      <c r="O234" s="115">
        <f t="shared" ref="O234:O237" si="115">60/19*F234</f>
        <v>6.3157894736842106</v>
      </c>
      <c r="P234" s="89">
        <f t="shared" si="95"/>
        <v>17.421052631578949</v>
      </c>
      <c r="Q234" s="89">
        <f t="shared" si="96"/>
        <v>52.26315789473685</v>
      </c>
      <c r="R234" s="90">
        <v>286978</v>
      </c>
      <c r="S234" s="90">
        <v>266135</v>
      </c>
      <c r="T234" s="110">
        <f t="shared" si="97"/>
        <v>21447221.000000004</v>
      </c>
      <c r="U234" s="110">
        <f t="shared" si="98"/>
        <v>10723610.500000002</v>
      </c>
      <c r="V234" s="111">
        <f t="shared" si="99"/>
        <v>10723610</v>
      </c>
      <c r="W234" s="112" t="str">
        <f>VLOOKUP(C234,'053-001'!D:I,6,0)</f>
        <v>053-001</v>
      </c>
      <c r="X234" s="112" t="e">
        <f>VLOOKUP(C234,'053-003'!C:G,5,0)</f>
        <v>#N/A</v>
      </c>
      <c r="Y234" s="112" t="e">
        <f>VLOOKUP(C234,'053-004'!C:G,5,0)</f>
        <v>#N/A</v>
      </c>
      <c r="Z234" s="113" t="e">
        <f>VLOOKUP(C234,'053-005'!D:L,9,0)</f>
        <v>#N/A</v>
      </c>
      <c r="AA234" s="112" t="e">
        <f>VLOOKUP(C234,'053-006'!C:G,5,0)</f>
        <v>#N/A</v>
      </c>
    </row>
    <row r="235" spans="1:27" ht="45" customHeight="1">
      <c r="A235" s="174"/>
      <c r="B235" s="189" t="s">
        <v>306</v>
      </c>
      <c r="C235" s="82" t="s">
        <v>306</v>
      </c>
      <c r="D235" s="83" t="s">
        <v>706</v>
      </c>
      <c r="E235" s="83" t="s">
        <v>603</v>
      </c>
      <c r="F235" s="84">
        <v>2</v>
      </c>
      <c r="G235" s="180"/>
      <c r="H235" s="168"/>
      <c r="I235" s="168"/>
      <c r="J235" s="168"/>
      <c r="K235" s="168"/>
      <c r="L235" s="171"/>
      <c r="M235" s="109">
        <v>22</v>
      </c>
      <c r="N235" s="115">
        <f t="shared" si="114"/>
        <v>69.684210526315795</v>
      </c>
      <c r="O235" s="115">
        <f t="shared" si="115"/>
        <v>6.3157894736842106</v>
      </c>
      <c r="P235" s="89">
        <f t="shared" si="95"/>
        <v>17.421052631578949</v>
      </c>
      <c r="Q235" s="89">
        <f t="shared" si="96"/>
        <v>52.26315789473685</v>
      </c>
      <c r="R235" s="90">
        <v>286978</v>
      </c>
      <c r="S235" s="90">
        <v>266135</v>
      </c>
      <c r="T235" s="110">
        <f t="shared" si="97"/>
        <v>21447221.000000004</v>
      </c>
      <c r="U235" s="110">
        <f t="shared" si="98"/>
        <v>10723610.500000002</v>
      </c>
      <c r="V235" s="111">
        <f t="shared" si="99"/>
        <v>10723610</v>
      </c>
      <c r="W235" s="112" t="str">
        <f>VLOOKUP(C235,'053-001'!D:I,6,0)</f>
        <v>053-001</v>
      </c>
      <c r="X235" s="112" t="e">
        <f>VLOOKUP(C235,'053-003'!C:G,5,0)</f>
        <v>#N/A</v>
      </c>
      <c r="Y235" s="112" t="e">
        <f>VLOOKUP(C235,'053-004'!C:G,5,0)</f>
        <v>#N/A</v>
      </c>
      <c r="Z235" s="113" t="e">
        <f>VLOOKUP(C235,'053-005'!D:L,9,0)</f>
        <v>#N/A</v>
      </c>
      <c r="AA235" s="112" t="e">
        <f>VLOOKUP(C235,'053-006'!C:G,5,0)</f>
        <v>#N/A</v>
      </c>
    </row>
    <row r="236" spans="1:27" ht="45" customHeight="1">
      <c r="A236" s="174"/>
      <c r="B236" s="189" t="s">
        <v>416</v>
      </c>
      <c r="C236" s="82" t="s">
        <v>416</v>
      </c>
      <c r="D236" s="83" t="s">
        <v>707</v>
      </c>
      <c r="E236" s="83" t="s">
        <v>603</v>
      </c>
      <c r="F236" s="84">
        <v>12</v>
      </c>
      <c r="G236" s="180"/>
      <c r="H236" s="168"/>
      <c r="I236" s="168"/>
      <c r="J236" s="168"/>
      <c r="K236" s="168"/>
      <c r="L236" s="171"/>
      <c r="M236" s="109">
        <v>22</v>
      </c>
      <c r="N236" s="115">
        <f t="shared" si="114"/>
        <v>418.1052631578948</v>
      </c>
      <c r="O236" s="115">
        <f t="shared" si="115"/>
        <v>37.89473684210526</v>
      </c>
      <c r="P236" s="89">
        <f t="shared" si="95"/>
        <v>104.5263157894737</v>
      </c>
      <c r="Q236" s="89">
        <f t="shared" si="96"/>
        <v>313.5789473684211</v>
      </c>
      <c r="R236" s="90">
        <v>286978</v>
      </c>
      <c r="S236" s="90">
        <v>266135</v>
      </c>
      <c r="T236" s="110">
        <f t="shared" si="97"/>
        <v>128683326.00000001</v>
      </c>
      <c r="U236" s="110">
        <f t="shared" si="98"/>
        <v>10723610.500000002</v>
      </c>
      <c r="V236" s="111">
        <f t="shared" si="99"/>
        <v>10723610</v>
      </c>
      <c r="W236" s="112" t="str">
        <f>VLOOKUP(C236,'053-001'!D:I,6,0)</f>
        <v>053-001</v>
      </c>
      <c r="X236" s="112" t="e">
        <f>VLOOKUP(C236,'053-003'!C:G,5,0)</f>
        <v>#N/A</v>
      </c>
      <c r="Y236" s="112" t="e">
        <f>VLOOKUP(C236,'053-004'!C:G,5,0)</f>
        <v>#N/A</v>
      </c>
      <c r="Z236" s="113" t="e">
        <f>VLOOKUP(C236,'053-005'!D:L,9,0)</f>
        <v>#N/A</v>
      </c>
      <c r="AA236" s="112" t="e">
        <f>VLOOKUP(C236,'053-006'!C:G,5,0)</f>
        <v>#N/A</v>
      </c>
    </row>
    <row r="237" spans="1:27" ht="45" customHeight="1" thickBot="1">
      <c r="A237" s="187"/>
      <c r="B237" s="190" t="s">
        <v>723</v>
      </c>
      <c r="C237" s="95" t="s">
        <v>723</v>
      </c>
      <c r="D237" s="96" t="s">
        <v>714</v>
      </c>
      <c r="E237" s="96" t="s">
        <v>669</v>
      </c>
      <c r="F237" s="97">
        <v>2</v>
      </c>
      <c r="G237" s="192"/>
      <c r="H237" s="184"/>
      <c r="I237" s="184"/>
      <c r="J237" s="184"/>
      <c r="K237" s="184"/>
      <c r="L237" s="182"/>
      <c r="M237" s="109">
        <v>22</v>
      </c>
      <c r="N237" s="115">
        <f t="shared" si="114"/>
        <v>69.684210526315795</v>
      </c>
      <c r="O237" s="115">
        <f t="shared" si="115"/>
        <v>6.3157894736842106</v>
      </c>
      <c r="P237" s="89">
        <f t="shared" si="95"/>
        <v>17.421052631578949</v>
      </c>
      <c r="Q237" s="89">
        <f t="shared" si="96"/>
        <v>52.26315789473685</v>
      </c>
      <c r="R237" s="90">
        <v>286978</v>
      </c>
      <c r="S237" s="90">
        <v>266135</v>
      </c>
      <c r="T237" s="110">
        <f t="shared" si="97"/>
        <v>21447221.000000004</v>
      </c>
      <c r="U237" s="110">
        <f t="shared" si="98"/>
        <v>10723610.500000002</v>
      </c>
      <c r="V237" s="111">
        <f t="shared" si="99"/>
        <v>10723610</v>
      </c>
      <c r="W237" s="112" t="e">
        <f>VLOOKUP(C237,'053-001'!D:I,6,0)</f>
        <v>#N/A</v>
      </c>
      <c r="X237" s="112" t="e">
        <f>VLOOKUP(C237,'053-003'!C:G,5,0)</f>
        <v>#N/A</v>
      </c>
      <c r="Y237" s="112" t="str">
        <f>VLOOKUP(C237,'053-004'!C:G,5,0)</f>
        <v>053-004</v>
      </c>
      <c r="Z237" s="113" t="e">
        <f>VLOOKUP(C237,'053-005'!D:L,9,0)</f>
        <v>#N/A</v>
      </c>
      <c r="AA237" s="112" t="e">
        <f>VLOOKUP(C237,'053-006'!C:G,5,0)</f>
        <v>#N/A</v>
      </c>
    </row>
    <row r="238" spans="1:27" ht="45" customHeight="1">
      <c r="A238" s="186" t="s">
        <v>606</v>
      </c>
      <c r="B238" s="188" t="s">
        <v>39</v>
      </c>
      <c r="C238" s="92" t="s">
        <v>39</v>
      </c>
      <c r="D238" s="93" t="s">
        <v>3</v>
      </c>
      <c r="E238" s="93" t="s">
        <v>603</v>
      </c>
      <c r="F238" s="94">
        <v>1</v>
      </c>
      <c r="G238" s="191">
        <v>662</v>
      </c>
      <c r="H238" s="183">
        <f>F238*G238</f>
        <v>662</v>
      </c>
      <c r="I238" s="183">
        <v>0</v>
      </c>
      <c r="J238" s="183">
        <f>H238-I238</f>
        <v>662</v>
      </c>
      <c r="K238" s="183">
        <f>J238*0.09</f>
        <v>59.58</v>
      </c>
      <c r="L238" s="185">
        <f>J238+K238</f>
        <v>721.58</v>
      </c>
      <c r="M238" s="109">
        <v>22</v>
      </c>
      <c r="N238" s="115">
        <f>662/19*F238</f>
        <v>34.842105263157897</v>
      </c>
      <c r="O238" s="115">
        <f>60/19*F238</f>
        <v>3.1578947368421053</v>
      </c>
      <c r="P238" s="89">
        <f t="shared" si="95"/>
        <v>8.7105263157894743</v>
      </c>
      <c r="Q238" s="89">
        <f t="shared" si="96"/>
        <v>26.131578947368425</v>
      </c>
      <c r="R238" s="90">
        <v>286978</v>
      </c>
      <c r="S238" s="90">
        <v>266135</v>
      </c>
      <c r="T238" s="110">
        <f t="shared" si="97"/>
        <v>10723610.500000002</v>
      </c>
      <c r="U238" s="110">
        <f t="shared" si="98"/>
        <v>10723610.500000002</v>
      </c>
      <c r="V238" s="111">
        <f t="shared" si="99"/>
        <v>10723610</v>
      </c>
      <c r="W238" s="112" t="str">
        <f>VLOOKUP(C238,'053-001'!D:I,6,0)</f>
        <v>053-001</v>
      </c>
      <c r="X238" s="112" t="e">
        <f>VLOOKUP(C238,'053-003'!C:G,5,0)</f>
        <v>#N/A</v>
      </c>
      <c r="Y238" s="112" t="e">
        <f>VLOOKUP(C238,'053-004'!C:G,5,0)</f>
        <v>#N/A</v>
      </c>
      <c r="Z238" s="113" t="e">
        <f>VLOOKUP(C238,'053-005'!D:L,9,0)</f>
        <v>#N/A</v>
      </c>
      <c r="AA238" s="112" t="e">
        <f>VLOOKUP(C238,'053-006'!C:G,5,0)</f>
        <v>#N/A</v>
      </c>
    </row>
    <row r="239" spans="1:27" ht="45" customHeight="1">
      <c r="A239" s="174"/>
      <c r="B239" s="189" t="s">
        <v>178</v>
      </c>
      <c r="C239" s="82" t="s">
        <v>178</v>
      </c>
      <c r="D239" s="83" t="s">
        <v>674</v>
      </c>
      <c r="E239" s="83" t="s">
        <v>603</v>
      </c>
      <c r="F239" s="84">
        <v>2</v>
      </c>
      <c r="G239" s="180"/>
      <c r="H239" s="168"/>
      <c r="I239" s="168"/>
      <c r="J239" s="168"/>
      <c r="K239" s="168"/>
      <c r="L239" s="171"/>
      <c r="M239" s="109">
        <v>22</v>
      </c>
      <c r="N239" s="115">
        <f t="shared" ref="N239:N242" si="116">662/19*F239</f>
        <v>69.684210526315795</v>
      </c>
      <c r="O239" s="115">
        <f t="shared" ref="O239:O242" si="117">60/19*F239</f>
        <v>6.3157894736842106</v>
      </c>
      <c r="P239" s="89">
        <f t="shared" si="95"/>
        <v>17.421052631578949</v>
      </c>
      <c r="Q239" s="89">
        <f t="shared" si="96"/>
        <v>52.26315789473685</v>
      </c>
      <c r="R239" s="90">
        <v>286978</v>
      </c>
      <c r="S239" s="90">
        <v>266135</v>
      </c>
      <c r="T239" s="110">
        <f t="shared" si="97"/>
        <v>21447221.000000004</v>
      </c>
      <c r="U239" s="110">
        <f t="shared" si="98"/>
        <v>10723610.500000002</v>
      </c>
      <c r="V239" s="111">
        <f t="shared" si="99"/>
        <v>10723610</v>
      </c>
      <c r="W239" s="112" t="str">
        <f>VLOOKUP(C239,'053-001'!D:I,6,0)</f>
        <v>053-001</v>
      </c>
      <c r="X239" s="112" t="e">
        <f>VLOOKUP(C239,'053-003'!C:G,5,0)</f>
        <v>#N/A</v>
      </c>
      <c r="Y239" s="112" t="e">
        <f>VLOOKUP(C239,'053-004'!C:G,5,0)</f>
        <v>#N/A</v>
      </c>
      <c r="Z239" s="113" t="e">
        <f>VLOOKUP(C239,'053-005'!D:L,9,0)</f>
        <v>#N/A</v>
      </c>
      <c r="AA239" s="112" t="e">
        <f>VLOOKUP(C239,'053-006'!C:G,5,0)</f>
        <v>#N/A</v>
      </c>
    </row>
    <row r="240" spans="1:27" ht="45" customHeight="1">
      <c r="A240" s="174"/>
      <c r="B240" s="189" t="s">
        <v>307</v>
      </c>
      <c r="C240" s="82" t="s">
        <v>307</v>
      </c>
      <c r="D240" s="83" t="s">
        <v>706</v>
      </c>
      <c r="E240" s="83" t="s">
        <v>603</v>
      </c>
      <c r="F240" s="84">
        <v>2</v>
      </c>
      <c r="G240" s="180"/>
      <c r="H240" s="168"/>
      <c r="I240" s="168"/>
      <c r="J240" s="168"/>
      <c r="K240" s="168"/>
      <c r="L240" s="171"/>
      <c r="M240" s="109">
        <v>22</v>
      </c>
      <c r="N240" s="115">
        <f t="shared" si="116"/>
        <v>69.684210526315795</v>
      </c>
      <c r="O240" s="115">
        <f t="shared" si="117"/>
        <v>6.3157894736842106</v>
      </c>
      <c r="P240" s="89">
        <f t="shared" si="95"/>
        <v>17.421052631578949</v>
      </c>
      <c r="Q240" s="89">
        <f t="shared" si="96"/>
        <v>52.26315789473685</v>
      </c>
      <c r="R240" s="90">
        <v>286978</v>
      </c>
      <c r="S240" s="90">
        <v>266135</v>
      </c>
      <c r="T240" s="110">
        <f t="shared" si="97"/>
        <v>21447221.000000004</v>
      </c>
      <c r="U240" s="110">
        <f t="shared" si="98"/>
        <v>10723610.500000002</v>
      </c>
      <c r="V240" s="111">
        <f t="shared" si="99"/>
        <v>10723610</v>
      </c>
      <c r="W240" s="112" t="str">
        <f>VLOOKUP(C240,'053-001'!D:I,6,0)</f>
        <v>053-001</v>
      </c>
      <c r="X240" s="112" t="e">
        <f>VLOOKUP(C240,'053-003'!C:G,5,0)</f>
        <v>#N/A</v>
      </c>
      <c r="Y240" s="112" t="e">
        <f>VLOOKUP(C240,'053-004'!C:G,5,0)</f>
        <v>#N/A</v>
      </c>
      <c r="Z240" s="113" t="e">
        <f>VLOOKUP(C240,'053-005'!D:L,9,0)</f>
        <v>#N/A</v>
      </c>
      <c r="AA240" s="112" t="e">
        <f>VLOOKUP(C240,'053-006'!C:G,5,0)</f>
        <v>#N/A</v>
      </c>
    </row>
    <row r="241" spans="1:27" ht="45" customHeight="1">
      <c r="A241" s="174"/>
      <c r="B241" s="189" t="s">
        <v>417</v>
      </c>
      <c r="C241" s="82" t="s">
        <v>417</v>
      </c>
      <c r="D241" s="83" t="s">
        <v>707</v>
      </c>
      <c r="E241" s="83" t="s">
        <v>603</v>
      </c>
      <c r="F241" s="84">
        <v>12</v>
      </c>
      <c r="G241" s="180"/>
      <c r="H241" s="168"/>
      <c r="I241" s="168"/>
      <c r="J241" s="168"/>
      <c r="K241" s="168"/>
      <c r="L241" s="171"/>
      <c r="M241" s="109">
        <v>22</v>
      </c>
      <c r="N241" s="115">
        <f t="shared" si="116"/>
        <v>418.1052631578948</v>
      </c>
      <c r="O241" s="115">
        <f t="shared" si="117"/>
        <v>37.89473684210526</v>
      </c>
      <c r="P241" s="89">
        <f t="shared" si="95"/>
        <v>104.5263157894737</v>
      </c>
      <c r="Q241" s="89">
        <f t="shared" si="96"/>
        <v>313.5789473684211</v>
      </c>
      <c r="R241" s="90">
        <v>286978</v>
      </c>
      <c r="S241" s="90">
        <v>266135</v>
      </c>
      <c r="T241" s="110">
        <f t="shared" si="97"/>
        <v>128683326.00000001</v>
      </c>
      <c r="U241" s="110">
        <f t="shared" si="98"/>
        <v>10723610.500000002</v>
      </c>
      <c r="V241" s="111">
        <f t="shared" si="99"/>
        <v>10723610</v>
      </c>
      <c r="W241" s="112" t="str">
        <f>VLOOKUP(C241,'053-001'!D:I,6,0)</f>
        <v>053-001</v>
      </c>
      <c r="X241" s="112" t="e">
        <f>VLOOKUP(C241,'053-003'!C:G,5,0)</f>
        <v>#N/A</v>
      </c>
      <c r="Y241" s="112" t="e">
        <f>VLOOKUP(C241,'053-004'!C:G,5,0)</f>
        <v>#N/A</v>
      </c>
      <c r="Z241" s="113" t="e">
        <f>VLOOKUP(C241,'053-005'!D:L,9,0)</f>
        <v>#N/A</v>
      </c>
      <c r="AA241" s="112" t="e">
        <f>VLOOKUP(C241,'053-006'!C:G,5,0)</f>
        <v>#N/A</v>
      </c>
    </row>
    <row r="242" spans="1:27" ht="45" customHeight="1" thickBot="1">
      <c r="A242" s="187"/>
      <c r="B242" s="190" t="s">
        <v>724</v>
      </c>
      <c r="C242" s="95" t="s">
        <v>724</v>
      </c>
      <c r="D242" s="96" t="s">
        <v>714</v>
      </c>
      <c r="E242" s="96" t="s">
        <v>669</v>
      </c>
      <c r="F242" s="97">
        <v>2</v>
      </c>
      <c r="G242" s="192"/>
      <c r="H242" s="184"/>
      <c r="I242" s="184"/>
      <c r="J242" s="184"/>
      <c r="K242" s="184"/>
      <c r="L242" s="182"/>
      <c r="M242" s="109">
        <v>22</v>
      </c>
      <c r="N242" s="115">
        <f t="shared" si="116"/>
        <v>69.684210526315795</v>
      </c>
      <c r="O242" s="115">
        <f t="shared" si="117"/>
        <v>6.3157894736842106</v>
      </c>
      <c r="P242" s="89">
        <f t="shared" si="95"/>
        <v>17.421052631578949</v>
      </c>
      <c r="Q242" s="89">
        <f t="shared" si="96"/>
        <v>52.26315789473685</v>
      </c>
      <c r="R242" s="90">
        <v>286978</v>
      </c>
      <c r="S242" s="90">
        <v>266135</v>
      </c>
      <c r="T242" s="110">
        <f t="shared" si="97"/>
        <v>21447221.000000004</v>
      </c>
      <c r="U242" s="110">
        <f t="shared" si="98"/>
        <v>10723610.500000002</v>
      </c>
      <c r="V242" s="111">
        <f t="shared" si="99"/>
        <v>10723610</v>
      </c>
      <c r="W242" s="112" t="e">
        <f>VLOOKUP(C242,'053-001'!D:I,6,0)</f>
        <v>#N/A</v>
      </c>
      <c r="X242" s="112" t="e">
        <f>VLOOKUP(C242,'053-003'!C:G,5,0)</f>
        <v>#N/A</v>
      </c>
      <c r="Y242" s="112" t="str">
        <f>VLOOKUP(C242,'053-004'!C:G,5,0)</f>
        <v>053-004</v>
      </c>
      <c r="Z242" s="113" t="e">
        <f>VLOOKUP(C242,'053-005'!D:L,9,0)</f>
        <v>#N/A</v>
      </c>
      <c r="AA242" s="112" t="e">
        <f>VLOOKUP(C242,'053-006'!C:G,5,0)</f>
        <v>#N/A</v>
      </c>
    </row>
    <row r="243" spans="1:27" ht="45" customHeight="1">
      <c r="A243" s="186" t="s">
        <v>608</v>
      </c>
      <c r="B243" s="188" t="s">
        <v>12</v>
      </c>
      <c r="C243" s="92" t="s">
        <v>12</v>
      </c>
      <c r="D243" s="93" t="s">
        <v>3</v>
      </c>
      <c r="E243" s="93" t="s">
        <v>603</v>
      </c>
      <c r="F243" s="94">
        <v>1</v>
      </c>
      <c r="G243" s="191">
        <v>249</v>
      </c>
      <c r="H243" s="183">
        <f>F243*G243</f>
        <v>249</v>
      </c>
      <c r="I243" s="183">
        <v>0</v>
      </c>
      <c r="J243" s="183">
        <f>H243-I243</f>
        <v>249</v>
      </c>
      <c r="K243" s="183">
        <f>J243*0.09</f>
        <v>22.41</v>
      </c>
      <c r="L243" s="185">
        <f>J243+K243</f>
        <v>271.41000000000003</v>
      </c>
      <c r="M243" s="109">
        <v>22</v>
      </c>
      <c r="N243" s="115">
        <f>249/15*F243</f>
        <v>16.600000000000001</v>
      </c>
      <c r="O243" s="115">
        <f>22/15*F243</f>
        <v>1.4666666666666666</v>
      </c>
      <c r="P243" s="89">
        <f t="shared" si="95"/>
        <v>4.1500000000000004</v>
      </c>
      <c r="Q243" s="89">
        <f t="shared" si="96"/>
        <v>12.450000000000001</v>
      </c>
      <c r="R243" s="90">
        <v>286978</v>
      </c>
      <c r="S243" s="90">
        <v>266135</v>
      </c>
      <c r="T243" s="110">
        <f t="shared" si="97"/>
        <v>5098237.416666666</v>
      </c>
      <c r="U243" s="110">
        <f t="shared" si="98"/>
        <v>5098237.416666666</v>
      </c>
      <c r="V243" s="111">
        <f t="shared" si="99"/>
        <v>5098237</v>
      </c>
      <c r="W243" s="112" t="str">
        <f>VLOOKUP(C243,'053-001'!D:I,6,0)</f>
        <v>053-001</v>
      </c>
      <c r="X243" s="112" t="e">
        <f>VLOOKUP(C243,'053-003'!C:G,5,0)</f>
        <v>#N/A</v>
      </c>
      <c r="Y243" s="112" t="e">
        <f>VLOOKUP(C243,'053-004'!C:G,5,0)</f>
        <v>#N/A</v>
      </c>
      <c r="Z243" s="113" t="e">
        <f>VLOOKUP(C243,'053-005'!D:L,9,0)</f>
        <v>#N/A</v>
      </c>
      <c r="AA243" s="112" t="e">
        <f>VLOOKUP(C243,'053-006'!C:G,5,0)</f>
        <v>#N/A</v>
      </c>
    </row>
    <row r="244" spans="1:27" ht="45" customHeight="1">
      <c r="A244" s="174"/>
      <c r="B244" s="189" t="s">
        <v>143</v>
      </c>
      <c r="C244" s="82" t="s">
        <v>143</v>
      </c>
      <c r="D244" s="83" t="s">
        <v>719</v>
      </c>
      <c r="E244" s="83" t="s">
        <v>603</v>
      </c>
      <c r="F244" s="84">
        <v>2</v>
      </c>
      <c r="G244" s="180"/>
      <c r="H244" s="168"/>
      <c r="I244" s="168"/>
      <c r="J244" s="168"/>
      <c r="K244" s="168"/>
      <c r="L244" s="171"/>
      <c r="M244" s="109">
        <v>22</v>
      </c>
      <c r="N244" s="115">
        <f t="shared" ref="N244:N247" si="118">249/15*F244</f>
        <v>33.200000000000003</v>
      </c>
      <c r="O244" s="115">
        <f t="shared" ref="O244:O247" si="119">22/15*F244</f>
        <v>2.9333333333333331</v>
      </c>
      <c r="P244" s="89">
        <f t="shared" si="95"/>
        <v>8.3000000000000007</v>
      </c>
      <c r="Q244" s="89">
        <f t="shared" si="96"/>
        <v>24.900000000000002</v>
      </c>
      <c r="R244" s="90">
        <v>286978</v>
      </c>
      <c r="S244" s="90">
        <v>266135</v>
      </c>
      <c r="T244" s="110">
        <f t="shared" si="97"/>
        <v>10196474.833333332</v>
      </c>
      <c r="U244" s="110">
        <f t="shared" si="98"/>
        <v>5098237.416666666</v>
      </c>
      <c r="V244" s="111">
        <f t="shared" si="99"/>
        <v>5098237</v>
      </c>
      <c r="W244" s="112" t="str">
        <f>VLOOKUP(C244,'053-001'!D:I,6,0)</f>
        <v>053-001</v>
      </c>
      <c r="X244" s="112" t="e">
        <f>VLOOKUP(C244,'053-003'!C:G,5,0)</f>
        <v>#N/A</v>
      </c>
      <c r="Y244" s="112" t="e">
        <f>VLOOKUP(C244,'053-004'!C:G,5,0)</f>
        <v>#N/A</v>
      </c>
      <c r="Z244" s="113" t="e">
        <f>VLOOKUP(C244,'053-005'!D:L,9,0)</f>
        <v>#N/A</v>
      </c>
      <c r="AA244" s="112" t="e">
        <f>VLOOKUP(C244,'053-006'!C:G,5,0)</f>
        <v>#N/A</v>
      </c>
    </row>
    <row r="245" spans="1:27" ht="45" customHeight="1">
      <c r="A245" s="174"/>
      <c r="B245" s="189" t="s">
        <v>274</v>
      </c>
      <c r="C245" s="82" t="s">
        <v>274</v>
      </c>
      <c r="D245" s="83" t="s">
        <v>275</v>
      </c>
      <c r="E245" s="83" t="s">
        <v>603</v>
      </c>
      <c r="F245" s="84">
        <v>2</v>
      </c>
      <c r="G245" s="180"/>
      <c r="H245" s="168"/>
      <c r="I245" s="168"/>
      <c r="J245" s="168"/>
      <c r="K245" s="168"/>
      <c r="L245" s="171"/>
      <c r="M245" s="109">
        <v>22</v>
      </c>
      <c r="N245" s="115">
        <f t="shared" si="118"/>
        <v>33.200000000000003</v>
      </c>
      <c r="O245" s="115">
        <f t="shared" si="119"/>
        <v>2.9333333333333331</v>
      </c>
      <c r="P245" s="89">
        <f t="shared" si="95"/>
        <v>8.3000000000000007</v>
      </c>
      <c r="Q245" s="89">
        <f t="shared" si="96"/>
        <v>24.900000000000002</v>
      </c>
      <c r="R245" s="90">
        <v>286978</v>
      </c>
      <c r="S245" s="90">
        <v>266135</v>
      </c>
      <c r="T245" s="110">
        <f t="shared" si="97"/>
        <v>10196474.833333332</v>
      </c>
      <c r="U245" s="110">
        <f t="shared" si="98"/>
        <v>5098237.416666666</v>
      </c>
      <c r="V245" s="111">
        <f t="shared" si="99"/>
        <v>5098237</v>
      </c>
      <c r="W245" s="112" t="str">
        <f>VLOOKUP(C245,'053-001'!D:I,6,0)</f>
        <v>053-001</v>
      </c>
      <c r="X245" s="112" t="e">
        <f>VLOOKUP(C245,'053-003'!C:G,5,0)</f>
        <v>#N/A</v>
      </c>
      <c r="Y245" s="112" t="e">
        <f>VLOOKUP(C245,'053-004'!C:G,5,0)</f>
        <v>#N/A</v>
      </c>
      <c r="Z245" s="113" t="e">
        <f>VLOOKUP(C245,'053-005'!D:L,9,0)</f>
        <v>#N/A</v>
      </c>
      <c r="AA245" s="112" t="e">
        <f>VLOOKUP(C245,'053-006'!C:G,5,0)</f>
        <v>#N/A</v>
      </c>
    </row>
    <row r="246" spans="1:27" ht="45" customHeight="1">
      <c r="A246" s="174"/>
      <c r="B246" s="189" t="s">
        <v>384</v>
      </c>
      <c r="C246" s="82" t="s">
        <v>384</v>
      </c>
      <c r="D246" s="83" t="s">
        <v>385</v>
      </c>
      <c r="E246" s="83" t="s">
        <v>603</v>
      </c>
      <c r="F246" s="84">
        <v>8</v>
      </c>
      <c r="G246" s="180"/>
      <c r="H246" s="168"/>
      <c r="I246" s="168"/>
      <c r="J246" s="168"/>
      <c r="K246" s="168"/>
      <c r="L246" s="171"/>
      <c r="M246" s="109">
        <v>22</v>
      </c>
      <c r="N246" s="115">
        <f t="shared" si="118"/>
        <v>132.80000000000001</v>
      </c>
      <c r="O246" s="115">
        <f t="shared" si="119"/>
        <v>11.733333333333333</v>
      </c>
      <c r="P246" s="89">
        <f t="shared" si="95"/>
        <v>33.200000000000003</v>
      </c>
      <c r="Q246" s="89">
        <f t="shared" si="96"/>
        <v>99.600000000000009</v>
      </c>
      <c r="R246" s="90">
        <v>286978</v>
      </c>
      <c r="S246" s="90">
        <v>266135</v>
      </c>
      <c r="T246" s="110">
        <f t="shared" si="97"/>
        <v>40785899.333333328</v>
      </c>
      <c r="U246" s="110">
        <f t="shared" si="98"/>
        <v>5098237.416666666</v>
      </c>
      <c r="V246" s="111">
        <f t="shared" si="99"/>
        <v>5098237</v>
      </c>
      <c r="W246" s="112" t="str">
        <f>VLOOKUP(C246,'053-001'!D:I,6,0)</f>
        <v>053-001</v>
      </c>
      <c r="X246" s="112" t="e">
        <f>VLOOKUP(C246,'053-003'!C:G,5,0)</f>
        <v>#N/A</v>
      </c>
      <c r="Y246" s="112" t="e">
        <f>VLOOKUP(C246,'053-004'!C:G,5,0)</f>
        <v>#N/A</v>
      </c>
      <c r="Z246" s="113" t="e">
        <f>VLOOKUP(C246,'053-005'!D:L,9,0)</f>
        <v>#N/A</v>
      </c>
      <c r="AA246" s="112" t="e">
        <f>VLOOKUP(C246,'053-006'!C:G,5,0)</f>
        <v>#N/A</v>
      </c>
    </row>
    <row r="247" spans="1:27" ht="45" customHeight="1" thickBot="1">
      <c r="A247" s="187"/>
      <c r="B247" s="190" t="s">
        <v>725</v>
      </c>
      <c r="C247" s="95" t="s">
        <v>725</v>
      </c>
      <c r="D247" s="96" t="s">
        <v>721</v>
      </c>
      <c r="E247" s="96" t="s">
        <v>669</v>
      </c>
      <c r="F247" s="97">
        <v>2</v>
      </c>
      <c r="G247" s="192"/>
      <c r="H247" s="184"/>
      <c r="I247" s="184"/>
      <c r="J247" s="184"/>
      <c r="K247" s="184"/>
      <c r="L247" s="182"/>
      <c r="M247" s="109">
        <v>22</v>
      </c>
      <c r="N247" s="115">
        <f t="shared" si="118"/>
        <v>33.200000000000003</v>
      </c>
      <c r="O247" s="115">
        <f t="shared" si="119"/>
        <v>2.9333333333333331</v>
      </c>
      <c r="P247" s="89">
        <f t="shared" si="95"/>
        <v>8.3000000000000007</v>
      </c>
      <c r="Q247" s="89">
        <f t="shared" si="96"/>
        <v>24.900000000000002</v>
      </c>
      <c r="R247" s="90">
        <v>286978</v>
      </c>
      <c r="S247" s="90">
        <v>266135</v>
      </c>
      <c r="T247" s="110">
        <f t="shared" si="97"/>
        <v>10196474.833333332</v>
      </c>
      <c r="U247" s="110">
        <f t="shared" si="98"/>
        <v>5098237.416666666</v>
      </c>
      <c r="V247" s="111">
        <f t="shared" si="99"/>
        <v>5098237</v>
      </c>
      <c r="W247" s="112" t="e">
        <f>VLOOKUP(C247,'053-001'!D:I,6,0)</f>
        <v>#N/A</v>
      </c>
      <c r="X247" s="112" t="e">
        <f>VLOOKUP(C247,'053-003'!C:G,5,0)</f>
        <v>#N/A</v>
      </c>
      <c r="Y247" s="112" t="str">
        <f>VLOOKUP(C247,'053-004'!C:G,5,0)</f>
        <v>053-004</v>
      </c>
      <c r="Z247" s="113" t="e">
        <f>VLOOKUP(C247,'053-005'!D:L,9,0)</f>
        <v>#N/A</v>
      </c>
      <c r="AA247" s="112" t="e">
        <f>VLOOKUP(C247,'053-006'!C:G,5,0)</f>
        <v>#N/A</v>
      </c>
    </row>
    <row r="248" spans="1:27" ht="45" customHeight="1">
      <c r="A248" s="186" t="s">
        <v>618</v>
      </c>
      <c r="B248" s="188" t="s">
        <v>13</v>
      </c>
      <c r="C248" s="92" t="s">
        <v>13</v>
      </c>
      <c r="D248" s="93" t="s">
        <v>3</v>
      </c>
      <c r="E248" s="93" t="s">
        <v>603</v>
      </c>
      <c r="F248" s="94">
        <v>1</v>
      </c>
      <c r="G248" s="191">
        <v>345</v>
      </c>
      <c r="H248" s="183">
        <f>F248*G248</f>
        <v>345</v>
      </c>
      <c r="I248" s="183">
        <v>0</v>
      </c>
      <c r="J248" s="183">
        <f>H248-I248</f>
        <v>345</v>
      </c>
      <c r="K248" s="183">
        <f>J248*0.09</f>
        <v>31.049999999999997</v>
      </c>
      <c r="L248" s="185">
        <f>J248+K248</f>
        <v>376.05</v>
      </c>
      <c r="M248" s="109">
        <v>22</v>
      </c>
      <c r="N248" s="115">
        <f>345/19*F248</f>
        <v>18.157894736842106</v>
      </c>
      <c r="O248" s="115">
        <f>31/19*F248</f>
        <v>1.631578947368421</v>
      </c>
      <c r="P248" s="89">
        <f t="shared" si="95"/>
        <v>4.5394736842105265</v>
      </c>
      <c r="Q248" s="89">
        <f t="shared" si="96"/>
        <v>13.618421052631579</v>
      </c>
      <c r="R248" s="90">
        <v>286978</v>
      </c>
      <c r="S248" s="90">
        <v>266135</v>
      </c>
      <c r="T248" s="110">
        <f t="shared" si="97"/>
        <v>5584527.328947369</v>
      </c>
      <c r="U248" s="110">
        <f t="shared" si="98"/>
        <v>5584527.328947369</v>
      </c>
      <c r="V248" s="111">
        <f t="shared" si="99"/>
        <v>5584527</v>
      </c>
      <c r="W248" s="112" t="str">
        <f>VLOOKUP(C248,'053-001'!D:I,6,0)</f>
        <v>053-001</v>
      </c>
      <c r="X248" s="112" t="e">
        <f>VLOOKUP(C248,'053-003'!C:G,5,0)</f>
        <v>#N/A</v>
      </c>
      <c r="Y248" s="112" t="e">
        <f>VLOOKUP(C248,'053-004'!C:G,5,0)</f>
        <v>#N/A</v>
      </c>
      <c r="Z248" s="113" t="e">
        <f>VLOOKUP(C248,'053-005'!D:L,9,0)</f>
        <v>#N/A</v>
      </c>
      <c r="AA248" s="112" t="e">
        <f>VLOOKUP(C248,'053-006'!C:G,5,0)</f>
        <v>#N/A</v>
      </c>
    </row>
    <row r="249" spans="1:27" ht="45" customHeight="1">
      <c r="A249" s="174"/>
      <c r="B249" s="189" t="s">
        <v>145</v>
      </c>
      <c r="C249" s="82" t="s">
        <v>145</v>
      </c>
      <c r="D249" s="83" t="s">
        <v>683</v>
      </c>
      <c r="E249" s="83" t="s">
        <v>603</v>
      </c>
      <c r="F249" s="84">
        <v>2</v>
      </c>
      <c r="G249" s="180"/>
      <c r="H249" s="168"/>
      <c r="I249" s="168"/>
      <c r="J249" s="168"/>
      <c r="K249" s="168"/>
      <c r="L249" s="171"/>
      <c r="M249" s="109">
        <v>22</v>
      </c>
      <c r="N249" s="115">
        <f t="shared" ref="N249:N252" si="120">345/19*F249</f>
        <v>36.315789473684212</v>
      </c>
      <c r="O249" s="115">
        <f t="shared" ref="O249:O252" si="121">31/19*F249</f>
        <v>3.263157894736842</v>
      </c>
      <c r="P249" s="89">
        <f t="shared" si="95"/>
        <v>9.0789473684210531</v>
      </c>
      <c r="Q249" s="89">
        <f t="shared" si="96"/>
        <v>27.236842105263158</v>
      </c>
      <c r="R249" s="90">
        <v>286978</v>
      </c>
      <c r="S249" s="90">
        <v>266135</v>
      </c>
      <c r="T249" s="110">
        <f t="shared" si="97"/>
        <v>11169054.657894738</v>
      </c>
      <c r="U249" s="110">
        <f t="shared" si="98"/>
        <v>5584527.328947369</v>
      </c>
      <c r="V249" s="111">
        <f t="shared" si="99"/>
        <v>5584527</v>
      </c>
      <c r="W249" s="112" t="str">
        <f>VLOOKUP(C249,'053-001'!D:I,6,0)</f>
        <v>053-001</v>
      </c>
      <c r="X249" s="112" t="e">
        <f>VLOOKUP(C249,'053-003'!C:G,5,0)</f>
        <v>#N/A</v>
      </c>
      <c r="Y249" s="112" t="e">
        <f>VLOOKUP(C249,'053-004'!C:G,5,0)</f>
        <v>#N/A</v>
      </c>
      <c r="Z249" s="113" t="e">
        <f>VLOOKUP(C249,'053-005'!D:L,9,0)</f>
        <v>#N/A</v>
      </c>
      <c r="AA249" s="112" t="e">
        <f>VLOOKUP(C249,'053-006'!C:G,5,0)</f>
        <v>#N/A</v>
      </c>
    </row>
    <row r="250" spans="1:27" ht="45" customHeight="1">
      <c r="A250" s="174"/>
      <c r="B250" s="189" t="s">
        <v>276</v>
      </c>
      <c r="C250" s="82" t="s">
        <v>276</v>
      </c>
      <c r="D250" s="83" t="s">
        <v>684</v>
      </c>
      <c r="E250" s="83" t="s">
        <v>603</v>
      </c>
      <c r="F250" s="84">
        <v>2</v>
      </c>
      <c r="G250" s="180"/>
      <c r="H250" s="168"/>
      <c r="I250" s="168"/>
      <c r="J250" s="168"/>
      <c r="K250" s="168"/>
      <c r="L250" s="171"/>
      <c r="M250" s="109">
        <v>22</v>
      </c>
      <c r="N250" s="115">
        <f t="shared" si="120"/>
        <v>36.315789473684212</v>
      </c>
      <c r="O250" s="115">
        <f t="shared" si="121"/>
        <v>3.263157894736842</v>
      </c>
      <c r="P250" s="89">
        <f t="shared" si="95"/>
        <v>9.0789473684210531</v>
      </c>
      <c r="Q250" s="89">
        <f t="shared" si="96"/>
        <v>27.236842105263158</v>
      </c>
      <c r="R250" s="90">
        <v>286978</v>
      </c>
      <c r="S250" s="90">
        <v>266135</v>
      </c>
      <c r="T250" s="110">
        <f t="shared" si="97"/>
        <v>11169054.657894738</v>
      </c>
      <c r="U250" s="110">
        <f t="shared" si="98"/>
        <v>5584527.328947369</v>
      </c>
      <c r="V250" s="111">
        <f t="shared" si="99"/>
        <v>5584527</v>
      </c>
      <c r="W250" s="112" t="str">
        <f>VLOOKUP(C250,'053-001'!D:I,6,0)</f>
        <v>053-001</v>
      </c>
      <c r="X250" s="112" t="e">
        <f>VLOOKUP(C250,'053-003'!C:G,5,0)</f>
        <v>#N/A</v>
      </c>
      <c r="Y250" s="112" t="e">
        <f>VLOOKUP(C250,'053-004'!C:G,5,0)</f>
        <v>#N/A</v>
      </c>
      <c r="Z250" s="113" t="e">
        <f>VLOOKUP(C250,'053-005'!D:L,9,0)</f>
        <v>#N/A</v>
      </c>
      <c r="AA250" s="112" t="e">
        <f>VLOOKUP(C250,'053-006'!C:G,5,0)</f>
        <v>#N/A</v>
      </c>
    </row>
    <row r="251" spans="1:27" ht="45" customHeight="1">
      <c r="A251" s="174"/>
      <c r="B251" s="189" t="s">
        <v>386</v>
      </c>
      <c r="C251" s="82" t="s">
        <v>386</v>
      </c>
      <c r="D251" s="83" t="s">
        <v>685</v>
      </c>
      <c r="E251" s="83" t="s">
        <v>603</v>
      </c>
      <c r="F251" s="84">
        <v>12</v>
      </c>
      <c r="G251" s="180"/>
      <c r="H251" s="168"/>
      <c r="I251" s="168"/>
      <c r="J251" s="168"/>
      <c r="K251" s="168"/>
      <c r="L251" s="171"/>
      <c r="M251" s="109">
        <v>22</v>
      </c>
      <c r="N251" s="115">
        <f t="shared" si="120"/>
        <v>217.89473684210526</v>
      </c>
      <c r="O251" s="115">
        <f t="shared" si="121"/>
        <v>19.578947368421051</v>
      </c>
      <c r="P251" s="89">
        <f t="shared" si="95"/>
        <v>54.473684210526315</v>
      </c>
      <c r="Q251" s="89">
        <f t="shared" si="96"/>
        <v>163.42105263157896</v>
      </c>
      <c r="R251" s="90">
        <v>286978</v>
      </c>
      <c r="S251" s="90">
        <v>266135</v>
      </c>
      <c r="T251" s="110">
        <f t="shared" si="97"/>
        <v>67014327.947368428</v>
      </c>
      <c r="U251" s="110">
        <f t="shared" si="98"/>
        <v>5584527.328947369</v>
      </c>
      <c r="V251" s="111">
        <f t="shared" si="99"/>
        <v>5584527</v>
      </c>
      <c r="W251" s="112" t="str">
        <f>VLOOKUP(C251,'053-001'!D:I,6,0)</f>
        <v>053-001</v>
      </c>
      <c r="X251" s="112" t="e">
        <f>VLOOKUP(C251,'053-003'!C:G,5,0)</f>
        <v>#N/A</v>
      </c>
      <c r="Y251" s="112" t="e">
        <f>VLOOKUP(C251,'053-004'!C:G,5,0)</f>
        <v>#N/A</v>
      </c>
      <c r="Z251" s="113" t="e">
        <f>VLOOKUP(C251,'053-005'!D:L,9,0)</f>
        <v>#N/A</v>
      </c>
      <c r="AA251" s="112" t="e">
        <f>VLOOKUP(C251,'053-006'!C:G,5,0)</f>
        <v>#N/A</v>
      </c>
    </row>
    <row r="252" spans="1:27" ht="45" customHeight="1" thickBot="1">
      <c r="A252" s="187"/>
      <c r="B252" s="190" t="s">
        <v>539</v>
      </c>
      <c r="C252" s="95" t="s">
        <v>539</v>
      </c>
      <c r="D252" s="96" t="s">
        <v>686</v>
      </c>
      <c r="E252" s="96" t="s">
        <v>603</v>
      </c>
      <c r="F252" s="97">
        <v>2</v>
      </c>
      <c r="G252" s="192"/>
      <c r="H252" s="184"/>
      <c r="I252" s="184"/>
      <c r="J252" s="184"/>
      <c r="K252" s="184"/>
      <c r="L252" s="182"/>
      <c r="M252" s="109">
        <v>22</v>
      </c>
      <c r="N252" s="115">
        <f t="shared" si="120"/>
        <v>36.315789473684212</v>
      </c>
      <c r="O252" s="115">
        <f t="shared" si="121"/>
        <v>3.263157894736842</v>
      </c>
      <c r="P252" s="89">
        <f t="shared" si="95"/>
        <v>9.0789473684210531</v>
      </c>
      <c r="Q252" s="89">
        <f t="shared" si="96"/>
        <v>27.236842105263158</v>
      </c>
      <c r="R252" s="90">
        <v>286978</v>
      </c>
      <c r="S252" s="90">
        <v>266135</v>
      </c>
      <c r="T252" s="110">
        <f t="shared" si="97"/>
        <v>11169054.657894738</v>
      </c>
      <c r="U252" s="110">
        <f t="shared" si="98"/>
        <v>5584527.328947369</v>
      </c>
      <c r="V252" s="111">
        <f t="shared" si="99"/>
        <v>5584527</v>
      </c>
      <c r="W252" s="112" t="str">
        <f>VLOOKUP(C252,'053-001'!D:I,6,0)</f>
        <v>053-001</v>
      </c>
      <c r="X252" s="112" t="e">
        <f>VLOOKUP(C252,'053-003'!C:G,5,0)</f>
        <v>#N/A</v>
      </c>
      <c r="Y252" s="112" t="e">
        <f>VLOOKUP(C252,'053-004'!C:G,5,0)</f>
        <v>#N/A</v>
      </c>
      <c r="Z252" s="113" t="e">
        <f>VLOOKUP(C252,'053-005'!D:L,9,0)</f>
        <v>#N/A</v>
      </c>
      <c r="AA252" s="112" t="e">
        <f>VLOOKUP(C252,'053-006'!C:G,5,0)</f>
        <v>#N/A</v>
      </c>
    </row>
    <row r="253" spans="1:27" ht="45" customHeight="1">
      <c r="A253" s="186" t="s">
        <v>601</v>
      </c>
      <c r="B253" s="188" t="s">
        <v>32</v>
      </c>
      <c r="C253" s="92" t="s">
        <v>32</v>
      </c>
      <c r="D253" s="93" t="s">
        <v>3</v>
      </c>
      <c r="E253" s="93" t="s">
        <v>603</v>
      </c>
      <c r="F253" s="94">
        <v>1</v>
      </c>
      <c r="G253" s="191">
        <v>662</v>
      </c>
      <c r="H253" s="183">
        <f>F253*G253</f>
        <v>662</v>
      </c>
      <c r="I253" s="183">
        <v>0</v>
      </c>
      <c r="J253" s="183">
        <f>H253-I253</f>
        <v>662</v>
      </c>
      <c r="K253" s="183">
        <f>J253*0.09</f>
        <v>59.58</v>
      </c>
      <c r="L253" s="185">
        <f>J253+K253</f>
        <v>721.58</v>
      </c>
      <c r="M253" s="109">
        <v>21</v>
      </c>
      <c r="N253" s="115">
        <f>662/19*F253</f>
        <v>34.842105263157897</v>
      </c>
      <c r="O253" s="115">
        <f>60/19*F253</f>
        <v>3.1578947368421053</v>
      </c>
      <c r="P253" s="89">
        <f t="shared" si="95"/>
        <v>8.7105263157894743</v>
      </c>
      <c r="Q253" s="89">
        <f t="shared" si="96"/>
        <v>26.131578947368425</v>
      </c>
      <c r="R253" s="90">
        <v>286978</v>
      </c>
      <c r="S253" s="90">
        <v>266135</v>
      </c>
      <c r="T253" s="110">
        <f t="shared" si="97"/>
        <v>10723610.500000002</v>
      </c>
      <c r="U253" s="110">
        <f t="shared" si="98"/>
        <v>10723610.500000002</v>
      </c>
      <c r="V253" s="111">
        <f t="shared" si="99"/>
        <v>10723610</v>
      </c>
      <c r="W253" s="112" t="str">
        <f>VLOOKUP(C253,'053-001'!D:I,6,0)</f>
        <v>053-001</v>
      </c>
      <c r="X253" s="112" t="e">
        <f>VLOOKUP(C253,'053-003'!C:G,5,0)</f>
        <v>#N/A</v>
      </c>
      <c r="Y253" s="112" t="e">
        <f>VLOOKUP(C253,'053-004'!C:G,5,0)</f>
        <v>#N/A</v>
      </c>
      <c r="Z253" s="113" t="e">
        <f>VLOOKUP(C253,'053-005'!D:L,9,0)</f>
        <v>#N/A</v>
      </c>
      <c r="AA253" s="112" t="e">
        <f>VLOOKUP(C253,'053-006'!C:G,5,0)</f>
        <v>#N/A</v>
      </c>
    </row>
    <row r="254" spans="1:27" ht="45" customHeight="1">
      <c r="A254" s="174"/>
      <c r="B254" s="189" t="s">
        <v>171</v>
      </c>
      <c r="C254" s="82" t="s">
        <v>171</v>
      </c>
      <c r="D254" s="83" t="s">
        <v>674</v>
      </c>
      <c r="E254" s="83" t="s">
        <v>603</v>
      </c>
      <c r="F254" s="84">
        <v>2</v>
      </c>
      <c r="G254" s="180"/>
      <c r="H254" s="168"/>
      <c r="I254" s="168"/>
      <c r="J254" s="168"/>
      <c r="K254" s="168"/>
      <c r="L254" s="171"/>
      <c r="M254" s="109">
        <v>21</v>
      </c>
      <c r="N254" s="115">
        <f t="shared" ref="N254:N257" si="122">662/19*F254</f>
        <v>69.684210526315795</v>
      </c>
      <c r="O254" s="115">
        <f t="shared" ref="O254:O257" si="123">60/19*F254</f>
        <v>6.3157894736842106</v>
      </c>
      <c r="P254" s="89">
        <f t="shared" si="95"/>
        <v>17.421052631578949</v>
      </c>
      <c r="Q254" s="89">
        <f t="shared" si="96"/>
        <v>52.26315789473685</v>
      </c>
      <c r="R254" s="90">
        <v>286978</v>
      </c>
      <c r="S254" s="90">
        <v>266135</v>
      </c>
      <c r="T254" s="110">
        <f t="shared" si="97"/>
        <v>21447221.000000004</v>
      </c>
      <c r="U254" s="110">
        <f t="shared" si="98"/>
        <v>10723610.500000002</v>
      </c>
      <c r="V254" s="111">
        <f t="shared" si="99"/>
        <v>10723610</v>
      </c>
      <c r="W254" s="112" t="str">
        <f>VLOOKUP(C254,'053-001'!D:I,6,0)</f>
        <v>053-001</v>
      </c>
      <c r="X254" s="112" t="e">
        <f>VLOOKUP(C254,'053-003'!C:G,5,0)</f>
        <v>#N/A</v>
      </c>
      <c r="Y254" s="112" t="e">
        <f>VLOOKUP(C254,'053-004'!C:G,5,0)</f>
        <v>#N/A</v>
      </c>
      <c r="Z254" s="113" t="e">
        <f>VLOOKUP(C254,'053-005'!D:L,9,0)</f>
        <v>#N/A</v>
      </c>
      <c r="AA254" s="112" t="e">
        <f>VLOOKUP(C254,'053-006'!C:G,5,0)</f>
        <v>#N/A</v>
      </c>
    </row>
    <row r="255" spans="1:27" ht="45" customHeight="1">
      <c r="A255" s="174"/>
      <c r="B255" s="189" t="s">
        <v>300</v>
      </c>
      <c r="C255" s="82" t="s">
        <v>300</v>
      </c>
      <c r="D255" s="83" t="s">
        <v>706</v>
      </c>
      <c r="E255" s="83" t="s">
        <v>603</v>
      </c>
      <c r="F255" s="84">
        <v>2</v>
      </c>
      <c r="G255" s="180"/>
      <c r="H255" s="168"/>
      <c r="I255" s="168"/>
      <c r="J255" s="168"/>
      <c r="K255" s="168"/>
      <c r="L255" s="171"/>
      <c r="M255" s="109">
        <v>21</v>
      </c>
      <c r="N255" s="115">
        <f t="shared" si="122"/>
        <v>69.684210526315795</v>
      </c>
      <c r="O255" s="115">
        <f t="shared" si="123"/>
        <v>6.3157894736842106</v>
      </c>
      <c r="P255" s="89">
        <f t="shared" si="95"/>
        <v>17.421052631578949</v>
      </c>
      <c r="Q255" s="89">
        <f t="shared" si="96"/>
        <v>52.26315789473685</v>
      </c>
      <c r="R255" s="90">
        <v>286978</v>
      </c>
      <c r="S255" s="90">
        <v>266135</v>
      </c>
      <c r="T255" s="110">
        <f t="shared" si="97"/>
        <v>21447221.000000004</v>
      </c>
      <c r="U255" s="110">
        <f t="shared" si="98"/>
        <v>10723610.500000002</v>
      </c>
      <c r="V255" s="111">
        <f t="shared" si="99"/>
        <v>10723610</v>
      </c>
      <c r="W255" s="112" t="str">
        <f>VLOOKUP(C255,'053-001'!D:I,6,0)</f>
        <v>053-001</v>
      </c>
      <c r="X255" s="112" t="e">
        <f>VLOOKUP(C255,'053-003'!C:G,5,0)</f>
        <v>#N/A</v>
      </c>
      <c r="Y255" s="112" t="e">
        <f>VLOOKUP(C255,'053-004'!C:G,5,0)</f>
        <v>#N/A</v>
      </c>
      <c r="Z255" s="113" t="e">
        <f>VLOOKUP(C255,'053-005'!D:L,9,0)</f>
        <v>#N/A</v>
      </c>
      <c r="AA255" s="112" t="e">
        <f>VLOOKUP(C255,'053-006'!C:G,5,0)</f>
        <v>#N/A</v>
      </c>
    </row>
    <row r="256" spans="1:27" ht="45" customHeight="1">
      <c r="A256" s="174"/>
      <c r="B256" s="189" t="s">
        <v>410</v>
      </c>
      <c r="C256" s="82" t="s">
        <v>410</v>
      </c>
      <c r="D256" s="83" t="s">
        <v>707</v>
      </c>
      <c r="E256" s="83" t="s">
        <v>603</v>
      </c>
      <c r="F256" s="84">
        <v>12</v>
      </c>
      <c r="G256" s="180"/>
      <c r="H256" s="168"/>
      <c r="I256" s="168"/>
      <c r="J256" s="168"/>
      <c r="K256" s="168"/>
      <c r="L256" s="171"/>
      <c r="M256" s="109">
        <v>21</v>
      </c>
      <c r="N256" s="115">
        <f t="shared" si="122"/>
        <v>418.1052631578948</v>
      </c>
      <c r="O256" s="115">
        <f t="shared" si="123"/>
        <v>37.89473684210526</v>
      </c>
      <c r="P256" s="89">
        <f t="shared" si="95"/>
        <v>104.5263157894737</v>
      </c>
      <c r="Q256" s="89">
        <f t="shared" si="96"/>
        <v>313.5789473684211</v>
      </c>
      <c r="R256" s="90">
        <v>286978</v>
      </c>
      <c r="S256" s="90">
        <v>266135</v>
      </c>
      <c r="T256" s="110">
        <f t="shared" si="97"/>
        <v>128683326.00000001</v>
      </c>
      <c r="U256" s="110">
        <f t="shared" si="98"/>
        <v>10723610.500000002</v>
      </c>
      <c r="V256" s="111">
        <f t="shared" si="99"/>
        <v>10723610</v>
      </c>
      <c r="W256" s="112" t="str">
        <f>VLOOKUP(C256,'053-001'!D:I,6,0)</f>
        <v>053-001</v>
      </c>
      <c r="X256" s="112" t="e">
        <f>VLOOKUP(C256,'053-003'!C:G,5,0)</f>
        <v>#N/A</v>
      </c>
      <c r="Y256" s="112" t="e">
        <f>VLOOKUP(C256,'053-004'!C:G,5,0)</f>
        <v>#N/A</v>
      </c>
      <c r="Z256" s="113" t="e">
        <f>VLOOKUP(C256,'053-005'!D:L,9,0)</f>
        <v>#N/A</v>
      </c>
      <c r="AA256" s="112" t="e">
        <f>VLOOKUP(C256,'053-006'!C:G,5,0)</f>
        <v>#N/A</v>
      </c>
    </row>
    <row r="257" spans="1:27" ht="45" customHeight="1" thickBot="1">
      <c r="A257" s="187"/>
      <c r="B257" s="190" t="s">
        <v>726</v>
      </c>
      <c r="C257" s="95" t="s">
        <v>726</v>
      </c>
      <c r="D257" s="96" t="s">
        <v>714</v>
      </c>
      <c r="E257" s="96" t="s">
        <v>669</v>
      </c>
      <c r="F257" s="97">
        <v>2</v>
      </c>
      <c r="G257" s="192"/>
      <c r="H257" s="184"/>
      <c r="I257" s="184"/>
      <c r="J257" s="184"/>
      <c r="K257" s="184"/>
      <c r="L257" s="182"/>
      <c r="M257" s="109">
        <v>21</v>
      </c>
      <c r="N257" s="115">
        <f t="shared" si="122"/>
        <v>69.684210526315795</v>
      </c>
      <c r="O257" s="115">
        <f t="shared" si="123"/>
        <v>6.3157894736842106</v>
      </c>
      <c r="P257" s="89">
        <f t="shared" si="95"/>
        <v>17.421052631578949</v>
      </c>
      <c r="Q257" s="89">
        <f t="shared" si="96"/>
        <v>52.26315789473685</v>
      </c>
      <c r="R257" s="90">
        <v>286978</v>
      </c>
      <c r="S257" s="90">
        <v>266135</v>
      </c>
      <c r="T257" s="110">
        <f t="shared" si="97"/>
        <v>21447221.000000004</v>
      </c>
      <c r="U257" s="110">
        <f t="shared" si="98"/>
        <v>10723610.500000002</v>
      </c>
      <c r="V257" s="111">
        <f t="shared" si="99"/>
        <v>10723610</v>
      </c>
      <c r="W257" s="112" t="e">
        <f>VLOOKUP(C257,'053-001'!D:I,6,0)</f>
        <v>#N/A</v>
      </c>
      <c r="X257" s="112" t="e">
        <f>VLOOKUP(C257,'053-003'!C:G,5,0)</f>
        <v>#N/A</v>
      </c>
      <c r="Y257" s="112" t="str">
        <f>VLOOKUP(C257,'053-004'!C:G,5,0)</f>
        <v>053-004</v>
      </c>
      <c r="Z257" s="113" t="e">
        <f>VLOOKUP(C257,'053-005'!D:L,9,0)</f>
        <v>#N/A</v>
      </c>
      <c r="AA257" s="112" t="e">
        <f>VLOOKUP(C257,'053-006'!C:G,5,0)</f>
        <v>#N/A</v>
      </c>
    </row>
    <row r="258" spans="1:27" ht="45" customHeight="1">
      <c r="A258" s="186" t="s">
        <v>604</v>
      </c>
      <c r="B258" s="188" t="s">
        <v>33</v>
      </c>
      <c r="C258" s="92" t="s">
        <v>33</v>
      </c>
      <c r="D258" s="93" t="s">
        <v>3</v>
      </c>
      <c r="E258" s="93" t="s">
        <v>603</v>
      </c>
      <c r="F258" s="94">
        <v>1</v>
      </c>
      <c r="G258" s="191">
        <v>662</v>
      </c>
      <c r="H258" s="183">
        <f>F258*G258</f>
        <v>662</v>
      </c>
      <c r="I258" s="183">
        <v>0</v>
      </c>
      <c r="J258" s="183">
        <f>H258-I258</f>
        <v>662</v>
      </c>
      <c r="K258" s="183">
        <f>J258*0.09</f>
        <v>59.58</v>
      </c>
      <c r="L258" s="185">
        <f>J258+K258</f>
        <v>721.58</v>
      </c>
      <c r="M258" s="109">
        <v>21</v>
      </c>
      <c r="N258" s="115">
        <f>662/19*F258</f>
        <v>34.842105263157897</v>
      </c>
      <c r="O258" s="115">
        <f>60/19*F258</f>
        <v>3.1578947368421053</v>
      </c>
      <c r="P258" s="89">
        <f t="shared" si="95"/>
        <v>8.7105263157894743</v>
      </c>
      <c r="Q258" s="89">
        <f t="shared" si="96"/>
        <v>26.131578947368425</v>
      </c>
      <c r="R258" s="90">
        <v>286978</v>
      </c>
      <c r="S258" s="90">
        <v>266135</v>
      </c>
      <c r="T258" s="110">
        <f t="shared" si="97"/>
        <v>10723610.500000002</v>
      </c>
      <c r="U258" s="110">
        <f t="shared" si="98"/>
        <v>10723610.500000002</v>
      </c>
      <c r="V258" s="111">
        <f t="shared" si="99"/>
        <v>10723610</v>
      </c>
      <c r="W258" s="112" t="str">
        <f>VLOOKUP(C258,'053-001'!D:I,6,0)</f>
        <v>053-001</v>
      </c>
      <c r="X258" s="112" t="e">
        <f>VLOOKUP(C258,'053-003'!C:G,5,0)</f>
        <v>#N/A</v>
      </c>
      <c r="Y258" s="112" t="e">
        <f>VLOOKUP(C258,'053-004'!C:G,5,0)</f>
        <v>#N/A</v>
      </c>
      <c r="Z258" s="113" t="e">
        <f>VLOOKUP(C258,'053-005'!D:L,9,0)</f>
        <v>#N/A</v>
      </c>
      <c r="AA258" s="112" t="e">
        <f>VLOOKUP(C258,'053-006'!C:G,5,0)</f>
        <v>#N/A</v>
      </c>
    </row>
    <row r="259" spans="1:27" ht="45" customHeight="1">
      <c r="A259" s="174"/>
      <c r="B259" s="189" t="s">
        <v>172</v>
      </c>
      <c r="C259" s="82" t="s">
        <v>172</v>
      </c>
      <c r="D259" s="83" t="s">
        <v>674</v>
      </c>
      <c r="E259" s="83" t="s">
        <v>603</v>
      </c>
      <c r="F259" s="84">
        <v>2</v>
      </c>
      <c r="G259" s="180"/>
      <c r="H259" s="168"/>
      <c r="I259" s="168"/>
      <c r="J259" s="168"/>
      <c r="K259" s="168"/>
      <c r="L259" s="171"/>
      <c r="M259" s="109">
        <v>21</v>
      </c>
      <c r="N259" s="115">
        <f t="shared" ref="N259:N262" si="124">662/19*F259</f>
        <v>69.684210526315795</v>
      </c>
      <c r="O259" s="115">
        <f t="shared" ref="O259:O262" si="125">60/19*F259</f>
        <v>6.3157894736842106</v>
      </c>
      <c r="P259" s="89">
        <f t="shared" ref="P259:P322" si="126">N259*25%</f>
        <v>17.421052631578949</v>
      </c>
      <c r="Q259" s="89">
        <f t="shared" ref="Q259:Q322" si="127">N259*75%</f>
        <v>52.26315789473685</v>
      </c>
      <c r="R259" s="90">
        <v>286978</v>
      </c>
      <c r="S259" s="90">
        <v>266135</v>
      </c>
      <c r="T259" s="110">
        <f t="shared" ref="T259:T322" si="128">(Q259*R259)+(P259*S259)+(O259*R259)</f>
        <v>21447221.000000004</v>
      </c>
      <c r="U259" s="110">
        <f t="shared" ref="U259:U322" si="129">T259/F259</f>
        <v>10723610.500000002</v>
      </c>
      <c r="V259" s="111">
        <f t="shared" ref="V259:V322" si="130">INT(U259)</f>
        <v>10723610</v>
      </c>
      <c r="W259" s="112" t="str">
        <f>VLOOKUP(C259,'053-001'!D:I,6,0)</f>
        <v>053-001</v>
      </c>
      <c r="X259" s="112" t="e">
        <f>VLOOKUP(C259,'053-003'!C:G,5,0)</f>
        <v>#N/A</v>
      </c>
      <c r="Y259" s="112" t="e">
        <f>VLOOKUP(C259,'053-004'!C:G,5,0)</f>
        <v>#N/A</v>
      </c>
      <c r="Z259" s="113" t="e">
        <f>VLOOKUP(C259,'053-005'!D:L,9,0)</f>
        <v>#N/A</v>
      </c>
      <c r="AA259" s="112" t="e">
        <f>VLOOKUP(C259,'053-006'!C:G,5,0)</f>
        <v>#N/A</v>
      </c>
    </row>
    <row r="260" spans="1:27" ht="45" customHeight="1">
      <c r="A260" s="174"/>
      <c r="B260" s="189" t="s">
        <v>301</v>
      </c>
      <c r="C260" s="82" t="s">
        <v>301</v>
      </c>
      <c r="D260" s="83" t="s">
        <v>706</v>
      </c>
      <c r="E260" s="83" t="s">
        <v>603</v>
      </c>
      <c r="F260" s="84">
        <v>2</v>
      </c>
      <c r="G260" s="180"/>
      <c r="H260" s="168"/>
      <c r="I260" s="168"/>
      <c r="J260" s="168"/>
      <c r="K260" s="168"/>
      <c r="L260" s="171"/>
      <c r="M260" s="109">
        <v>21</v>
      </c>
      <c r="N260" s="115">
        <f t="shared" si="124"/>
        <v>69.684210526315795</v>
      </c>
      <c r="O260" s="115">
        <f t="shared" si="125"/>
        <v>6.3157894736842106</v>
      </c>
      <c r="P260" s="89">
        <f t="shared" si="126"/>
        <v>17.421052631578949</v>
      </c>
      <c r="Q260" s="89">
        <f t="shared" si="127"/>
        <v>52.26315789473685</v>
      </c>
      <c r="R260" s="90">
        <v>286978</v>
      </c>
      <c r="S260" s="90">
        <v>266135</v>
      </c>
      <c r="T260" s="110">
        <f t="shared" si="128"/>
        <v>21447221.000000004</v>
      </c>
      <c r="U260" s="110">
        <f t="shared" si="129"/>
        <v>10723610.500000002</v>
      </c>
      <c r="V260" s="111">
        <f t="shared" si="130"/>
        <v>10723610</v>
      </c>
      <c r="W260" s="112" t="str">
        <f>VLOOKUP(C260,'053-001'!D:I,6,0)</f>
        <v>053-001</v>
      </c>
      <c r="X260" s="112" t="e">
        <f>VLOOKUP(C260,'053-003'!C:G,5,0)</f>
        <v>#N/A</v>
      </c>
      <c r="Y260" s="112" t="e">
        <f>VLOOKUP(C260,'053-004'!C:G,5,0)</f>
        <v>#N/A</v>
      </c>
      <c r="Z260" s="113" t="e">
        <f>VLOOKUP(C260,'053-005'!D:L,9,0)</f>
        <v>#N/A</v>
      </c>
      <c r="AA260" s="112" t="e">
        <f>VLOOKUP(C260,'053-006'!C:G,5,0)</f>
        <v>#N/A</v>
      </c>
    </row>
    <row r="261" spans="1:27" ht="45" customHeight="1">
      <c r="A261" s="174"/>
      <c r="B261" s="189" t="s">
        <v>411</v>
      </c>
      <c r="C261" s="82" t="s">
        <v>411</v>
      </c>
      <c r="D261" s="83" t="s">
        <v>707</v>
      </c>
      <c r="E261" s="83" t="s">
        <v>603</v>
      </c>
      <c r="F261" s="84">
        <v>12</v>
      </c>
      <c r="G261" s="180"/>
      <c r="H261" s="168"/>
      <c r="I261" s="168"/>
      <c r="J261" s="168"/>
      <c r="K261" s="168"/>
      <c r="L261" s="171"/>
      <c r="M261" s="109">
        <v>21</v>
      </c>
      <c r="N261" s="115">
        <f t="shared" si="124"/>
        <v>418.1052631578948</v>
      </c>
      <c r="O261" s="115">
        <f t="shared" si="125"/>
        <v>37.89473684210526</v>
      </c>
      <c r="P261" s="89">
        <f t="shared" si="126"/>
        <v>104.5263157894737</v>
      </c>
      <c r="Q261" s="89">
        <f t="shared" si="127"/>
        <v>313.5789473684211</v>
      </c>
      <c r="R261" s="90">
        <v>286978</v>
      </c>
      <c r="S261" s="90">
        <v>266135</v>
      </c>
      <c r="T261" s="110">
        <f t="shared" si="128"/>
        <v>128683326.00000001</v>
      </c>
      <c r="U261" s="110">
        <f t="shared" si="129"/>
        <v>10723610.500000002</v>
      </c>
      <c r="V261" s="111">
        <f t="shared" si="130"/>
        <v>10723610</v>
      </c>
      <c r="W261" s="112" t="str">
        <f>VLOOKUP(C261,'053-001'!D:I,6,0)</f>
        <v>053-001</v>
      </c>
      <c r="X261" s="112" t="e">
        <f>VLOOKUP(C261,'053-003'!C:G,5,0)</f>
        <v>#N/A</v>
      </c>
      <c r="Y261" s="112" t="e">
        <f>VLOOKUP(C261,'053-004'!C:G,5,0)</f>
        <v>#N/A</v>
      </c>
      <c r="Z261" s="113" t="e">
        <f>VLOOKUP(C261,'053-005'!D:L,9,0)</f>
        <v>#N/A</v>
      </c>
      <c r="AA261" s="112" t="e">
        <f>VLOOKUP(C261,'053-006'!C:G,5,0)</f>
        <v>#N/A</v>
      </c>
    </row>
    <row r="262" spans="1:27" ht="45" customHeight="1" thickBot="1">
      <c r="A262" s="187"/>
      <c r="B262" s="190" t="s">
        <v>727</v>
      </c>
      <c r="C262" s="95" t="s">
        <v>727</v>
      </c>
      <c r="D262" s="96" t="s">
        <v>714</v>
      </c>
      <c r="E262" s="96" t="s">
        <v>669</v>
      </c>
      <c r="F262" s="97">
        <v>2</v>
      </c>
      <c r="G262" s="192"/>
      <c r="H262" s="184"/>
      <c r="I262" s="184"/>
      <c r="J262" s="184"/>
      <c r="K262" s="184"/>
      <c r="L262" s="182"/>
      <c r="M262" s="109">
        <v>21</v>
      </c>
      <c r="N262" s="115">
        <f t="shared" si="124"/>
        <v>69.684210526315795</v>
      </c>
      <c r="O262" s="115">
        <f t="shared" si="125"/>
        <v>6.3157894736842106</v>
      </c>
      <c r="P262" s="89">
        <f t="shared" si="126"/>
        <v>17.421052631578949</v>
      </c>
      <c r="Q262" s="89">
        <f t="shared" si="127"/>
        <v>52.26315789473685</v>
      </c>
      <c r="R262" s="90">
        <v>286978</v>
      </c>
      <c r="S262" s="90">
        <v>266135</v>
      </c>
      <c r="T262" s="110">
        <f t="shared" si="128"/>
        <v>21447221.000000004</v>
      </c>
      <c r="U262" s="110">
        <f t="shared" si="129"/>
        <v>10723610.500000002</v>
      </c>
      <c r="V262" s="111">
        <f t="shared" si="130"/>
        <v>10723610</v>
      </c>
      <c r="W262" s="112" t="e">
        <f>VLOOKUP(C262,'053-001'!D:I,6,0)</f>
        <v>#N/A</v>
      </c>
      <c r="X262" s="112" t="e">
        <f>VLOOKUP(C262,'053-003'!C:G,5,0)</f>
        <v>#N/A</v>
      </c>
      <c r="Y262" s="112" t="str">
        <f>VLOOKUP(C262,'053-004'!C:G,5,0)</f>
        <v>053-004</v>
      </c>
      <c r="Z262" s="113" t="e">
        <f>VLOOKUP(C262,'053-005'!D:L,9,0)</f>
        <v>#N/A</v>
      </c>
      <c r="AA262" s="112" t="e">
        <f>VLOOKUP(C262,'053-006'!C:G,5,0)</f>
        <v>#N/A</v>
      </c>
    </row>
    <row r="263" spans="1:27" ht="45" customHeight="1">
      <c r="A263" s="186" t="s">
        <v>606</v>
      </c>
      <c r="B263" s="188" t="s">
        <v>34</v>
      </c>
      <c r="C263" s="92" t="s">
        <v>34</v>
      </c>
      <c r="D263" s="93" t="s">
        <v>3</v>
      </c>
      <c r="E263" s="93" t="s">
        <v>603</v>
      </c>
      <c r="F263" s="94">
        <v>1</v>
      </c>
      <c r="G263" s="191">
        <v>662</v>
      </c>
      <c r="H263" s="183">
        <f>F263*G263</f>
        <v>662</v>
      </c>
      <c r="I263" s="183">
        <v>0</v>
      </c>
      <c r="J263" s="183">
        <f>H263-I263</f>
        <v>662</v>
      </c>
      <c r="K263" s="183">
        <f>J263*0.09</f>
        <v>59.58</v>
      </c>
      <c r="L263" s="185">
        <f>J263+K263</f>
        <v>721.58</v>
      </c>
      <c r="M263" s="109">
        <v>21</v>
      </c>
      <c r="N263" s="115">
        <f>662/19*F263</f>
        <v>34.842105263157897</v>
      </c>
      <c r="O263" s="115">
        <f>60/19*F263</f>
        <v>3.1578947368421053</v>
      </c>
      <c r="P263" s="89">
        <f t="shared" si="126"/>
        <v>8.7105263157894743</v>
      </c>
      <c r="Q263" s="89">
        <f t="shared" si="127"/>
        <v>26.131578947368425</v>
      </c>
      <c r="R263" s="90">
        <v>286978</v>
      </c>
      <c r="S263" s="90">
        <v>266135</v>
      </c>
      <c r="T263" s="110">
        <f t="shared" si="128"/>
        <v>10723610.500000002</v>
      </c>
      <c r="U263" s="110">
        <f t="shared" si="129"/>
        <v>10723610.500000002</v>
      </c>
      <c r="V263" s="111">
        <f t="shared" si="130"/>
        <v>10723610</v>
      </c>
      <c r="W263" s="112" t="str">
        <f>VLOOKUP(C263,'053-001'!D:I,6,0)</f>
        <v>053-001</v>
      </c>
      <c r="X263" s="112" t="e">
        <f>VLOOKUP(C263,'053-003'!C:G,5,0)</f>
        <v>#N/A</v>
      </c>
      <c r="Y263" s="112" t="e">
        <f>VLOOKUP(C263,'053-004'!C:G,5,0)</f>
        <v>#N/A</v>
      </c>
      <c r="Z263" s="113" t="e">
        <f>VLOOKUP(C263,'053-005'!D:L,9,0)</f>
        <v>#N/A</v>
      </c>
      <c r="AA263" s="112" t="e">
        <f>VLOOKUP(C263,'053-006'!C:G,5,0)</f>
        <v>#N/A</v>
      </c>
    </row>
    <row r="264" spans="1:27" ht="45" customHeight="1">
      <c r="A264" s="174"/>
      <c r="B264" s="189" t="s">
        <v>173</v>
      </c>
      <c r="C264" s="82" t="s">
        <v>173</v>
      </c>
      <c r="D264" s="83" t="s">
        <v>674</v>
      </c>
      <c r="E264" s="83" t="s">
        <v>603</v>
      </c>
      <c r="F264" s="84">
        <v>2</v>
      </c>
      <c r="G264" s="180"/>
      <c r="H264" s="168"/>
      <c r="I264" s="168"/>
      <c r="J264" s="168"/>
      <c r="K264" s="168"/>
      <c r="L264" s="171"/>
      <c r="M264" s="109">
        <v>21</v>
      </c>
      <c r="N264" s="115">
        <f t="shared" ref="N264:N267" si="131">662/19*F264</f>
        <v>69.684210526315795</v>
      </c>
      <c r="O264" s="115">
        <f t="shared" ref="O264:O267" si="132">60/19*F264</f>
        <v>6.3157894736842106</v>
      </c>
      <c r="P264" s="89">
        <f t="shared" si="126"/>
        <v>17.421052631578949</v>
      </c>
      <c r="Q264" s="89">
        <f t="shared" si="127"/>
        <v>52.26315789473685</v>
      </c>
      <c r="R264" s="90">
        <v>286978</v>
      </c>
      <c r="S264" s="90">
        <v>266135</v>
      </c>
      <c r="T264" s="110">
        <f t="shared" si="128"/>
        <v>21447221.000000004</v>
      </c>
      <c r="U264" s="110">
        <f t="shared" si="129"/>
        <v>10723610.500000002</v>
      </c>
      <c r="V264" s="111">
        <f t="shared" si="130"/>
        <v>10723610</v>
      </c>
      <c r="W264" s="112" t="str">
        <f>VLOOKUP(C264,'053-001'!D:I,6,0)</f>
        <v>053-001</v>
      </c>
      <c r="X264" s="112" t="e">
        <f>VLOOKUP(C264,'053-003'!C:G,5,0)</f>
        <v>#N/A</v>
      </c>
      <c r="Y264" s="112" t="e">
        <f>VLOOKUP(C264,'053-004'!C:G,5,0)</f>
        <v>#N/A</v>
      </c>
      <c r="Z264" s="113" t="e">
        <f>VLOOKUP(C264,'053-005'!D:L,9,0)</f>
        <v>#N/A</v>
      </c>
      <c r="AA264" s="112" t="e">
        <f>VLOOKUP(C264,'053-006'!C:G,5,0)</f>
        <v>#N/A</v>
      </c>
    </row>
    <row r="265" spans="1:27" ht="45" customHeight="1">
      <c r="A265" s="174"/>
      <c r="B265" s="189" t="s">
        <v>302</v>
      </c>
      <c r="C265" s="82" t="s">
        <v>302</v>
      </c>
      <c r="D265" s="83" t="s">
        <v>706</v>
      </c>
      <c r="E265" s="83" t="s">
        <v>603</v>
      </c>
      <c r="F265" s="84">
        <v>2</v>
      </c>
      <c r="G265" s="180"/>
      <c r="H265" s="168"/>
      <c r="I265" s="168"/>
      <c r="J265" s="168"/>
      <c r="K265" s="168"/>
      <c r="L265" s="171"/>
      <c r="M265" s="109">
        <v>21</v>
      </c>
      <c r="N265" s="115">
        <f t="shared" si="131"/>
        <v>69.684210526315795</v>
      </c>
      <c r="O265" s="115">
        <f t="shared" si="132"/>
        <v>6.3157894736842106</v>
      </c>
      <c r="P265" s="89">
        <f t="shared" si="126"/>
        <v>17.421052631578949</v>
      </c>
      <c r="Q265" s="89">
        <f t="shared" si="127"/>
        <v>52.26315789473685</v>
      </c>
      <c r="R265" s="90">
        <v>286978</v>
      </c>
      <c r="S265" s="90">
        <v>266135</v>
      </c>
      <c r="T265" s="110">
        <f t="shared" si="128"/>
        <v>21447221.000000004</v>
      </c>
      <c r="U265" s="110">
        <f t="shared" si="129"/>
        <v>10723610.500000002</v>
      </c>
      <c r="V265" s="111">
        <f t="shared" si="130"/>
        <v>10723610</v>
      </c>
      <c r="W265" s="112" t="str">
        <f>VLOOKUP(C265,'053-001'!D:I,6,0)</f>
        <v>053-001</v>
      </c>
      <c r="X265" s="112" t="e">
        <f>VLOOKUP(C265,'053-003'!C:G,5,0)</f>
        <v>#N/A</v>
      </c>
      <c r="Y265" s="112" t="e">
        <f>VLOOKUP(C265,'053-004'!C:G,5,0)</f>
        <v>#N/A</v>
      </c>
      <c r="Z265" s="113" t="e">
        <f>VLOOKUP(C265,'053-005'!D:L,9,0)</f>
        <v>#N/A</v>
      </c>
      <c r="AA265" s="112" t="e">
        <f>VLOOKUP(C265,'053-006'!C:G,5,0)</f>
        <v>#N/A</v>
      </c>
    </row>
    <row r="266" spans="1:27" ht="45" customHeight="1">
      <c r="A266" s="174"/>
      <c r="B266" s="189" t="s">
        <v>412</v>
      </c>
      <c r="C266" s="82" t="s">
        <v>412</v>
      </c>
      <c r="D266" s="83" t="s">
        <v>707</v>
      </c>
      <c r="E266" s="83" t="s">
        <v>603</v>
      </c>
      <c r="F266" s="84">
        <v>12</v>
      </c>
      <c r="G266" s="180"/>
      <c r="H266" s="168"/>
      <c r="I266" s="168"/>
      <c r="J266" s="168"/>
      <c r="K266" s="168"/>
      <c r="L266" s="171"/>
      <c r="M266" s="109">
        <v>21</v>
      </c>
      <c r="N266" s="115">
        <f t="shared" si="131"/>
        <v>418.1052631578948</v>
      </c>
      <c r="O266" s="115">
        <f t="shared" si="132"/>
        <v>37.89473684210526</v>
      </c>
      <c r="P266" s="89">
        <f t="shared" si="126"/>
        <v>104.5263157894737</v>
      </c>
      <c r="Q266" s="89">
        <f t="shared" si="127"/>
        <v>313.5789473684211</v>
      </c>
      <c r="R266" s="90">
        <v>286978</v>
      </c>
      <c r="S266" s="90">
        <v>266135</v>
      </c>
      <c r="T266" s="110">
        <f t="shared" si="128"/>
        <v>128683326.00000001</v>
      </c>
      <c r="U266" s="110">
        <f t="shared" si="129"/>
        <v>10723610.500000002</v>
      </c>
      <c r="V266" s="111">
        <f t="shared" si="130"/>
        <v>10723610</v>
      </c>
      <c r="W266" s="112" t="str">
        <f>VLOOKUP(C266,'053-001'!D:I,6,0)</f>
        <v>053-001</v>
      </c>
      <c r="X266" s="112" t="e">
        <f>VLOOKUP(C266,'053-003'!C:G,5,0)</f>
        <v>#N/A</v>
      </c>
      <c r="Y266" s="112" t="e">
        <f>VLOOKUP(C266,'053-004'!C:G,5,0)</f>
        <v>#N/A</v>
      </c>
      <c r="Z266" s="113" t="e">
        <f>VLOOKUP(C266,'053-005'!D:L,9,0)</f>
        <v>#N/A</v>
      </c>
      <c r="AA266" s="112" t="e">
        <f>VLOOKUP(C266,'053-006'!C:G,5,0)</f>
        <v>#N/A</v>
      </c>
    </row>
    <row r="267" spans="1:27" ht="45" customHeight="1" thickBot="1">
      <c r="A267" s="187"/>
      <c r="B267" s="190" t="s">
        <v>728</v>
      </c>
      <c r="C267" s="95" t="s">
        <v>728</v>
      </c>
      <c r="D267" s="96" t="s">
        <v>714</v>
      </c>
      <c r="E267" s="96" t="s">
        <v>669</v>
      </c>
      <c r="F267" s="97">
        <v>2</v>
      </c>
      <c r="G267" s="192"/>
      <c r="H267" s="184"/>
      <c r="I267" s="184"/>
      <c r="J267" s="184"/>
      <c r="K267" s="184"/>
      <c r="L267" s="182"/>
      <c r="M267" s="109">
        <v>21</v>
      </c>
      <c r="N267" s="115">
        <f t="shared" si="131"/>
        <v>69.684210526315795</v>
      </c>
      <c r="O267" s="115">
        <f t="shared" si="132"/>
        <v>6.3157894736842106</v>
      </c>
      <c r="P267" s="89">
        <f t="shared" si="126"/>
        <v>17.421052631578949</v>
      </c>
      <c r="Q267" s="89">
        <f t="shared" si="127"/>
        <v>52.26315789473685</v>
      </c>
      <c r="R267" s="90">
        <v>286978</v>
      </c>
      <c r="S267" s="90">
        <v>266135</v>
      </c>
      <c r="T267" s="110">
        <f t="shared" si="128"/>
        <v>21447221.000000004</v>
      </c>
      <c r="U267" s="110">
        <f t="shared" si="129"/>
        <v>10723610.500000002</v>
      </c>
      <c r="V267" s="111">
        <f t="shared" si="130"/>
        <v>10723610</v>
      </c>
      <c r="W267" s="112" t="e">
        <f>VLOOKUP(C267,'053-001'!D:I,6,0)</f>
        <v>#N/A</v>
      </c>
      <c r="X267" s="112" t="e">
        <f>VLOOKUP(C267,'053-003'!C:G,5,0)</f>
        <v>#N/A</v>
      </c>
      <c r="Y267" s="112" t="str">
        <f>VLOOKUP(C267,'053-004'!C:G,5,0)</f>
        <v>053-004</v>
      </c>
      <c r="Z267" s="113" t="e">
        <f>VLOOKUP(C267,'053-005'!D:L,9,0)</f>
        <v>#N/A</v>
      </c>
      <c r="AA267" s="112" t="e">
        <f>VLOOKUP(C267,'053-006'!C:G,5,0)</f>
        <v>#N/A</v>
      </c>
    </row>
    <row r="268" spans="1:27" ht="45" customHeight="1">
      <c r="A268" s="186" t="s">
        <v>608</v>
      </c>
      <c r="B268" s="188" t="s">
        <v>35</v>
      </c>
      <c r="C268" s="92" t="s">
        <v>35</v>
      </c>
      <c r="D268" s="93" t="s">
        <v>3</v>
      </c>
      <c r="E268" s="93" t="s">
        <v>603</v>
      </c>
      <c r="F268" s="94">
        <v>1</v>
      </c>
      <c r="G268" s="191">
        <v>662</v>
      </c>
      <c r="H268" s="183">
        <f>F268*G268</f>
        <v>662</v>
      </c>
      <c r="I268" s="183">
        <v>0</v>
      </c>
      <c r="J268" s="183">
        <f>H268-I268</f>
        <v>662</v>
      </c>
      <c r="K268" s="183">
        <f>J268*0.09</f>
        <v>59.58</v>
      </c>
      <c r="L268" s="185">
        <f>J268+K268</f>
        <v>721.58</v>
      </c>
      <c r="M268" s="109">
        <v>21</v>
      </c>
      <c r="N268" s="115">
        <f>662/19*F268</f>
        <v>34.842105263157897</v>
      </c>
      <c r="O268" s="115">
        <f>60/19*F268</f>
        <v>3.1578947368421053</v>
      </c>
      <c r="P268" s="89">
        <f t="shared" si="126"/>
        <v>8.7105263157894743</v>
      </c>
      <c r="Q268" s="89">
        <f t="shared" si="127"/>
        <v>26.131578947368425</v>
      </c>
      <c r="R268" s="90">
        <v>286978</v>
      </c>
      <c r="S268" s="90">
        <v>266135</v>
      </c>
      <c r="T268" s="110">
        <f t="shared" si="128"/>
        <v>10723610.500000002</v>
      </c>
      <c r="U268" s="110">
        <f t="shared" si="129"/>
        <v>10723610.500000002</v>
      </c>
      <c r="V268" s="111">
        <f t="shared" si="130"/>
        <v>10723610</v>
      </c>
      <c r="W268" s="112" t="str">
        <f>VLOOKUP(C268,'053-001'!D:I,6,0)</f>
        <v>053-001</v>
      </c>
      <c r="X268" s="112" t="e">
        <f>VLOOKUP(C268,'053-003'!C:G,5,0)</f>
        <v>#N/A</v>
      </c>
      <c r="Y268" s="112" t="e">
        <f>VLOOKUP(C268,'053-004'!C:G,5,0)</f>
        <v>#N/A</v>
      </c>
      <c r="Z268" s="113" t="e">
        <f>VLOOKUP(C268,'053-005'!D:L,9,0)</f>
        <v>#N/A</v>
      </c>
      <c r="AA268" s="112" t="e">
        <f>VLOOKUP(C268,'053-006'!C:G,5,0)</f>
        <v>#N/A</v>
      </c>
    </row>
    <row r="269" spans="1:27" ht="45" customHeight="1">
      <c r="A269" s="174"/>
      <c r="B269" s="189" t="s">
        <v>174</v>
      </c>
      <c r="C269" s="82" t="s">
        <v>174</v>
      </c>
      <c r="D269" s="83" t="s">
        <v>674</v>
      </c>
      <c r="E269" s="83" t="s">
        <v>603</v>
      </c>
      <c r="F269" s="84">
        <v>2</v>
      </c>
      <c r="G269" s="180"/>
      <c r="H269" s="168"/>
      <c r="I269" s="168"/>
      <c r="J269" s="168"/>
      <c r="K269" s="168"/>
      <c r="L269" s="171"/>
      <c r="M269" s="109">
        <v>21</v>
      </c>
      <c r="N269" s="115">
        <f t="shared" ref="N269:N272" si="133">662/19*F269</f>
        <v>69.684210526315795</v>
      </c>
      <c r="O269" s="115">
        <f t="shared" ref="O269:O272" si="134">60/19*F269</f>
        <v>6.3157894736842106</v>
      </c>
      <c r="P269" s="89">
        <f t="shared" si="126"/>
        <v>17.421052631578949</v>
      </c>
      <c r="Q269" s="89">
        <f t="shared" si="127"/>
        <v>52.26315789473685</v>
      </c>
      <c r="R269" s="90">
        <v>286978</v>
      </c>
      <c r="S269" s="90">
        <v>266135</v>
      </c>
      <c r="T269" s="110">
        <f t="shared" si="128"/>
        <v>21447221.000000004</v>
      </c>
      <c r="U269" s="110">
        <f t="shared" si="129"/>
        <v>10723610.500000002</v>
      </c>
      <c r="V269" s="111">
        <f t="shared" si="130"/>
        <v>10723610</v>
      </c>
      <c r="W269" s="112" t="str">
        <f>VLOOKUP(C269,'053-001'!D:I,6,0)</f>
        <v>053-001</v>
      </c>
      <c r="X269" s="112" t="e">
        <f>VLOOKUP(C269,'053-003'!C:G,5,0)</f>
        <v>#N/A</v>
      </c>
      <c r="Y269" s="112" t="e">
        <f>VLOOKUP(C269,'053-004'!C:G,5,0)</f>
        <v>#N/A</v>
      </c>
      <c r="Z269" s="113" t="e">
        <f>VLOOKUP(C269,'053-005'!D:L,9,0)</f>
        <v>#N/A</v>
      </c>
      <c r="AA269" s="112" t="e">
        <f>VLOOKUP(C269,'053-006'!C:G,5,0)</f>
        <v>#N/A</v>
      </c>
    </row>
    <row r="270" spans="1:27" ht="45" customHeight="1">
      <c r="A270" s="174"/>
      <c r="B270" s="189" t="s">
        <v>303</v>
      </c>
      <c r="C270" s="82" t="s">
        <v>303</v>
      </c>
      <c r="D270" s="83" t="s">
        <v>706</v>
      </c>
      <c r="E270" s="83" t="s">
        <v>603</v>
      </c>
      <c r="F270" s="84">
        <v>2</v>
      </c>
      <c r="G270" s="180"/>
      <c r="H270" s="168"/>
      <c r="I270" s="168"/>
      <c r="J270" s="168"/>
      <c r="K270" s="168"/>
      <c r="L270" s="171"/>
      <c r="M270" s="109">
        <v>21</v>
      </c>
      <c r="N270" s="115">
        <f t="shared" si="133"/>
        <v>69.684210526315795</v>
      </c>
      <c r="O270" s="115">
        <f t="shared" si="134"/>
        <v>6.3157894736842106</v>
      </c>
      <c r="P270" s="89">
        <f t="shared" si="126"/>
        <v>17.421052631578949</v>
      </c>
      <c r="Q270" s="89">
        <f t="shared" si="127"/>
        <v>52.26315789473685</v>
      </c>
      <c r="R270" s="90">
        <v>286978</v>
      </c>
      <c r="S270" s="90">
        <v>266135</v>
      </c>
      <c r="T270" s="110">
        <f t="shared" si="128"/>
        <v>21447221.000000004</v>
      </c>
      <c r="U270" s="110">
        <f t="shared" si="129"/>
        <v>10723610.500000002</v>
      </c>
      <c r="V270" s="111">
        <f t="shared" si="130"/>
        <v>10723610</v>
      </c>
      <c r="W270" s="112" t="str">
        <f>VLOOKUP(C270,'053-001'!D:I,6,0)</f>
        <v>053-001</v>
      </c>
      <c r="X270" s="112" t="e">
        <f>VLOOKUP(C270,'053-003'!C:G,5,0)</f>
        <v>#N/A</v>
      </c>
      <c r="Y270" s="112" t="e">
        <f>VLOOKUP(C270,'053-004'!C:G,5,0)</f>
        <v>#N/A</v>
      </c>
      <c r="Z270" s="113" t="e">
        <f>VLOOKUP(C270,'053-005'!D:L,9,0)</f>
        <v>#N/A</v>
      </c>
      <c r="AA270" s="112" t="e">
        <f>VLOOKUP(C270,'053-006'!C:G,5,0)</f>
        <v>#N/A</v>
      </c>
    </row>
    <row r="271" spans="1:27" ht="45" customHeight="1">
      <c r="A271" s="174"/>
      <c r="B271" s="189" t="s">
        <v>413</v>
      </c>
      <c r="C271" s="82" t="s">
        <v>413</v>
      </c>
      <c r="D271" s="83" t="s">
        <v>707</v>
      </c>
      <c r="E271" s="83" t="s">
        <v>603</v>
      </c>
      <c r="F271" s="84">
        <v>12</v>
      </c>
      <c r="G271" s="180"/>
      <c r="H271" s="168"/>
      <c r="I271" s="168"/>
      <c r="J271" s="168"/>
      <c r="K271" s="168"/>
      <c r="L271" s="171"/>
      <c r="M271" s="109">
        <v>21</v>
      </c>
      <c r="N271" s="115">
        <f t="shared" si="133"/>
        <v>418.1052631578948</v>
      </c>
      <c r="O271" s="115">
        <f t="shared" si="134"/>
        <v>37.89473684210526</v>
      </c>
      <c r="P271" s="89">
        <f t="shared" si="126"/>
        <v>104.5263157894737</v>
      </c>
      <c r="Q271" s="89">
        <f t="shared" si="127"/>
        <v>313.5789473684211</v>
      </c>
      <c r="R271" s="90">
        <v>286978</v>
      </c>
      <c r="S271" s="90">
        <v>266135</v>
      </c>
      <c r="T271" s="110">
        <f t="shared" si="128"/>
        <v>128683326.00000001</v>
      </c>
      <c r="U271" s="110">
        <f t="shared" si="129"/>
        <v>10723610.500000002</v>
      </c>
      <c r="V271" s="111">
        <f t="shared" si="130"/>
        <v>10723610</v>
      </c>
      <c r="W271" s="112" t="str">
        <f>VLOOKUP(C271,'053-001'!D:I,6,0)</f>
        <v>053-001</v>
      </c>
      <c r="X271" s="112" t="e">
        <f>VLOOKUP(C271,'053-003'!C:G,5,0)</f>
        <v>#N/A</v>
      </c>
      <c r="Y271" s="112" t="e">
        <f>VLOOKUP(C271,'053-004'!C:G,5,0)</f>
        <v>#N/A</v>
      </c>
      <c r="Z271" s="113" t="e">
        <f>VLOOKUP(C271,'053-005'!D:L,9,0)</f>
        <v>#N/A</v>
      </c>
      <c r="AA271" s="112" t="e">
        <f>VLOOKUP(C271,'053-006'!C:G,5,0)</f>
        <v>#N/A</v>
      </c>
    </row>
    <row r="272" spans="1:27" ht="45" customHeight="1" thickBot="1">
      <c r="A272" s="187"/>
      <c r="B272" s="190" t="s">
        <v>729</v>
      </c>
      <c r="C272" s="95" t="s">
        <v>729</v>
      </c>
      <c r="D272" s="96" t="s">
        <v>714</v>
      </c>
      <c r="E272" s="96" t="s">
        <v>669</v>
      </c>
      <c r="F272" s="97">
        <v>2</v>
      </c>
      <c r="G272" s="192"/>
      <c r="H272" s="184"/>
      <c r="I272" s="184"/>
      <c r="J272" s="184"/>
      <c r="K272" s="184"/>
      <c r="L272" s="182"/>
      <c r="M272" s="109">
        <v>21</v>
      </c>
      <c r="N272" s="115">
        <f t="shared" si="133"/>
        <v>69.684210526315795</v>
      </c>
      <c r="O272" s="115">
        <f t="shared" si="134"/>
        <v>6.3157894736842106</v>
      </c>
      <c r="P272" s="89">
        <f t="shared" si="126"/>
        <v>17.421052631578949</v>
      </c>
      <c r="Q272" s="89">
        <f t="shared" si="127"/>
        <v>52.26315789473685</v>
      </c>
      <c r="R272" s="90">
        <v>286978</v>
      </c>
      <c r="S272" s="90">
        <v>266135</v>
      </c>
      <c r="T272" s="110">
        <f t="shared" si="128"/>
        <v>21447221.000000004</v>
      </c>
      <c r="U272" s="110">
        <f t="shared" si="129"/>
        <v>10723610.500000002</v>
      </c>
      <c r="V272" s="111">
        <f t="shared" si="130"/>
        <v>10723610</v>
      </c>
      <c r="W272" s="112" t="e">
        <f>VLOOKUP(C272,'053-001'!D:I,6,0)</f>
        <v>#N/A</v>
      </c>
      <c r="X272" s="112" t="e">
        <f>VLOOKUP(C272,'053-003'!C:G,5,0)</f>
        <v>#N/A</v>
      </c>
      <c r="Y272" s="112" t="str">
        <f>VLOOKUP(C272,'053-004'!C:G,5,0)</f>
        <v>053-004</v>
      </c>
      <c r="Z272" s="113" t="e">
        <f>VLOOKUP(C272,'053-005'!D:L,9,0)</f>
        <v>#N/A</v>
      </c>
      <c r="AA272" s="112" t="e">
        <f>VLOOKUP(C272,'053-006'!C:G,5,0)</f>
        <v>#N/A</v>
      </c>
    </row>
    <row r="273" spans="1:27" ht="45" customHeight="1">
      <c r="A273" s="186" t="s">
        <v>618</v>
      </c>
      <c r="B273" s="188" t="s">
        <v>36</v>
      </c>
      <c r="C273" s="92" t="s">
        <v>36</v>
      </c>
      <c r="D273" s="93" t="s">
        <v>3</v>
      </c>
      <c r="E273" s="93" t="s">
        <v>603</v>
      </c>
      <c r="F273" s="94">
        <v>1</v>
      </c>
      <c r="G273" s="191">
        <v>662</v>
      </c>
      <c r="H273" s="183">
        <f>F273*G273</f>
        <v>662</v>
      </c>
      <c r="I273" s="183">
        <v>0</v>
      </c>
      <c r="J273" s="183">
        <f>H273-I273</f>
        <v>662</v>
      </c>
      <c r="K273" s="183">
        <f>J273*0.09</f>
        <v>59.58</v>
      </c>
      <c r="L273" s="185">
        <f>J273+K273</f>
        <v>721.58</v>
      </c>
      <c r="M273" s="109">
        <v>21</v>
      </c>
      <c r="N273" s="115">
        <f>662/19*F273</f>
        <v>34.842105263157897</v>
      </c>
      <c r="O273" s="115">
        <f>60/19*F273</f>
        <v>3.1578947368421053</v>
      </c>
      <c r="P273" s="89">
        <f t="shared" si="126"/>
        <v>8.7105263157894743</v>
      </c>
      <c r="Q273" s="89">
        <f t="shared" si="127"/>
        <v>26.131578947368425</v>
      </c>
      <c r="R273" s="90">
        <v>286978</v>
      </c>
      <c r="S273" s="90">
        <v>266135</v>
      </c>
      <c r="T273" s="110">
        <f t="shared" si="128"/>
        <v>10723610.500000002</v>
      </c>
      <c r="U273" s="110">
        <f t="shared" si="129"/>
        <v>10723610.500000002</v>
      </c>
      <c r="V273" s="111">
        <f t="shared" si="130"/>
        <v>10723610</v>
      </c>
      <c r="W273" s="112" t="str">
        <f>VLOOKUP(C273,'053-001'!D:I,6,0)</f>
        <v>053-001</v>
      </c>
      <c r="X273" s="112" t="e">
        <f>VLOOKUP(C273,'053-003'!C:G,5,0)</f>
        <v>#N/A</v>
      </c>
      <c r="Y273" s="112" t="e">
        <f>VLOOKUP(C273,'053-004'!C:G,5,0)</f>
        <v>#N/A</v>
      </c>
      <c r="Z273" s="113" t="e">
        <f>VLOOKUP(C273,'053-005'!D:L,9,0)</f>
        <v>#N/A</v>
      </c>
      <c r="AA273" s="112" t="e">
        <f>VLOOKUP(C273,'053-006'!C:G,5,0)</f>
        <v>#N/A</v>
      </c>
    </row>
    <row r="274" spans="1:27" ht="45" customHeight="1">
      <c r="A274" s="174"/>
      <c r="B274" s="189" t="s">
        <v>175</v>
      </c>
      <c r="C274" s="82" t="s">
        <v>175</v>
      </c>
      <c r="D274" s="83" t="s">
        <v>674</v>
      </c>
      <c r="E274" s="83" t="s">
        <v>603</v>
      </c>
      <c r="F274" s="84">
        <v>2</v>
      </c>
      <c r="G274" s="180"/>
      <c r="H274" s="168"/>
      <c r="I274" s="168"/>
      <c r="J274" s="168"/>
      <c r="K274" s="168"/>
      <c r="L274" s="171"/>
      <c r="M274" s="109">
        <v>21</v>
      </c>
      <c r="N274" s="115">
        <f t="shared" ref="N274:N277" si="135">662/19*F274</f>
        <v>69.684210526315795</v>
      </c>
      <c r="O274" s="115">
        <f t="shared" ref="O274:O277" si="136">60/19*F274</f>
        <v>6.3157894736842106</v>
      </c>
      <c r="P274" s="89">
        <f t="shared" si="126"/>
        <v>17.421052631578949</v>
      </c>
      <c r="Q274" s="89">
        <f t="shared" si="127"/>
        <v>52.26315789473685</v>
      </c>
      <c r="R274" s="90">
        <v>286978</v>
      </c>
      <c r="S274" s="90">
        <v>266135</v>
      </c>
      <c r="T274" s="110">
        <f t="shared" si="128"/>
        <v>21447221.000000004</v>
      </c>
      <c r="U274" s="110">
        <f t="shared" si="129"/>
        <v>10723610.500000002</v>
      </c>
      <c r="V274" s="111">
        <f t="shared" si="130"/>
        <v>10723610</v>
      </c>
      <c r="W274" s="112" t="str">
        <f>VLOOKUP(C274,'053-001'!D:I,6,0)</f>
        <v>053-001</v>
      </c>
      <c r="X274" s="112" t="e">
        <f>VLOOKUP(C274,'053-003'!C:G,5,0)</f>
        <v>#N/A</v>
      </c>
      <c r="Y274" s="112" t="e">
        <f>VLOOKUP(C274,'053-004'!C:G,5,0)</f>
        <v>#N/A</v>
      </c>
      <c r="Z274" s="113" t="e">
        <f>VLOOKUP(C274,'053-005'!D:L,9,0)</f>
        <v>#N/A</v>
      </c>
      <c r="AA274" s="112" t="e">
        <f>VLOOKUP(C274,'053-006'!C:G,5,0)</f>
        <v>#N/A</v>
      </c>
    </row>
    <row r="275" spans="1:27" ht="45" customHeight="1">
      <c r="A275" s="174"/>
      <c r="B275" s="189" t="s">
        <v>304</v>
      </c>
      <c r="C275" s="82" t="s">
        <v>304</v>
      </c>
      <c r="D275" s="83" t="s">
        <v>706</v>
      </c>
      <c r="E275" s="83" t="s">
        <v>603</v>
      </c>
      <c r="F275" s="84">
        <v>2</v>
      </c>
      <c r="G275" s="180"/>
      <c r="H275" s="168"/>
      <c r="I275" s="168"/>
      <c r="J275" s="168"/>
      <c r="K275" s="168"/>
      <c r="L275" s="171"/>
      <c r="M275" s="109">
        <v>21</v>
      </c>
      <c r="N275" s="115">
        <f t="shared" si="135"/>
        <v>69.684210526315795</v>
      </c>
      <c r="O275" s="115">
        <f t="shared" si="136"/>
        <v>6.3157894736842106</v>
      </c>
      <c r="P275" s="89">
        <f t="shared" si="126"/>
        <v>17.421052631578949</v>
      </c>
      <c r="Q275" s="89">
        <f t="shared" si="127"/>
        <v>52.26315789473685</v>
      </c>
      <c r="R275" s="90">
        <v>286978</v>
      </c>
      <c r="S275" s="90">
        <v>266135</v>
      </c>
      <c r="T275" s="110">
        <f t="shared" si="128"/>
        <v>21447221.000000004</v>
      </c>
      <c r="U275" s="110">
        <f t="shared" si="129"/>
        <v>10723610.500000002</v>
      </c>
      <c r="V275" s="111">
        <f t="shared" si="130"/>
        <v>10723610</v>
      </c>
      <c r="W275" s="112" t="str">
        <f>VLOOKUP(C275,'053-001'!D:I,6,0)</f>
        <v>053-001</v>
      </c>
      <c r="X275" s="112" t="e">
        <f>VLOOKUP(C275,'053-003'!C:G,5,0)</f>
        <v>#N/A</v>
      </c>
      <c r="Y275" s="112" t="e">
        <f>VLOOKUP(C275,'053-004'!C:G,5,0)</f>
        <v>#N/A</v>
      </c>
      <c r="Z275" s="113" t="e">
        <f>VLOOKUP(C275,'053-005'!D:L,9,0)</f>
        <v>#N/A</v>
      </c>
      <c r="AA275" s="112" t="e">
        <f>VLOOKUP(C275,'053-006'!C:G,5,0)</f>
        <v>#N/A</v>
      </c>
    </row>
    <row r="276" spans="1:27" ht="45" customHeight="1">
      <c r="A276" s="174"/>
      <c r="B276" s="189" t="s">
        <v>414</v>
      </c>
      <c r="C276" s="82" t="s">
        <v>414</v>
      </c>
      <c r="D276" s="83" t="s">
        <v>707</v>
      </c>
      <c r="E276" s="83" t="s">
        <v>603</v>
      </c>
      <c r="F276" s="84">
        <v>12</v>
      </c>
      <c r="G276" s="180"/>
      <c r="H276" s="168"/>
      <c r="I276" s="168"/>
      <c r="J276" s="168"/>
      <c r="K276" s="168"/>
      <c r="L276" s="171"/>
      <c r="M276" s="109">
        <v>21</v>
      </c>
      <c r="N276" s="115">
        <f t="shared" si="135"/>
        <v>418.1052631578948</v>
      </c>
      <c r="O276" s="115">
        <f t="shared" si="136"/>
        <v>37.89473684210526</v>
      </c>
      <c r="P276" s="89">
        <f t="shared" si="126"/>
        <v>104.5263157894737</v>
      </c>
      <c r="Q276" s="89">
        <f t="shared" si="127"/>
        <v>313.5789473684211</v>
      </c>
      <c r="R276" s="90">
        <v>286978</v>
      </c>
      <c r="S276" s="90">
        <v>266135</v>
      </c>
      <c r="T276" s="110">
        <f t="shared" si="128"/>
        <v>128683326.00000001</v>
      </c>
      <c r="U276" s="110">
        <f t="shared" si="129"/>
        <v>10723610.500000002</v>
      </c>
      <c r="V276" s="111">
        <f t="shared" si="130"/>
        <v>10723610</v>
      </c>
      <c r="W276" s="112" t="str">
        <f>VLOOKUP(C276,'053-001'!D:I,6,0)</f>
        <v>053-001</v>
      </c>
      <c r="X276" s="112" t="e">
        <f>VLOOKUP(C276,'053-003'!C:G,5,0)</f>
        <v>#N/A</v>
      </c>
      <c r="Y276" s="112" t="e">
        <f>VLOOKUP(C276,'053-004'!C:G,5,0)</f>
        <v>#N/A</v>
      </c>
      <c r="Z276" s="113" t="e">
        <f>VLOOKUP(C276,'053-005'!D:L,9,0)</f>
        <v>#N/A</v>
      </c>
      <c r="AA276" s="112" t="e">
        <f>VLOOKUP(C276,'053-006'!C:G,5,0)</f>
        <v>#N/A</v>
      </c>
    </row>
    <row r="277" spans="1:27" ht="45" customHeight="1" thickBot="1">
      <c r="A277" s="187"/>
      <c r="B277" s="190" t="s">
        <v>730</v>
      </c>
      <c r="C277" s="95" t="s">
        <v>730</v>
      </c>
      <c r="D277" s="96" t="s">
        <v>714</v>
      </c>
      <c r="E277" s="96" t="s">
        <v>669</v>
      </c>
      <c r="F277" s="97">
        <v>2</v>
      </c>
      <c r="G277" s="192"/>
      <c r="H277" s="184"/>
      <c r="I277" s="184"/>
      <c r="J277" s="184"/>
      <c r="K277" s="184"/>
      <c r="L277" s="182"/>
      <c r="M277" s="109">
        <v>21</v>
      </c>
      <c r="N277" s="115">
        <f t="shared" si="135"/>
        <v>69.684210526315795</v>
      </c>
      <c r="O277" s="115">
        <f t="shared" si="136"/>
        <v>6.3157894736842106</v>
      </c>
      <c r="P277" s="89">
        <f t="shared" si="126"/>
        <v>17.421052631578949</v>
      </c>
      <c r="Q277" s="89">
        <f t="shared" si="127"/>
        <v>52.26315789473685</v>
      </c>
      <c r="R277" s="90">
        <v>286978</v>
      </c>
      <c r="S277" s="90">
        <v>266135</v>
      </c>
      <c r="T277" s="110">
        <f t="shared" si="128"/>
        <v>21447221.000000004</v>
      </c>
      <c r="U277" s="110">
        <f t="shared" si="129"/>
        <v>10723610.500000002</v>
      </c>
      <c r="V277" s="111">
        <f t="shared" si="130"/>
        <v>10723610</v>
      </c>
      <c r="W277" s="112" t="e">
        <f>VLOOKUP(C277,'053-001'!D:I,6,0)</f>
        <v>#N/A</v>
      </c>
      <c r="X277" s="112" t="e">
        <f>VLOOKUP(C277,'053-003'!C:G,5,0)</f>
        <v>#N/A</v>
      </c>
      <c r="Y277" s="112" t="str">
        <f>VLOOKUP(C277,'053-004'!C:G,5,0)</f>
        <v>053-004</v>
      </c>
      <c r="Z277" s="113" t="e">
        <f>VLOOKUP(C277,'053-005'!D:L,9,0)</f>
        <v>#N/A</v>
      </c>
      <c r="AA277" s="112" t="e">
        <f>VLOOKUP(C277,'053-006'!C:G,5,0)</f>
        <v>#N/A</v>
      </c>
    </row>
    <row r="278" spans="1:27" ht="45" customHeight="1">
      <c r="A278" s="186" t="s">
        <v>601</v>
      </c>
      <c r="B278" s="188" t="s">
        <v>8</v>
      </c>
      <c r="C278" s="92" t="s">
        <v>8</v>
      </c>
      <c r="D278" s="93" t="s">
        <v>3</v>
      </c>
      <c r="E278" s="93" t="s">
        <v>603</v>
      </c>
      <c r="F278" s="94">
        <v>1</v>
      </c>
      <c r="G278" s="191">
        <v>858</v>
      </c>
      <c r="H278" s="183">
        <f>F278*G278</f>
        <v>858</v>
      </c>
      <c r="I278" s="183">
        <v>0</v>
      </c>
      <c r="J278" s="183">
        <f>H278-I278</f>
        <v>858</v>
      </c>
      <c r="K278" s="183">
        <f>J278*0.09</f>
        <v>77.22</v>
      </c>
      <c r="L278" s="185">
        <f>J278+K278</f>
        <v>935.22</v>
      </c>
      <c r="M278" s="109">
        <v>20</v>
      </c>
      <c r="N278" s="115">
        <f>858/23*F278</f>
        <v>37.304347826086953</v>
      </c>
      <c r="O278" s="115">
        <f>77/23*F278</f>
        <v>3.347826086956522</v>
      </c>
      <c r="P278" s="89">
        <f t="shared" si="126"/>
        <v>9.3260869565217384</v>
      </c>
      <c r="Q278" s="89">
        <f t="shared" si="127"/>
        <v>27.978260869565215</v>
      </c>
      <c r="R278" s="90">
        <v>286978</v>
      </c>
      <c r="S278" s="90">
        <v>266135</v>
      </c>
      <c r="T278" s="110">
        <f t="shared" si="128"/>
        <v>11471895.934782607</v>
      </c>
      <c r="U278" s="110">
        <f t="shared" si="129"/>
        <v>11471895.934782607</v>
      </c>
      <c r="V278" s="111">
        <f t="shared" si="130"/>
        <v>11471895</v>
      </c>
      <c r="W278" s="112" t="str">
        <f>VLOOKUP(C278,'053-001'!D:I,6,0)</f>
        <v>053-001</v>
      </c>
      <c r="X278" s="112" t="e">
        <f>VLOOKUP(C278,'053-003'!C:G,5,0)</f>
        <v>#N/A</v>
      </c>
      <c r="Y278" s="112" t="e">
        <f>VLOOKUP(C278,'053-004'!C:G,5,0)</f>
        <v>#N/A</v>
      </c>
      <c r="Z278" s="113" t="e">
        <f>VLOOKUP(C278,'053-005'!D:L,9,0)</f>
        <v>#N/A</v>
      </c>
      <c r="AA278" s="112" t="e">
        <f>VLOOKUP(C278,'053-006'!C:G,5,0)</f>
        <v>#N/A</v>
      </c>
    </row>
    <row r="279" spans="1:27" ht="45" customHeight="1">
      <c r="A279" s="174"/>
      <c r="B279" s="189" t="s">
        <v>137</v>
      </c>
      <c r="C279" s="82" t="s">
        <v>137</v>
      </c>
      <c r="D279" s="83" t="s">
        <v>687</v>
      </c>
      <c r="E279" s="83" t="s">
        <v>603</v>
      </c>
      <c r="F279" s="84">
        <v>2</v>
      </c>
      <c r="G279" s="180"/>
      <c r="H279" s="168"/>
      <c r="I279" s="168"/>
      <c r="J279" s="168"/>
      <c r="K279" s="168"/>
      <c r="L279" s="171"/>
      <c r="M279" s="109">
        <v>20</v>
      </c>
      <c r="N279" s="115">
        <f t="shared" ref="N279:N282" si="137">858/23*F279</f>
        <v>74.608695652173907</v>
      </c>
      <c r="O279" s="115">
        <f t="shared" ref="O279:O282" si="138">77/23*F279</f>
        <v>6.6956521739130439</v>
      </c>
      <c r="P279" s="89">
        <f t="shared" si="126"/>
        <v>18.652173913043477</v>
      </c>
      <c r="Q279" s="89">
        <f t="shared" si="127"/>
        <v>55.95652173913043</v>
      </c>
      <c r="R279" s="90">
        <v>286978</v>
      </c>
      <c r="S279" s="90">
        <v>266135</v>
      </c>
      <c r="T279" s="110">
        <f t="shared" si="128"/>
        <v>22943791.869565215</v>
      </c>
      <c r="U279" s="110">
        <f t="shared" si="129"/>
        <v>11471895.934782607</v>
      </c>
      <c r="V279" s="111">
        <f t="shared" si="130"/>
        <v>11471895</v>
      </c>
      <c r="W279" s="112" t="str">
        <f>VLOOKUP(C279,'053-001'!D:I,6,0)</f>
        <v>053-001</v>
      </c>
      <c r="X279" s="112" t="e">
        <f>VLOOKUP(C279,'053-003'!C:G,5,0)</f>
        <v>#N/A</v>
      </c>
      <c r="Y279" s="112" t="e">
        <f>VLOOKUP(C279,'053-004'!C:G,5,0)</f>
        <v>#N/A</v>
      </c>
      <c r="Z279" s="113" t="e">
        <f>VLOOKUP(C279,'053-005'!D:L,9,0)</f>
        <v>#N/A</v>
      </c>
      <c r="AA279" s="112" t="e">
        <f>VLOOKUP(C279,'053-006'!C:G,5,0)</f>
        <v>#N/A</v>
      </c>
    </row>
    <row r="280" spans="1:27" ht="45" customHeight="1">
      <c r="A280" s="174"/>
      <c r="B280" s="189" t="s">
        <v>267</v>
      </c>
      <c r="C280" s="82" t="s">
        <v>267</v>
      </c>
      <c r="D280" s="83" t="s">
        <v>688</v>
      </c>
      <c r="E280" s="83" t="s">
        <v>603</v>
      </c>
      <c r="F280" s="84">
        <v>2</v>
      </c>
      <c r="G280" s="180"/>
      <c r="H280" s="168"/>
      <c r="I280" s="168"/>
      <c r="J280" s="168"/>
      <c r="K280" s="168"/>
      <c r="L280" s="171"/>
      <c r="M280" s="109">
        <v>20</v>
      </c>
      <c r="N280" s="115">
        <f t="shared" si="137"/>
        <v>74.608695652173907</v>
      </c>
      <c r="O280" s="115">
        <f t="shared" si="138"/>
        <v>6.6956521739130439</v>
      </c>
      <c r="P280" s="89">
        <f t="shared" si="126"/>
        <v>18.652173913043477</v>
      </c>
      <c r="Q280" s="89">
        <f t="shared" si="127"/>
        <v>55.95652173913043</v>
      </c>
      <c r="R280" s="90">
        <v>286978</v>
      </c>
      <c r="S280" s="90">
        <v>266135</v>
      </c>
      <c r="T280" s="110">
        <f t="shared" si="128"/>
        <v>22943791.869565215</v>
      </c>
      <c r="U280" s="110">
        <f t="shared" si="129"/>
        <v>11471895.934782607</v>
      </c>
      <c r="V280" s="111">
        <f t="shared" si="130"/>
        <v>11471895</v>
      </c>
      <c r="W280" s="112" t="str">
        <f>VLOOKUP(C280,'053-001'!D:I,6,0)</f>
        <v>053-001</v>
      </c>
      <c r="X280" s="112" t="e">
        <f>VLOOKUP(C280,'053-003'!C:G,5,0)</f>
        <v>#N/A</v>
      </c>
      <c r="Y280" s="112" t="e">
        <f>VLOOKUP(C280,'053-004'!C:G,5,0)</f>
        <v>#N/A</v>
      </c>
      <c r="Z280" s="113" t="e">
        <f>VLOOKUP(C280,'053-005'!D:L,9,0)</f>
        <v>#N/A</v>
      </c>
      <c r="AA280" s="112" t="e">
        <f>VLOOKUP(C280,'053-006'!C:G,5,0)</f>
        <v>#N/A</v>
      </c>
    </row>
    <row r="281" spans="1:27" ht="45" customHeight="1">
      <c r="A281" s="174"/>
      <c r="B281" s="189" t="s">
        <v>377</v>
      </c>
      <c r="C281" s="82" t="s">
        <v>377</v>
      </c>
      <c r="D281" s="83" t="s">
        <v>689</v>
      </c>
      <c r="E281" s="83" t="s">
        <v>603</v>
      </c>
      <c r="F281" s="84">
        <v>16</v>
      </c>
      <c r="G281" s="180"/>
      <c r="H281" s="168"/>
      <c r="I281" s="168"/>
      <c r="J281" s="168"/>
      <c r="K281" s="168"/>
      <c r="L281" s="171"/>
      <c r="M281" s="109">
        <v>20</v>
      </c>
      <c r="N281" s="115">
        <f t="shared" si="137"/>
        <v>596.86956521739125</v>
      </c>
      <c r="O281" s="115">
        <f t="shared" si="138"/>
        <v>53.565217391304351</v>
      </c>
      <c r="P281" s="89">
        <f t="shared" si="126"/>
        <v>149.21739130434781</v>
      </c>
      <c r="Q281" s="89">
        <f t="shared" si="127"/>
        <v>447.65217391304344</v>
      </c>
      <c r="R281" s="90">
        <v>286978</v>
      </c>
      <c r="S281" s="90">
        <v>266135</v>
      </c>
      <c r="T281" s="110">
        <f t="shared" si="128"/>
        <v>183550334.95652172</v>
      </c>
      <c r="U281" s="110">
        <f t="shared" si="129"/>
        <v>11471895.934782607</v>
      </c>
      <c r="V281" s="111">
        <f t="shared" si="130"/>
        <v>11471895</v>
      </c>
      <c r="W281" s="112" t="str">
        <f>VLOOKUP(C281,'053-001'!D:I,6,0)</f>
        <v>053-001</v>
      </c>
      <c r="X281" s="112" t="e">
        <f>VLOOKUP(C281,'053-003'!C:G,5,0)</f>
        <v>#N/A</v>
      </c>
      <c r="Y281" s="112" t="e">
        <f>VLOOKUP(C281,'053-004'!C:G,5,0)</f>
        <v>#N/A</v>
      </c>
      <c r="Z281" s="113" t="e">
        <f>VLOOKUP(C281,'053-005'!D:L,9,0)</f>
        <v>#N/A</v>
      </c>
      <c r="AA281" s="112" t="e">
        <f>VLOOKUP(C281,'053-006'!C:G,5,0)</f>
        <v>#N/A</v>
      </c>
    </row>
    <row r="282" spans="1:27" ht="45" customHeight="1" thickBot="1">
      <c r="A282" s="187"/>
      <c r="B282" s="190" t="s">
        <v>515</v>
      </c>
      <c r="C282" s="95" t="s">
        <v>515</v>
      </c>
      <c r="D282" s="96" t="s">
        <v>690</v>
      </c>
      <c r="E282" s="96" t="s">
        <v>603</v>
      </c>
      <c r="F282" s="97">
        <v>2</v>
      </c>
      <c r="G282" s="192"/>
      <c r="H282" s="184"/>
      <c r="I282" s="184"/>
      <c r="J282" s="184"/>
      <c r="K282" s="184"/>
      <c r="L282" s="182"/>
      <c r="M282" s="109">
        <v>20</v>
      </c>
      <c r="N282" s="115">
        <f t="shared" si="137"/>
        <v>74.608695652173907</v>
      </c>
      <c r="O282" s="115">
        <f t="shared" si="138"/>
        <v>6.6956521739130439</v>
      </c>
      <c r="P282" s="89">
        <f t="shared" si="126"/>
        <v>18.652173913043477</v>
      </c>
      <c r="Q282" s="89">
        <f t="shared" si="127"/>
        <v>55.95652173913043</v>
      </c>
      <c r="R282" s="90">
        <v>286978</v>
      </c>
      <c r="S282" s="90">
        <v>266135</v>
      </c>
      <c r="T282" s="110">
        <f t="shared" si="128"/>
        <v>22943791.869565215</v>
      </c>
      <c r="U282" s="110">
        <f t="shared" si="129"/>
        <v>11471895.934782607</v>
      </c>
      <c r="V282" s="111">
        <f t="shared" si="130"/>
        <v>11471895</v>
      </c>
      <c r="W282" s="112" t="str">
        <f>VLOOKUP(C282,'053-001'!D:I,6,0)</f>
        <v>053-001</v>
      </c>
      <c r="X282" s="112" t="e">
        <f>VLOOKUP(C282,'053-003'!C:G,5,0)</f>
        <v>#N/A</v>
      </c>
      <c r="Y282" s="112" t="e">
        <f>VLOOKUP(C282,'053-004'!C:G,5,0)</f>
        <v>#N/A</v>
      </c>
      <c r="Z282" s="113" t="e">
        <f>VLOOKUP(C282,'053-005'!D:L,9,0)</f>
        <v>#N/A</v>
      </c>
      <c r="AA282" s="112" t="e">
        <f>VLOOKUP(C282,'053-006'!C:G,5,0)</f>
        <v>#N/A</v>
      </c>
    </row>
    <row r="283" spans="1:27" ht="45" customHeight="1">
      <c r="A283" s="186" t="s">
        <v>604</v>
      </c>
      <c r="B283" s="188" t="s">
        <v>55</v>
      </c>
      <c r="C283" s="92" t="s">
        <v>55</v>
      </c>
      <c r="D283" s="93" t="s">
        <v>3</v>
      </c>
      <c r="E283" s="93" t="s">
        <v>603</v>
      </c>
      <c r="F283" s="94">
        <v>1</v>
      </c>
      <c r="G283" s="191">
        <v>366</v>
      </c>
      <c r="H283" s="183">
        <f>F283*G283</f>
        <v>366</v>
      </c>
      <c r="I283" s="183">
        <v>0</v>
      </c>
      <c r="J283" s="183">
        <f>H283-I283</f>
        <v>366</v>
      </c>
      <c r="K283" s="183">
        <f>J283*0.09</f>
        <v>32.94</v>
      </c>
      <c r="L283" s="185">
        <f>J283+K283</f>
        <v>398.94</v>
      </c>
      <c r="M283" s="109">
        <v>20</v>
      </c>
      <c r="N283" s="91">
        <f>366/19*F283</f>
        <v>19.263157894736842</v>
      </c>
      <c r="O283" s="91">
        <f>33/19*F283</f>
        <v>1.736842105263158</v>
      </c>
      <c r="P283" s="89">
        <f t="shared" si="126"/>
        <v>4.8157894736842106</v>
      </c>
      <c r="Q283" s="89">
        <f t="shared" si="127"/>
        <v>14.447368421052632</v>
      </c>
      <c r="R283" s="90">
        <v>286978</v>
      </c>
      <c r="S283" s="90">
        <v>266135</v>
      </c>
      <c r="T283" s="110">
        <f t="shared" si="128"/>
        <v>5926162.5</v>
      </c>
      <c r="U283" s="110">
        <f t="shared" si="129"/>
        <v>5926162.5</v>
      </c>
      <c r="V283" s="111">
        <f t="shared" si="130"/>
        <v>5926162</v>
      </c>
      <c r="W283" s="112" t="str">
        <f>VLOOKUP(C283,'053-001'!D:I,6,0)</f>
        <v>053-001</v>
      </c>
      <c r="X283" s="112" t="e">
        <f>VLOOKUP(C283,'053-003'!C:G,5,0)</f>
        <v>#N/A</v>
      </c>
      <c r="Y283" s="112" t="e">
        <f>VLOOKUP(C283,'053-004'!C:G,5,0)</f>
        <v>#N/A</v>
      </c>
      <c r="Z283" s="113" t="e">
        <f>VLOOKUP(C283,'053-005'!D:L,9,0)</f>
        <v>#N/A</v>
      </c>
      <c r="AA283" s="112" t="e">
        <f>VLOOKUP(C283,'053-006'!C:G,5,0)</f>
        <v>#N/A</v>
      </c>
    </row>
    <row r="284" spans="1:27" ht="45" customHeight="1">
      <c r="A284" s="174"/>
      <c r="B284" s="189" t="s">
        <v>198</v>
      </c>
      <c r="C284" s="82" t="s">
        <v>198</v>
      </c>
      <c r="D284" s="83" t="s">
        <v>674</v>
      </c>
      <c r="E284" s="83" t="s">
        <v>603</v>
      </c>
      <c r="F284" s="84">
        <v>2</v>
      </c>
      <c r="G284" s="180"/>
      <c r="H284" s="168"/>
      <c r="I284" s="168"/>
      <c r="J284" s="168"/>
      <c r="K284" s="168"/>
      <c r="L284" s="171"/>
      <c r="M284" s="109">
        <v>20</v>
      </c>
      <c r="N284" s="91">
        <f t="shared" ref="N284:N287" si="139">366/19*F284</f>
        <v>38.526315789473685</v>
      </c>
      <c r="O284" s="91">
        <f t="shared" ref="O284:O287" si="140">33/19*F284</f>
        <v>3.4736842105263159</v>
      </c>
      <c r="P284" s="89">
        <f t="shared" si="126"/>
        <v>9.6315789473684212</v>
      </c>
      <c r="Q284" s="89">
        <f t="shared" si="127"/>
        <v>28.894736842105264</v>
      </c>
      <c r="R284" s="90">
        <v>286978</v>
      </c>
      <c r="S284" s="90">
        <v>266135</v>
      </c>
      <c r="T284" s="110">
        <f t="shared" si="128"/>
        <v>11852325</v>
      </c>
      <c r="U284" s="110">
        <f t="shared" si="129"/>
        <v>5926162.5</v>
      </c>
      <c r="V284" s="111">
        <f t="shared" si="130"/>
        <v>5926162</v>
      </c>
      <c r="W284" s="112" t="str">
        <f>VLOOKUP(C284,'053-001'!D:I,6,0)</f>
        <v>053-001</v>
      </c>
      <c r="X284" s="112" t="e">
        <f>VLOOKUP(C284,'053-003'!C:G,5,0)</f>
        <v>#N/A</v>
      </c>
      <c r="Y284" s="112" t="e">
        <f>VLOOKUP(C284,'053-004'!C:G,5,0)</f>
        <v>#N/A</v>
      </c>
      <c r="Z284" s="113" t="e">
        <f>VLOOKUP(C284,'053-005'!D:L,9,0)</f>
        <v>#N/A</v>
      </c>
      <c r="AA284" s="112" t="e">
        <f>VLOOKUP(C284,'053-006'!C:G,5,0)</f>
        <v>#N/A</v>
      </c>
    </row>
    <row r="285" spans="1:27" ht="45" customHeight="1">
      <c r="A285" s="174"/>
      <c r="B285" s="189" t="s">
        <v>324</v>
      </c>
      <c r="C285" s="82" t="s">
        <v>324</v>
      </c>
      <c r="D285" s="83" t="s">
        <v>661</v>
      </c>
      <c r="E285" s="83" t="s">
        <v>603</v>
      </c>
      <c r="F285" s="84">
        <v>2</v>
      </c>
      <c r="G285" s="180"/>
      <c r="H285" s="168"/>
      <c r="I285" s="168"/>
      <c r="J285" s="168"/>
      <c r="K285" s="168"/>
      <c r="L285" s="171"/>
      <c r="M285" s="109">
        <v>20</v>
      </c>
      <c r="N285" s="91">
        <f t="shared" si="139"/>
        <v>38.526315789473685</v>
      </c>
      <c r="O285" s="91">
        <f t="shared" si="140"/>
        <v>3.4736842105263159</v>
      </c>
      <c r="P285" s="89">
        <f t="shared" si="126"/>
        <v>9.6315789473684212</v>
      </c>
      <c r="Q285" s="89">
        <f t="shared" si="127"/>
        <v>28.894736842105264</v>
      </c>
      <c r="R285" s="90">
        <v>286978</v>
      </c>
      <c r="S285" s="90">
        <v>266135</v>
      </c>
      <c r="T285" s="110">
        <f t="shared" si="128"/>
        <v>11852325</v>
      </c>
      <c r="U285" s="110">
        <f t="shared" si="129"/>
        <v>5926162.5</v>
      </c>
      <c r="V285" s="111">
        <f t="shared" si="130"/>
        <v>5926162</v>
      </c>
      <c r="W285" s="112" t="str">
        <f>VLOOKUP(C285,'053-001'!D:I,6,0)</f>
        <v>053-001</v>
      </c>
      <c r="X285" s="112" t="e">
        <f>VLOOKUP(C285,'053-003'!C:G,5,0)</f>
        <v>#N/A</v>
      </c>
      <c r="Y285" s="112" t="e">
        <f>VLOOKUP(C285,'053-004'!C:G,5,0)</f>
        <v>#N/A</v>
      </c>
      <c r="Z285" s="113" t="e">
        <f>VLOOKUP(C285,'053-005'!D:L,9,0)</f>
        <v>#N/A</v>
      </c>
      <c r="AA285" s="112" t="e">
        <f>VLOOKUP(C285,'053-006'!C:G,5,0)</f>
        <v>#N/A</v>
      </c>
    </row>
    <row r="286" spans="1:27" ht="45" customHeight="1">
      <c r="A286" s="174"/>
      <c r="B286" s="189" t="s">
        <v>435</v>
      </c>
      <c r="C286" s="82" t="s">
        <v>435</v>
      </c>
      <c r="D286" s="83" t="s">
        <v>662</v>
      </c>
      <c r="E286" s="83" t="s">
        <v>603</v>
      </c>
      <c r="F286" s="84">
        <v>12</v>
      </c>
      <c r="G286" s="180"/>
      <c r="H286" s="168"/>
      <c r="I286" s="168"/>
      <c r="J286" s="168"/>
      <c r="K286" s="168"/>
      <c r="L286" s="171"/>
      <c r="M286" s="109">
        <v>20</v>
      </c>
      <c r="N286" s="91">
        <f t="shared" si="139"/>
        <v>231.15789473684211</v>
      </c>
      <c r="O286" s="91">
        <f t="shared" si="140"/>
        <v>20.842105263157897</v>
      </c>
      <c r="P286" s="89">
        <f t="shared" si="126"/>
        <v>57.789473684210527</v>
      </c>
      <c r="Q286" s="89">
        <f t="shared" si="127"/>
        <v>173.36842105263159</v>
      </c>
      <c r="R286" s="90">
        <v>286978</v>
      </c>
      <c r="S286" s="90">
        <v>266135</v>
      </c>
      <c r="T286" s="110">
        <f t="shared" si="128"/>
        <v>71113950</v>
      </c>
      <c r="U286" s="110">
        <f t="shared" si="129"/>
        <v>5926162.5</v>
      </c>
      <c r="V286" s="111">
        <f t="shared" si="130"/>
        <v>5926162</v>
      </c>
      <c r="W286" s="112" t="str">
        <f>VLOOKUP(C286,'053-001'!D:I,6,0)</f>
        <v>053-001</v>
      </c>
      <c r="X286" s="112" t="e">
        <f>VLOOKUP(C286,'053-003'!C:G,5,0)</f>
        <v>#N/A</v>
      </c>
      <c r="Y286" s="112" t="e">
        <f>VLOOKUP(C286,'053-004'!C:G,5,0)</f>
        <v>#N/A</v>
      </c>
      <c r="Z286" s="113" t="e">
        <f>VLOOKUP(C286,'053-005'!D:L,9,0)</f>
        <v>#N/A</v>
      </c>
      <c r="AA286" s="112" t="e">
        <f>VLOOKUP(C286,'053-006'!C:G,5,0)</f>
        <v>#N/A</v>
      </c>
    </row>
    <row r="287" spans="1:27" ht="45" customHeight="1" thickBot="1">
      <c r="A287" s="187"/>
      <c r="B287" s="190" t="s">
        <v>556</v>
      </c>
      <c r="C287" s="95" t="s">
        <v>556</v>
      </c>
      <c r="D287" s="96" t="s">
        <v>675</v>
      </c>
      <c r="E287" s="96" t="s">
        <v>603</v>
      </c>
      <c r="F287" s="97">
        <v>2</v>
      </c>
      <c r="G287" s="192"/>
      <c r="H287" s="184"/>
      <c r="I287" s="184"/>
      <c r="J287" s="184"/>
      <c r="K287" s="184"/>
      <c r="L287" s="182"/>
      <c r="M287" s="109">
        <v>20</v>
      </c>
      <c r="N287" s="91">
        <f t="shared" si="139"/>
        <v>38.526315789473685</v>
      </c>
      <c r="O287" s="91">
        <f t="shared" si="140"/>
        <v>3.4736842105263159</v>
      </c>
      <c r="P287" s="89">
        <f t="shared" si="126"/>
        <v>9.6315789473684212</v>
      </c>
      <c r="Q287" s="89">
        <f t="shared" si="127"/>
        <v>28.894736842105264</v>
      </c>
      <c r="R287" s="90">
        <v>286978</v>
      </c>
      <c r="S287" s="90">
        <v>266135</v>
      </c>
      <c r="T287" s="110">
        <f t="shared" si="128"/>
        <v>11852325</v>
      </c>
      <c r="U287" s="110">
        <f t="shared" si="129"/>
        <v>5926162.5</v>
      </c>
      <c r="V287" s="111">
        <f t="shared" si="130"/>
        <v>5926162</v>
      </c>
      <c r="W287" s="112" t="str">
        <f>VLOOKUP(C287,'053-001'!D:I,6,0)</f>
        <v>053-001</v>
      </c>
      <c r="X287" s="112" t="e">
        <f>VLOOKUP(C287,'053-003'!C:G,5,0)</f>
        <v>#N/A</v>
      </c>
      <c r="Y287" s="112" t="e">
        <f>VLOOKUP(C287,'053-004'!C:G,5,0)</f>
        <v>#N/A</v>
      </c>
      <c r="Z287" s="113" t="e">
        <f>VLOOKUP(C287,'053-005'!D:L,9,0)</f>
        <v>#N/A</v>
      </c>
      <c r="AA287" s="112" t="e">
        <f>VLOOKUP(C287,'053-006'!C:G,5,0)</f>
        <v>#N/A</v>
      </c>
    </row>
    <row r="288" spans="1:27" ht="45" customHeight="1">
      <c r="A288" s="186" t="s">
        <v>606</v>
      </c>
      <c r="B288" s="188" t="s">
        <v>9</v>
      </c>
      <c r="C288" s="92" t="s">
        <v>9</v>
      </c>
      <c r="D288" s="93" t="s">
        <v>3</v>
      </c>
      <c r="E288" s="93" t="s">
        <v>603</v>
      </c>
      <c r="F288" s="94">
        <v>1</v>
      </c>
      <c r="G288" s="191">
        <v>1675</v>
      </c>
      <c r="H288" s="183">
        <f>F288*G288</f>
        <v>1675</v>
      </c>
      <c r="I288" s="183">
        <v>0</v>
      </c>
      <c r="J288" s="183">
        <f>H288-I288</f>
        <v>1675</v>
      </c>
      <c r="K288" s="183">
        <f>J288*0.09</f>
        <v>150.75</v>
      </c>
      <c r="L288" s="185">
        <f>J288+K288</f>
        <v>1825.75</v>
      </c>
      <c r="M288" s="109">
        <v>20</v>
      </c>
      <c r="N288" s="115">
        <f>1675/23*F288</f>
        <v>72.826086956521735</v>
      </c>
      <c r="O288" s="115">
        <f>151/23*F288</f>
        <v>6.5652173913043477</v>
      </c>
      <c r="P288" s="89">
        <f t="shared" si="126"/>
        <v>18.206521739130434</v>
      </c>
      <c r="Q288" s="89">
        <f t="shared" si="127"/>
        <v>54.619565217391298</v>
      </c>
      <c r="R288" s="90">
        <v>286978</v>
      </c>
      <c r="S288" s="90">
        <v>266135</v>
      </c>
      <c r="T288" s="110">
        <f t="shared" si="128"/>
        <v>22404079.206521735</v>
      </c>
      <c r="U288" s="110">
        <f t="shared" si="129"/>
        <v>22404079.206521735</v>
      </c>
      <c r="V288" s="111">
        <f t="shared" si="130"/>
        <v>22404079</v>
      </c>
      <c r="W288" s="112" t="str">
        <f>VLOOKUP(C288,'053-001'!D:I,6,0)</f>
        <v>053-001</v>
      </c>
      <c r="X288" s="112" t="e">
        <f>VLOOKUP(C288,'053-003'!C:G,5,0)</f>
        <v>#N/A</v>
      </c>
      <c r="Y288" s="112" t="e">
        <f>VLOOKUP(C288,'053-004'!C:G,5,0)</f>
        <v>#N/A</v>
      </c>
      <c r="Z288" s="113" t="e">
        <f>VLOOKUP(C288,'053-005'!D:L,9,0)</f>
        <v>#N/A</v>
      </c>
      <c r="AA288" s="112" t="e">
        <f>VLOOKUP(C288,'053-006'!C:G,5,0)</f>
        <v>#N/A</v>
      </c>
    </row>
    <row r="289" spans="1:27" ht="45" customHeight="1">
      <c r="A289" s="174"/>
      <c r="B289" s="189" t="s">
        <v>138</v>
      </c>
      <c r="C289" s="82" t="s">
        <v>138</v>
      </c>
      <c r="D289" s="83" t="s">
        <v>702</v>
      </c>
      <c r="E289" s="83" t="s">
        <v>603</v>
      </c>
      <c r="F289" s="84">
        <v>2</v>
      </c>
      <c r="G289" s="180"/>
      <c r="H289" s="168"/>
      <c r="I289" s="168"/>
      <c r="J289" s="168"/>
      <c r="K289" s="168"/>
      <c r="L289" s="171"/>
      <c r="M289" s="109">
        <v>20</v>
      </c>
      <c r="N289" s="115">
        <f t="shared" ref="N289:N292" si="141">1675/23*F289</f>
        <v>145.65217391304347</v>
      </c>
      <c r="O289" s="115">
        <f t="shared" ref="O289:O292" si="142">151/23*F289</f>
        <v>13.130434782608695</v>
      </c>
      <c r="P289" s="89">
        <f t="shared" si="126"/>
        <v>36.413043478260867</v>
      </c>
      <c r="Q289" s="89">
        <f t="shared" si="127"/>
        <v>109.2391304347826</v>
      </c>
      <c r="R289" s="90">
        <v>286978</v>
      </c>
      <c r="S289" s="90">
        <v>266135</v>
      </c>
      <c r="T289" s="110">
        <f t="shared" si="128"/>
        <v>44808158.413043469</v>
      </c>
      <c r="U289" s="110">
        <f t="shared" si="129"/>
        <v>22404079.206521735</v>
      </c>
      <c r="V289" s="111">
        <f t="shared" si="130"/>
        <v>22404079</v>
      </c>
      <c r="W289" s="112" t="str">
        <f>VLOOKUP(C289,'053-001'!D:I,6,0)</f>
        <v>053-001</v>
      </c>
      <c r="X289" s="112" t="e">
        <f>VLOOKUP(C289,'053-003'!C:G,5,0)</f>
        <v>#N/A</v>
      </c>
      <c r="Y289" s="112" t="e">
        <f>VLOOKUP(C289,'053-004'!C:G,5,0)</f>
        <v>#N/A</v>
      </c>
      <c r="Z289" s="113" t="e">
        <f>VLOOKUP(C289,'053-005'!D:L,9,0)</f>
        <v>#N/A</v>
      </c>
      <c r="AA289" s="112" t="e">
        <f>VLOOKUP(C289,'053-006'!C:G,5,0)</f>
        <v>#N/A</v>
      </c>
    </row>
    <row r="290" spans="1:27" ht="45" customHeight="1">
      <c r="A290" s="174"/>
      <c r="B290" s="189" t="s">
        <v>268</v>
      </c>
      <c r="C290" s="82" t="s">
        <v>268</v>
      </c>
      <c r="D290" s="83" t="s">
        <v>731</v>
      </c>
      <c r="E290" s="83" t="s">
        <v>603</v>
      </c>
      <c r="F290" s="84">
        <v>2</v>
      </c>
      <c r="G290" s="180"/>
      <c r="H290" s="168"/>
      <c r="I290" s="168"/>
      <c r="J290" s="168"/>
      <c r="K290" s="168"/>
      <c r="L290" s="171"/>
      <c r="M290" s="109">
        <v>20</v>
      </c>
      <c r="N290" s="115">
        <f t="shared" si="141"/>
        <v>145.65217391304347</v>
      </c>
      <c r="O290" s="115">
        <f t="shared" si="142"/>
        <v>13.130434782608695</v>
      </c>
      <c r="P290" s="89">
        <f t="shared" si="126"/>
        <v>36.413043478260867</v>
      </c>
      <c r="Q290" s="89">
        <f t="shared" si="127"/>
        <v>109.2391304347826</v>
      </c>
      <c r="R290" s="90">
        <v>286978</v>
      </c>
      <c r="S290" s="90">
        <v>266135</v>
      </c>
      <c r="T290" s="110">
        <f t="shared" si="128"/>
        <v>44808158.413043469</v>
      </c>
      <c r="U290" s="110">
        <f t="shared" si="129"/>
        <v>22404079.206521735</v>
      </c>
      <c r="V290" s="111">
        <f t="shared" si="130"/>
        <v>22404079</v>
      </c>
      <c r="W290" s="112" t="str">
        <f>VLOOKUP(C290,'053-001'!D:I,6,0)</f>
        <v>053-001</v>
      </c>
      <c r="X290" s="112" t="e">
        <f>VLOOKUP(C290,'053-003'!C:G,5,0)</f>
        <v>#N/A</v>
      </c>
      <c r="Y290" s="112" t="e">
        <f>VLOOKUP(C290,'053-004'!C:G,5,0)</f>
        <v>#N/A</v>
      </c>
      <c r="Z290" s="113" t="e">
        <f>VLOOKUP(C290,'053-005'!D:L,9,0)</f>
        <v>#N/A</v>
      </c>
      <c r="AA290" s="112" t="e">
        <f>VLOOKUP(C290,'053-006'!C:G,5,0)</f>
        <v>#N/A</v>
      </c>
    </row>
    <row r="291" spans="1:27" ht="45" customHeight="1">
      <c r="A291" s="174"/>
      <c r="B291" s="189" t="s">
        <v>378</v>
      </c>
      <c r="C291" s="82" t="s">
        <v>378</v>
      </c>
      <c r="D291" s="83" t="s">
        <v>732</v>
      </c>
      <c r="E291" s="83" t="s">
        <v>603</v>
      </c>
      <c r="F291" s="84">
        <v>16</v>
      </c>
      <c r="G291" s="180"/>
      <c r="H291" s="168"/>
      <c r="I291" s="168"/>
      <c r="J291" s="168"/>
      <c r="K291" s="168"/>
      <c r="L291" s="171"/>
      <c r="M291" s="109">
        <v>20</v>
      </c>
      <c r="N291" s="115">
        <f t="shared" si="141"/>
        <v>1165.2173913043478</v>
      </c>
      <c r="O291" s="115">
        <f t="shared" si="142"/>
        <v>105.04347826086956</v>
      </c>
      <c r="P291" s="89">
        <f t="shared" si="126"/>
        <v>291.30434782608694</v>
      </c>
      <c r="Q291" s="89">
        <f t="shared" si="127"/>
        <v>873.91304347826076</v>
      </c>
      <c r="R291" s="90">
        <v>286978</v>
      </c>
      <c r="S291" s="90">
        <v>266135</v>
      </c>
      <c r="T291" s="110">
        <f t="shared" si="128"/>
        <v>358465267.30434775</v>
      </c>
      <c r="U291" s="110">
        <f t="shared" si="129"/>
        <v>22404079.206521735</v>
      </c>
      <c r="V291" s="111">
        <f t="shared" si="130"/>
        <v>22404079</v>
      </c>
      <c r="W291" s="112" t="str">
        <f>VLOOKUP(C291,'053-001'!D:I,6,0)</f>
        <v>053-001</v>
      </c>
      <c r="X291" s="112" t="e">
        <f>VLOOKUP(C291,'053-003'!C:G,5,0)</f>
        <v>#N/A</v>
      </c>
      <c r="Y291" s="112" t="e">
        <f>VLOOKUP(C291,'053-004'!C:G,5,0)</f>
        <v>#N/A</v>
      </c>
      <c r="Z291" s="113" t="e">
        <f>VLOOKUP(C291,'053-005'!D:L,9,0)</f>
        <v>#N/A</v>
      </c>
      <c r="AA291" s="112" t="e">
        <f>VLOOKUP(C291,'053-006'!C:G,5,0)</f>
        <v>#N/A</v>
      </c>
    </row>
    <row r="292" spans="1:27" ht="45" customHeight="1" thickBot="1">
      <c r="A292" s="187"/>
      <c r="B292" s="190" t="s">
        <v>733</v>
      </c>
      <c r="C292" s="95" t="s">
        <v>733</v>
      </c>
      <c r="D292" s="96" t="s">
        <v>734</v>
      </c>
      <c r="E292" s="96" t="s">
        <v>710</v>
      </c>
      <c r="F292" s="97">
        <v>2</v>
      </c>
      <c r="G292" s="192"/>
      <c r="H292" s="184"/>
      <c r="I292" s="184"/>
      <c r="J292" s="184"/>
      <c r="K292" s="184"/>
      <c r="L292" s="182"/>
      <c r="M292" s="109">
        <v>20</v>
      </c>
      <c r="N292" s="115">
        <f t="shared" si="141"/>
        <v>145.65217391304347</v>
      </c>
      <c r="O292" s="115">
        <f t="shared" si="142"/>
        <v>13.130434782608695</v>
      </c>
      <c r="P292" s="89">
        <f t="shared" si="126"/>
        <v>36.413043478260867</v>
      </c>
      <c r="Q292" s="89">
        <f t="shared" si="127"/>
        <v>109.2391304347826</v>
      </c>
      <c r="R292" s="90">
        <v>286978</v>
      </c>
      <c r="S292" s="90">
        <v>266135</v>
      </c>
      <c r="T292" s="110">
        <f t="shared" si="128"/>
        <v>44808158.413043469</v>
      </c>
      <c r="U292" s="110">
        <f t="shared" si="129"/>
        <v>22404079.206521735</v>
      </c>
      <c r="V292" s="111">
        <f t="shared" si="130"/>
        <v>22404079</v>
      </c>
      <c r="W292" s="112" t="e">
        <f>VLOOKUP(C292,'053-001'!D:I,6,0)</f>
        <v>#N/A</v>
      </c>
      <c r="X292" s="112" t="e">
        <f>VLOOKUP(C292,'053-003'!C:G,5,0)</f>
        <v>#N/A</v>
      </c>
      <c r="Y292" s="112" t="e">
        <f>VLOOKUP(C292,'053-004'!C:G,5,0)</f>
        <v>#N/A</v>
      </c>
      <c r="Z292" s="113" t="str">
        <f>VLOOKUP(C292,'053-005'!D:L,9,0)</f>
        <v>053-005</v>
      </c>
      <c r="AA292" s="112" t="e">
        <f>VLOOKUP(C292,'053-006'!C:G,5,0)</f>
        <v>#N/A</v>
      </c>
    </row>
    <row r="293" spans="1:27" ht="45" customHeight="1">
      <c r="A293" s="186" t="s">
        <v>608</v>
      </c>
      <c r="B293" s="188" t="s">
        <v>10</v>
      </c>
      <c r="C293" s="92" t="s">
        <v>10</v>
      </c>
      <c r="D293" s="93" t="s">
        <v>3</v>
      </c>
      <c r="E293" s="93" t="s">
        <v>603</v>
      </c>
      <c r="F293" s="94">
        <v>1</v>
      </c>
      <c r="G293" s="191">
        <v>662</v>
      </c>
      <c r="H293" s="183">
        <f>F293*G293</f>
        <v>662</v>
      </c>
      <c r="I293" s="183">
        <v>0</v>
      </c>
      <c r="J293" s="183">
        <f>H293-I293</f>
        <v>662</v>
      </c>
      <c r="K293" s="183">
        <f>J293*0.09</f>
        <v>59.58</v>
      </c>
      <c r="L293" s="185">
        <f>J293+K293</f>
        <v>721.58</v>
      </c>
      <c r="M293" s="109">
        <v>20</v>
      </c>
      <c r="N293" s="115">
        <f>662/19*F293</f>
        <v>34.842105263157897</v>
      </c>
      <c r="O293" s="115">
        <f>60/19*F293</f>
        <v>3.1578947368421053</v>
      </c>
      <c r="P293" s="89">
        <f t="shared" si="126"/>
        <v>8.7105263157894743</v>
      </c>
      <c r="Q293" s="89">
        <f t="shared" si="127"/>
        <v>26.131578947368425</v>
      </c>
      <c r="R293" s="90">
        <v>286978</v>
      </c>
      <c r="S293" s="90">
        <v>266135</v>
      </c>
      <c r="T293" s="110">
        <f t="shared" si="128"/>
        <v>10723610.500000002</v>
      </c>
      <c r="U293" s="110">
        <f t="shared" si="129"/>
        <v>10723610.500000002</v>
      </c>
      <c r="V293" s="111">
        <f t="shared" si="130"/>
        <v>10723610</v>
      </c>
      <c r="W293" s="112" t="str">
        <f>VLOOKUP(C293,'053-001'!D:I,6,0)</f>
        <v>053-001</v>
      </c>
      <c r="X293" s="112" t="e">
        <f>VLOOKUP(C293,'053-003'!C:G,5,0)</f>
        <v>#N/A</v>
      </c>
      <c r="Y293" s="112" t="e">
        <f>VLOOKUP(C293,'053-004'!C:G,5,0)</f>
        <v>#N/A</v>
      </c>
      <c r="Z293" s="113" t="e">
        <f>VLOOKUP(C293,'053-005'!D:L,9,0)</f>
        <v>#N/A</v>
      </c>
      <c r="AA293" s="112" t="e">
        <f>VLOOKUP(C293,'053-006'!C:G,5,0)</f>
        <v>#N/A</v>
      </c>
    </row>
    <row r="294" spans="1:27" ht="45" customHeight="1">
      <c r="A294" s="174"/>
      <c r="B294" s="189" t="s">
        <v>140</v>
      </c>
      <c r="C294" s="82" t="s">
        <v>140</v>
      </c>
      <c r="D294" s="83" t="s">
        <v>674</v>
      </c>
      <c r="E294" s="83" t="s">
        <v>603</v>
      </c>
      <c r="F294" s="84">
        <v>2</v>
      </c>
      <c r="G294" s="180"/>
      <c r="H294" s="168"/>
      <c r="I294" s="168"/>
      <c r="J294" s="168"/>
      <c r="K294" s="168"/>
      <c r="L294" s="171"/>
      <c r="M294" s="109">
        <v>20</v>
      </c>
      <c r="N294" s="115">
        <f t="shared" ref="N294:N297" si="143">662/19*F294</f>
        <v>69.684210526315795</v>
      </c>
      <c r="O294" s="115">
        <f t="shared" ref="O294:O297" si="144">60/19*F294</f>
        <v>6.3157894736842106</v>
      </c>
      <c r="P294" s="89">
        <f t="shared" si="126"/>
        <v>17.421052631578949</v>
      </c>
      <c r="Q294" s="89">
        <f t="shared" si="127"/>
        <v>52.26315789473685</v>
      </c>
      <c r="R294" s="90">
        <v>286978</v>
      </c>
      <c r="S294" s="90">
        <v>266135</v>
      </c>
      <c r="T294" s="110">
        <f t="shared" si="128"/>
        <v>21447221.000000004</v>
      </c>
      <c r="U294" s="110">
        <f t="shared" si="129"/>
        <v>10723610.500000002</v>
      </c>
      <c r="V294" s="111">
        <f t="shared" si="130"/>
        <v>10723610</v>
      </c>
      <c r="W294" s="112" t="str">
        <f>VLOOKUP(C294,'053-001'!D:I,6,0)</f>
        <v>053-001</v>
      </c>
      <c r="X294" s="112" t="e">
        <f>VLOOKUP(C294,'053-003'!C:G,5,0)</f>
        <v>#N/A</v>
      </c>
      <c r="Y294" s="112" t="e">
        <f>VLOOKUP(C294,'053-004'!C:G,5,0)</f>
        <v>#N/A</v>
      </c>
      <c r="Z294" s="113" t="e">
        <f>VLOOKUP(C294,'053-005'!D:L,9,0)</f>
        <v>#N/A</v>
      </c>
      <c r="AA294" s="112" t="e">
        <f>VLOOKUP(C294,'053-006'!C:G,5,0)</f>
        <v>#N/A</v>
      </c>
    </row>
    <row r="295" spans="1:27" ht="45" customHeight="1">
      <c r="A295" s="174"/>
      <c r="B295" s="189" t="s">
        <v>270</v>
      </c>
      <c r="C295" s="82" t="s">
        <v>270</v>
      </c>
      <c r="D295" s="83" t="s">
        <v>706</v>
      </c>
      <c r="E295" s="83" t="s">
        <v>603</v>
      </c>
      <c r="F295" s="84">
        <v>2</v>
      </c>
      <c r="G295" s="180"/>
      <c r="H295" s="168"/>
      <c r="I295" s="168"/>
      <c r="J295" s="168"/>
      <c r="K295" s="168"/>
      <c r="L295" s="171"/>
      <c r="M295" s="109">
        <v>20</v>
      </c>
      <c r="N295" s="115">
        <f t="shared" si="143"/>
        <v>69.684210526315795</v>
      </c>
      <c r="O295" s="115">
        <f t="shared" si="144"/>
        <v>6.3157894736842106</v>
      </c>
      <c r="P295" s="89">
        <f t="shared" si="126"/>
        <v>17.421052631578949</v>
      </c>
      <c r="Q295" s="89">
        <f t="shared" si="127"/>
        <v>52.26315789473685</v>
      </c>
      <c r="R295" s="90">
        <v>286978</v>
      </c>
      <c r="S295" s="90">
        <v>266135</v>
      </c>
      <c r="T295" s="110">
        <f t="shared" si="128"/>
        <v>21447221.000000004</v>
      </c>
      <c r="U295" s="110">
        <f t="shared" si="129"/>
        <v>10723610.500000002</v>
      </c>
      <c r="V295" s="111">
        <f t="shared" si="130"/>
        <v>10723610</v>
      </c>
      <c r="W295" s="112" t="str">
        <f>VLOOKUP(C295,'053-001'!D:I,6,0)</f>
        <v>053-001</v>
      </c>
      <c r="X295" s="112" t="e">
        <f>VLOOKUP(C295,'053-003'!C:G,5,0)</f>
        <v>#N/A</v>
      </c>
      <c r="Y295" s="112" t="e">
        <f>VLOOKUP(C295,'053-004'!C:G,5,0)</f>
        <v>#N/A</v>
      </c>
      <c r="Z295" s="113" t="e">
        <f>VLOOKUP(C295,'053-005'!D:L,9,0)</f>
        <v>#N/A</v>
      </c>
      <c r="AA295" s="112" t="e">
        <f>VLOOKUP(C295,'053-006'!C:G,5,0)</f>
        <v>#N/A</v>
      </c>
    </row>
    <row r="296" spans="1:27" ht="45" customHeight="1">
      <c r="A296" s="174"/>
      <c r="B296" s="189" t="s">
        <v>380</v>
      </c>
      <c r="C296" s="82" t="s">
        <v>380</v>
      </c>
      <c r="D296" s="83" t="s">
        <v>707</v>
      </c>
      <c r="E296" s="83" t="s">
        <v>603</v>
      </c>
      <c r="F296" s="84">
        <v>12</v>
      </c>
      <c r="G296" s="180"/>
      <c r="H296" s="168"/>
      <c r="I296" s="168"/>
      <c r="J296" s="168"/>
      <c r="K296" s="168"/>
      <c r="L296" s="171"/>
      <c r="M296" s="109">
        <v>20</v>
      </c>
      <c r="N296" s="115">
        <f t="shared" si="143"/>
        <v>418.1052631578948</v>
      </c>
      <c r="O296" s="115">
        <f t="shared" si="144"/>
        <v>37.89473684210526</v>
      </c>
      <c r="P296" s="89">
        <f t="shared" si="126"/>
        <v>104.5263157894737</v>
      </c>
      <c r="Q296" s="89">
        <f t="shared" si="127"/>
        <v>313.5789473684211</v>
      </c>
      <c r="R296" s="90">
        <v>286978</v>
      </c>
      <c r="S296" s="90">
        <v>266135</v>
      </c>
      <c r="T296" s="110">
        <f t="shared" si="128"/>
        <v>128683326.00000001</v>
      </c>
      <c r="U296" s="110">
        <f t="shared" si="129"/>
        <v>10723610.500000002</v>
      </c>
      <c r="V296" s="111">
        <f t="shared" si="130"/>
        <v>10723610</v>
      </c>
      <c r="W296" s="112" t="str">
        <f>VLOOKUP(C296,'053-001'!D:I,6,0)</f>
        <v>053-001</v>
      </c>
      <c r="X296" s="112" t="e">
        <f>VLOOKUP(C296,'053-003'!C:G,5,0)</f>
        <v>#N/A</v>
      </c>
      <c r="Y296" s="112" t="e">
        <f>VLOOKUP(C296,'053-004'!C:G,5,0)</f>
        <v>#N/A</v>
      </c>
      <c r="Z296" s="113" t="e">
        <f>VLOOKUP(C296,'053-005'!D:L,9,0)</f>
        <v>#N/A</v>
      </c>
      <c r="AA296" s="112" t="e">
        <f>VLOOKUP(C296,'053-006'!C:G,5,0)</f>
        <v>#N/A</v>
      </c>
    </row>
    <row r="297" spans="1:27" ht="45" customHeight="1" thickBot="1">
      <c r="A297" s="187"/>
      <c r="B297" s="190" t="s">
        <v>735</v>
      </c>
      <c r="C297" s="95" t="s">
        <v>735</v>
      </c>
      <c r="D297" s="96" t="s">
        <v>714</v>
      </c>
      <c r="E297" s="96" t="s">
        <v>669</v>
      </c>
      <c r="F297" s="97">
        <v>2</v>
      </c>
      <c r="G297" s="192"/>
      <c r="H297" s="184"/>
      <c r="I297" s="184"/>
      <c r="J297" s="184"/>
      <c r="K297" s="184"/>
      <c r="L297" s="182"/>
      <c r="M297" s="109">
        <v>20</v>
      </c>
      <c r="N297" s="115">
        <f t="shared" si="143"/>
        <v>69.684210526315795</v>
      </c>
      <c r="O297" s="115">
        <f t="shared" si="144"/>
        <v>6.3157894736842106</v>
      </c>
      <c r="P297" s="89">
        <f t="shared" si="126"/>
        <v>17.421052631578949</v>
      </c>
      <c r="Q297" s="89">
        <f t="shared" si="127"/>
        <v>52.26315789473685</v>
      </c>
      <c r="R297" s="90">
        <v>286978</v>
      </c>
      <c r="S297" s="90">
        <v>266135</v>
      </c>
      <c r="T297" s="110">
        <f t="shared" si="128"/>
        <v>21447221.000000004</v>
      </c>
      <c r="U297" s="110">
        <f t="shared" si="129"/>
        <v>10723610.500000002</v>
      </c>
      <c r="V297" s="111">
        <f t="shared" si="130"/>
        <v>10723610</v>
      </c>
      <c r="W297" s="112" t="e">
        <f>VLOOKUP(C297,'053-001'!D:I,6,0)</f>
        <v>#N/A</v>
      </c>
      <c r="X297" s="112" t="e">
        <f>VLOOKUP(C297,'053-003'!C:G,5,0)</f>
        <v>#N/A</v>
      </c>
      <c r="Y297" s="112" t="str">
        <f>VLOOKUP(C297,'053-004'!C:G,5,0)</f>
        <v>053-004</v>
      </c>
      <c r="Z297" s="113" t="e">
        <f>VLOOKUP(C297,'053-005'!D:L,9,0)</f>
        <v>#N/A</v>
      </c>
      <c r="AA297" s="112" t="e">
        <f>VLOOKUP(C297,'053-006'!C:G,5,0)</f>
        <v>#N/A</v>
      </c>
    </row>
    <row r="298" spans="1:27" ht="45" customHeight="1">
      <c r="A298" s="186" t="s">
        <v>618</v>
      </c>
      <c r="B298" s="188" t="s">
        <v>11</v>
      </c>
      <c r="C298" s="92" t="s">
        <v>11</v>
      </c>
      <c r="D298" s="93" t="s">
        <v>3</v>
      </c>
      <c r="E298" s="93" t="s">
        <v>603</v>
      </c>
      <c r="F298" s="94">
        <v>1</v>
      </c>
      <c r="G298" s="191">
        <v>366</v>
      </c>
      <c r="H298" s="183">
        <f>F298*G298</f>
        <v>366</v>
      </c>
      <c r="I298" s="183">
        <v>0</v>
      </c>
      <c r="J298" s="183">
        <f>H298-I298</f>
        <v>366</v>
      </c>
      <c r="K298" s="183">
        <f>J298*0.09</f>
        <v>32.94</v>
      </c>
      <c r="L298" s="185">
        <f>J298+K298</f>
        <v>398.94</v>
      </c>
      <c r="M298" s="109">
        <v>20</v>
      </c>
      <c r="N298" s="91">
        <f>366/19*F298</f>
        <v>19.263157894736842</v>
      </c>
      <c r="O298" s="91">
        <f>33/19*F298</f>
        <v>1.736842105263158</v>
      </c>
      <c r="P298" s="89">
        <f t="shared" si="126"/>
        <v>4.8157894736842106</v>
      </c>
      <c r="Q298" s="89">
        <f t="shared" si="127"/>
        <v>14.447368421052632</v>
      </c>
      <c r="R298" s="90">
        <v>286978</v>
      </c>
      <c r="S298" s="90">
        <v>266135</v>
      </c>
      <c r="T298" s="110">
        <f t="shared" si="128"/>
        <v>5926162.5</v>
      </c>
      <c r="U298" s="110">
        <f t="shared" si="129"/>
        <v>5926162.5</v>
      </c>
      <c r="V298" s="111">
        <f t="shared" si="130"/>
        <v>5926162</v>
      </c>
      <c r="W298" s="112" t="str">
        <f>VLOOKUP(C298,'053-001'!D:I,6,0)</f>
        <v>053-001</v>
      </c>
      <c r="X298" s="112" t="e">
        <f>VLOOKUP(C298,'053-003'!C:G,5,0)</f>
        <v>#N/A</v>
      </c>
      <c r="Y298" s="112" t="e">
        <f>VLOOKUP(C298,'053-004'!C:G,5,0)</f>
        <v>#N/A</v>
      </c>
      <c r="Z298" s="113" t="e">
        <f>VLOOKUP(C298,'053-005'!D:L,9,0)</f>
        <v>#N/A</v>
      </c>
      <c r="AA298" s="112" t="e">
        <f>VLOOKUP(C298,'053-006'!C:G,5,0)</f>
        <v>#N/A</v>
      </c>
    </row>
    <row r="299" spans="1:27" ht="45" customHeight="1">
      <c r="A299" s="174"/>
      <c r="B299" s="189" t="s">
        <v>142</v>
      </c>
      <c r="C299" s="82" t="s">
        <v>142</v>
      </c>
      <c r="D299" s="83" t="s">
        <v>674</v>
      </c>
      <c r="E299" s="83" t="s">
        <v>603</v>
      </c>
      <c r="F299" s="84">
        <v>2</v>
      </c>
      <c r="G299" s="180"/>
      <c r="H299" s="168"/>
      <c r="I299" s="168"/>
      <c r="J299" s="168"/>
      <c r="K299" s="168"/>
      <c r="L299" s="171"/>
      <c r="M299" s="109">
        <v>20</v>
      </c>
      <c r="N299" s="91">
        <f t="shared" ref="N299:N302" si="145">366/19*F299</f>
        <v>38.526315789473685</v>
      </c>
      <c r="O299" s="91">
        <f t="shared" ref="O299:O302" si="146">33/19*F299</f>
        <v>3.4736842105263159</v>
      </c>
      <c r="P299" s="89">
        <f t="shared" si="126"/>
        <v>9.6315789473684212</v>
      </c>
      <c r="Q299" s="89">
        <f t="shared" si="127"/>
        <v>28.894736842105264</v>
      </c>
      <c r="R299" s="90">
        <v>286978</v>
      </c>
      <c r="S299" s="90">
        <v>266135</v>
      </c>
      <c r="T299" s="110">
        <f t="shared" si="128"/>
        <v>11852325</v>
      </c>
      <c r="U299" s="110">
        <f t="shared" si="129"/>
        <v>5926162.5</v>
      </c>
      <c r="V299" s="111">
        <f t="shared" si="130"/>
        <v>5926162</v>
      </c>
      <c r="W299" s="112" t="str">
        <f>VLOOKUP(C299,'053-001'!D:I,6,0)</f>
        <v>053-001</v>
      </c>
      <c r="X299" s="112" t="e">
        <f>VLOOKUP(C299,'053-003'!C:G,5,0)</f>
        <v>#N/A</v>
      </c>
      <c r="Y299" s="112" t="e">
        <f>VLOOKUP(C299,'053-004'!C:G,5,0)</f>
        <v>#N/A</v>
      </c>
      <c r="Z299" s="113" t="e">
        <f>VLOOKUP(C299,'053-005'!D:L,9,0)</f>
        <v>#N/A</v>
      </c>
      <c r="AA299" s="112" t="e">
        <f>VLOOKUP(C299,'053-006'!C:G,5,0)</f>
        <v>#N/A</v>
      </c>
    </row>
    <row r="300" spans="1:27" ht="45" customHeight="1">
      <c r="A300" s="174"/>
      <c r="B300" s="189" t="s">
        <v>272</v>
      </c>
      <c r="C300" s="82" t="s">
        <v>272</v>
      </c>
      <c r="D300" s="83" t="s">
        <v>661</v>
      </c>
      <c r="E300" s="83" t="s">
        <v>603</v>
      </c>
      <c r="F300" s="84">
        <v>2</v>
      </c>
      <c r="G300" s="180"/>
      <c r="H300" s="168"/>
      <c r="I300" s="168"/>
      <c r="J300" s="168"/>
      <c r="K300" s="168"/>
      <c r="L300" s="171"/>
      <c r="M300" s="109">
        <v>20</v>
      </c>
      <c r="N300" s="91">
        <f t="shared" si="145"/>
        <v>38.526315789473685</v>
      </c>
      <c r="O300" s="91">
        <f t="shared" si="146"/>
        <v>3.4736842105263159</v>
      </c>
      <c r="P300" s="89">
        <f t="shared" si="126"/>
        <v>9.6315789473684212</v>
      </c>
      <c r="Q300" s="89">
        <f t="shared" si="127"/>
        <v>28.894736842105264</v>
      </c>
      <c r="R300" s="90">
        <v>286978</v>
      </c>
      <c r="S300" s="90">
        <v>266135</v>
      </c>
      <c r="T300" s="110">
        <f t="shared" si="128"/>
        <v>11852325</v>
      </c>
      <c r="U300" s="110">
        <f t="shared" si="129"/>
        <v>5926162.5</v>
      </c>
      <c r="V300" s="111">
        <f t="shared" si="130"/>
        <v>5926162</v>
      </c>
      <c r="W300" s="112" t="str">
        <f>VLOOKUP(C300,'053-001'!D:I,6,0)</f>
        <v>053-001</v>
      </c>
      <c r="X300" s="112" t="e">
        <f>VLOOKUP(C300,'053-003'!C:G,5,0)</f>
        <v>#N/A</v>
      </c>
      <c r="Y300" s="112" t="e">
        <f>VLOOKUP(C300,'053-004'!C:G,5,0)</f>
        <v>#N/A</v>
      </c>
      <c r="Z300" s="113" t="e">
        <f>VLOOKUP(C300,'053-005'!D:L,9,0)</f>
        <v>#N/A</v>
      </c>
      <c r="AA300" s="112" t="e">
        <f>VLOOKUP(C300,'053-006'!C:G,5,0)</f>
        <v>#N/A</v>
      </c>
    </row>
    <row r="301" spans="1:27" ht="45" customHeight="1">
      <c r="A301" s="174"/>
      <c r="B301" s="189" t="s">
        <v>382</v>
      </c>
      <c r="C301" s="82" t="s">
        <v>382</v>
      </c>
      <c r="D301" s="83" t="s">
        <v>662</v>
      </c>
      <c r="E301" s="83" t="s">
        <v>603</v>
      </c>
      <c r="F301" s="84">
        <v>12</v>
      </c>
      <c r="G301" s="180"/>
      <c r="H301" s="168"/>
      <c r="I301" s="168"/>
      <c r="J301" s="168"/>
      <c r="K301" s="168"/>
      <c r="L301" s="171"/>
      <c r="M301" s="109">
        <v>20</v>
      </c>
      <c r="N301" s="91">
        <f t="shared" si="145"/>
        <v>231.15789473684211</v>
      </c>
      <c r="O301" s="91">
        <f t="shared" si="146"/>
        <v>20.842105263157897</v>
      </c>
      <c r="P301" s="89">
        <f t="shared" si="126"/>
        <v>57.789473684210527</v>
      </c>
      <c r="Q301" s="89">
        <f t="shared" si="127"/>
        <v>173.36842105263159</v>
      </c>
      <c r="R301" s="90">
        <v>286978</v>
      </c>
      <c r="S301" s="90">
        <v>266135</v>
      </c>
      <c r="T301" s="110">
        <f t="shared" si="128"/>
        <v>71113950</v>
      </c>
      <c r="U301" s="110">
        <f t="shared" si="129"/>
        <v>5926162.5</v>
      </c>
      <c r="V301" s="111">
        <f t="shared" si="130"/>
        <v>5926162</v>
      </c>
      <c r="W301" s="112" t="str">
        <f>VLOOKUP(C301,'053-001'!D:I,6,0)</f>
        <v>053-001</v>
      </c>
      <c r="X301" s="112" t="e">
        <f>VLOOKUP(C301,'053-003'!C:G,5,0)</f>
        <v>#N/A</v>
      </c>
      <c r="Y301" s="112" t="e">
        <f>VLOOKUP(C301,'053-004'!C:G,5,0)</f>
        <v>#N/A</v>
      </c>
      <c r="Z301" s="113" t="e">
        <f>VLOOKUP(C301,'053-005'!D:L,9,0)</f>
        <v>#N/A</v>
      </c>
      <c r="AA301" s="112" t="e">
        <f>VLOOKUP(C301,'053-006'!C:G,5,0)</f>
        <v>#N/A</v>
      </c>
    </row>
    <row r="302" spans="1:27" ht="45" customHeight="1" thickBot="1">
      <c r="A302" s="187"/>
      <c r="B302" s="190" t="s">
        <v>538</v>
      </c>
      <c r="C302" s="95" t="s">
        <v>538</v>
      </c>
      <c r="D302" s="96" t="s">
        <v>675</v>
      </c>
      <c r="E302" s="96" t="s">
        <v>603</v>
      </c>
      <c r="F302" s="97">
        <v>2</v>
      </c>
      <c r="G302" s="192"/>
      <c r="H302" s="184"/>
      <c r="I302" s="184"/>
      <c r="J302" s="184"/>
      <c r="K302" s="184"/>
      <c r="L302" s="182"/>
      <c r="M302" s="109">
        <v>20</v>
      </c>
      <c r="N302" s="91">
        <f t="shared" si="145"/>
        <v>38.526315789473685</v>
      </c>
      <c r="O302" s="91">
        <f t="shared" si="146"/>
        <v>3.4736842105263159</v>
      </c>
      <c r="P302" s="89">
        <f t="shared" si="126"/>
        <v>9.6315789473684212</v>
      </c>
      <c r="Q302" s="89">
        <f t="shared" si="127"/>
        <v>28.894736842105264</v>
      </c>
      <c r="R302" s="90">
        <v>286978</v>
      </c>
      <c r="S302" s="90">
        <v>266135</v>
      </c>
      <c r="T302" s="110">
        <f t="shared" si="128"/>
        <v>11852325</v>
      </c>
      <c r="U302" s="110">
        <f t="shared" si="129"/>
        <v>5926162.5</v>
      </c>
      <c r="V302" s="111">
        <f t="shared" si="130"/>
        <v>5926162</v>
      </c>
      <c r="W302" s="112" t="str">
        <f>VLOOKUP(C302,'053-001'!D:I,6,0)</f>
        <v>053-001</v>
      </c>
      <c r="X302" s="112" t="e">
        <f>VLOOKUP(C302,'053-003'!C:G,5,0)</f>
        <v>#N/A</v>
      </c>
      <c r="Y302" s="112" t="e">
        <f>VLOOKUP(C302,'053-004'!C:G,5,0)</f>
        <v>#N/A</v>
      </c>
      <c r="Z302" s="113" t="e">
        <f>VLOOKUP(C302,'053-005'!D:L,9,0)</f>
        <v>#N/A</v>
      </c>
      <c r="AA302" s="112" t="e">
        <f>VLOOKUP(C302,'053-006'!C:G,5,0)</f>
        <v>#N/A</v>
      </c>
    </row>
    <row r="303" spans="1:27" ht="45" customHeight="1">
      <c r="A303" s="186" t="s">
        <v>601</v>
      </c>
      <c r="B303" s="188" t="s">
        <v>92</v>
      </c>
      <c r="C303" s="92" t="s">
        <v>92</v>
      </c>
      <c r="D303" s="93" t="s">
        <v>3</v>
      </c>
      <c r="E303" s="93" t="s">
        <v>603</v>
      </c>
      <c r="F303" s="94">
        <v>1</v>
      </c>
      <c r="G303" s="191">
        <v>345</v>
      </c>
      <c r="H303" s="183">
        <f>F303*G303</f>
        <v>345</v>
      </c>
      <c r="I303" s="183">
        <v>0</v>
      </c>
      <c r="J303" s="183">
        <f>H303-I303</f>
        <v>345</v>
      </c>
      <c r="K303" s="183">
        <f>J303*0.09</f>
        <v>31.049999999999997</v>
      </c>
      <c r="L303" s="185">
        <f>J303+K303</f>
        <v>376.05</v>
      </c>
      <c r="M303" s="109">
        <v>19</v>
      </c>
      <c r="N303" s="115">
        <f>345/19*F303</f>
        <v>18.157894736842106</v>
      </c>
      <c r="O303" s="115">
        <f>31/19*F303</f>
        <v>1.631578947368421</v>
      </c>
      <c r="P303" s="89">
        <f t="shared" si="126"/>
        <v>4.5394736842105265</v>
      </c>
      <c r="Q303" s="89">
        <f t="shared" si="127"/>
        <v>13.618421052631579</v>
      </c>
      <c r="R303" s="90">
        <v>286978</v>
      </c>
      <c r="S303" s="90">
        <v>266135</v>
      </c>
      <c r="T303" s="110">
        <f t="shared" si="128"/>
        <v>5584527.328947369</v>
      </c>
      <c r="U303" s="110">
        <f t="shared" si="129"/>
        <v>5584527.328947369</v>
      </c>
      <c r="V303" s="111">
        <f t="shared" si="130"/>
        <v>5584527</v>
      </c>
      <c r="W303" s="112" t="str">
        <f>VLOOKUP(C303,'053-001'!D:I,6,0)</f>
        <v>053-001</v>
      </c>
      <c r="X303" s="112" t="e">
        <f>VLOOKUP(C303,'053-003'!C:G,5,0)</f>
        <v>#N/A</v>
      </c>
      <c r="Y303" s="112" t="e">
        <f>VLOOKUP(C303,'053-004'!C:G,5,0)</f>
        <v>#N/A</v>
      </c>
      <c r="Z303" s="113" t="e">
        <f>VLOOKUP(C303,'053-005'!D:L,9,0)</f>
        <v>#N/A</v>
      </c>
      <c r="AA303" s="112" t="e">
        <f>VLOOKUP(C303,'053-006'!C:G,5,0)</f>
        <v>#N/A</v>
      </c>
    </row>
    <row r="304" spans="1:27" ht="45" customHeight="1">
      <c r="A304" s="174"/>
      <c r="B304" s="189" t="s">
        <v>244</v>
      </c>
      <c r="C304" s="82" t="s">
        <v>244</v>
      </c>
      <c r="D304" s="83" t="s">
        <v>683</v>
      </c>
      <c r="E304" s="83" t="s">
        <v>603</v>
      </c>
      <c r="F304" s="84">
        <v>2</v>
      </c>
      <c r="G304" s="180"/>
      <c r="H304" s="168"/>
      <c r="I304" s="168"/>
      <c r="J304" s="168"/>
      <c r="K304" s="168"/>
      <c r="L304" s="171"/>
      <c r="M304" s="109">
        <v>19</v>
      </c>
      <c r="N304" s="115">
        <f t="shared" ref="N304:N307" si="147">345/19*F304</f>
        <v>36.315789473684212</v>
      </c>
      <c r="O304" s="115">
        <f t="shared" ref="O304:O307" si="148">31/19*F304</f>
        <v>3.263157894736842</v>
      </c>
      <c r="P304" s="89">
        <f t="shared" si="126"/>
        <v>9.0789473684210531</v>
      </c>
      <c r="Q304" s="89">
        <f t="shared" si="127"/>
        <v>27.236842105263158</v>
      </c>
      <c r="R304" s="90">
        <v>286978</v>
      </c>
      <c r="S304" s="90">
        <v>266135</v>
      </c>
      <c r="T304" s="110">
        <f t="shared" si="128"/>
        <v>11169054.657894738</v>
      </c>
      <c r="U304" s="110">
        <f t="shared" si="129"/>
        <v>5584527.328947369</v>
      </c>
      <c r="V304" s="111">
        <f t="shared" si="130"/>
        <v>5584527</v>
      </c>
      <c r="W304" s="112" t="str">
        <f>VLOOKUP(C304,'053-001'!D:I,6,0)</f>
        <v>053-001</v>
      </c>
      <c r="X304" s="112" t="e">
        <f>VLOOKUP(C304,'053-003'!C:G,5,0)</f>
        <v>#N/A</v>
      </c>
      <c r="Y304" s="112" t="e">
        <f>VLOOKUP(C304,'053-004'!C:G,5,0)</f>
        <v>#N/A</v>
      </c>
      <c r="Z304" s="113" t="e">
        <f>VLOOKUP(C304,'053-005'!D:L,9,0)</f>
        <v>#N/A</v>
      </c>
      <c r="AA304" s="112" t="e">
        <f>VLOOKUP(C304,'053-006'!C:G,5,0)</f>
        <v>#N/A</v>
      </c>
    </row>
    <row r="305" spans="1:27" ht="45" customHeight="1">
      <c r="A305" s="174"/>
      <c r="B305" s="189" t="s">
        <v>367</v>
      </c>
      <c r="C305" s="82" t="s">
        <v>367</v>
      </c>
      <c r="D305" s="83" t="s">
        <v>684</v>
      </c>
      <c r="E305" s="83" t="s">
        <v>603</v>
      </c>
      <c r="F305" s="84">
        <v>2</v>
      </c>
      <c r="G305" s="180"/>
      <c r="H305" s="168"/>
      <c r="I305" s="168"/>
      <c r="J305" s="168"/>
      <c r="K305" s="168"/>
      <c r="L305" s="171"/>
      <c r="M305" s="109">
        <v>19</v>
      </c>
      <c r="N305" s="115">
        <f t="shared" si="147"/>
        <v>36.315789473684212</v>
      </c>
      <c r="O305" s="115">
        <f t="shared" si="148"/>
        <v>3.263157894736842</v>
      </c>
      <c r="P305" s="89">
        <f t="shared" si="126"/>
        <v>9.0789473684210531</v>
      </c>
      <c r="Q305" s="89">
        <f t="shared" si="127"/>
        <v>27.236842105263158</v>
      </c>
      <c r="R305" s="90">
        <v>286978</v>
      </c>
      <c r="S305" s="90">
        <v>266135</v>
      </c>
      <c r="T305" s="110">
        <f t="shared" si="128"/>
        <v>11169054.657894738</v>
      </c>
      <c r="U305" s="110">
        <f t="shared" si="129"/>
        <v>5584527.328947369</v>
      </c>
      <c r="V305" s="111">
        <f t="shared" si="130"/>
        <v>5584527</v>
      </c>
      <c r="W305" s="112" t="str">
        <f>VLOOKUP(C305,'053-001'!D:I,6,0)</f>
        <v>053-001</v>
      </c>
      <c r="X305" s="112" t="e">
        <f>VLOOKUP(C305,'053-003'!C:G,5,0)</f>
        <v>#N/A</v>
      </c>
      <c r="Y305" s="112" t="e">
        <f>VLOOKUP(C305,'053-004'!C:G,5,0)</f>
        <v>#N/A</v>
      </c>
      <c r="Z305" s="113" t="e">
        <f>VLOOKUP(C305,'053-005'!D:L,9,0)</f>
        <v>#N/A</v>
      </c>
      <c r="AA305" s="112" t="e">
        <f>VLOOKUP(C305,'053-006'!C:G,5,0)</f>
        <v>#N/A</v>
      </c>
    </row>
    <row r="306" spans="1:27" ht="45" customHeight="1">
      <c r="A306" s="174"/>
      <c r="B306" s="189" t="s">
        <v>473</v>
      </c>
      <c r="C306" s="82" t="s">
        <v>473</v>
      </c>
      <c r="D306" s="83" t="s">
        <v>685</v>
      </c>
      <c r="E306" s="83" t="s">
        <v>603</v>
      </c>
      <c r="F306" s="84">
        <v>12</v>
      </c>
      <c r="G306" s="180"/>
      <c r="H306" s="168"/>
      <c r="I306" s="168"/>
      <c r="J306" s="168"/>
      <c r="K306" s="168"/>
      <c r="L306" s="171"/>
      <c r="M306" s="109">
        <v>19</v>
      </c>
      <c r="N306" s="115">
        <f t="shared" si="147"/>
        <v>217.89473684210526</v>
      </c>
      <c r="O306" s="115">
        <f t="shared" si="148"/>
        <v>19.578947368421051</v>
      </c>
      <c r="P306" s="89">
        <f t="shared" si="126"/>
        <v>54.473684210526315</v>
      </c>
      <c r="Q306" s="89">
        <f t="shared" si="127"/>
        <v>163.42105263157896</v>
      </c>
      <c r="R306" s="90">
        <v>286978</v>
      </c>
      <c r="S306" s="90">
        <v>266135</v>
      </c>
      <c r="T306" s="110">
        <f t="shared" si="128"/>
        <v>67014327.947368428</v>
      </c>
      <c r="U306" s="110">
        <f t="shared" si="129"/>
        <v>5584527.328947369</v>
      </c>
      <c r="V306" s="111">
        <f t="shared" si="130"/>
        <v>5584527</v>
      </c>
      <c r="W306" s="112" t="str">
        <f>VLOOKUP(C306,'053-001'!D:I,6,0)</f>
        <v>053-001</v>
      </c>
      <c r="X306" s="112" t="e">
        <f>VLOOKUP(C306,'053-003'!C:G,5,0)</f>
        <v>#N/A</v>
      </c>
      <c r="Y306" s="112" t="e">
        <f>VLOOKUP(C306,'053-004'!C:G,5,0)</f>
        <v>#N/A</v>
      </c>
      <c r="Z306" s="113" t="e">
        <f>VLOOKUP(C306,'053-005'!D:L,9,0)</f>
        <v>#N/A</v>
      </c>
      <c r="AA306" s="112" t="e">
        <f>VLOOKUP(C306,'053-006'!C:G,5,0)</f>
        <v>#N/A</v>
      </c>
    </row>
    <row r="307" spans="1:27" ht="45" customHeight="1" thickBot="1">
      <c r="A307" s="187"/>
      <c r="B307" s="190" t="s">
        <v>573</v>
      </c>
      <c r="C307" s="95" t="s">
        <v>573</v>
      </c>
      <c r="D307" s="96" t="s">
        <v>540</v>
      </c>
      <c r="E307" s="96" t="s">
        <v>603</v>
      </c>
      <c r="F307" s="97">
        <v>2</v>
      </c>
      <c r="G307" s="192"/>
      <c r="H307" s="184"/>
      <c r="I307" s="184"/>
      <c r="J307" s="184"/>
      <c r="K307" s="184"/>
      <c r="L307" s="182"/>
      <c r="M307" s="109">
        <v>19</v>
      </c>
      <c r="N307" s="115">
        <f t="shared" si="147"/>
        <v>36.315789473684212</v>
      </c>
      <c r="O307" s="115">
        <f t="shared" si="148"/>
        <v>3.263157894736842</v>
      </c>
      <c r="P307" s="89">
        <f t="shared" si="126"/>
        <v>9.0789473684210531</v>
      </c>
      <c r="Q307" s="89">
        <f t="shared" si="127"/>
        <v>27.236842105263158</v>
      </c>
      <c r="R307" s="90">
        <v>286978</v>
      </c>
      <c r="S307" s="90">
        <v>266135</v>
      </c>
      <c r="T307" s="110">
        <f t="shared" si="128"/>
        <v>11169054.657894738</v>
      </c>
      <c r="U307" s="110">
        <f t="shared" si="129"/>
        <v>5584527.328947369</v>
      </c>
      <c r="V307" s="111">
        <f t="shared" si="130"/>
        <v>5584527</v>
      </c>
      <c r="W307" s="112" t="str">
        <f>VLOOKUP(C307,'053-001'!D:I,6,0)</f>
        <v>053-001</v>
      </c>
      <c r="X307" s="112" t="e">
        <f>VLOOKUP(C307,'053-003'!C:G,5,0)</f>
        <v>#N/A</v>
      </c>
      <c r="Y307" s="112" t="e">
        <f>VLOOKUP(C307,'053-004'!C:G,5,0)</f>
        <v>#N/A</v>
      </c>
      <c r="Z307" s="113" t="e">
        <f>VLOOKUP(C307,'053-005'!D:L,9,0)</f>
        <v>#N/A</v>
      </c>
      <c r="AA307" s="112" t="e">
        <f>VLOOKUP(C307,'053-006'!C:G,5,0)</f>
        <v>#N/A</v>
      </c>
    </row>
    <row r="308" spans="1:27" ht="45" customHeight="1">
      <c r="A308" s="186" t="s">
        <v>604</v>
      </c>
      <c r="B308" s="188" t="s">
        <v>94</v>
      </c>
      <c r="C308" s="92" t="s">
        <v>94</v>
      </c>
      <c r="D308" s="93" t="s">
        <v>3</v>
      </c>
      <c r="E308" s="93" t="s">
        <v>603</v>
      </c>
      <c r="F308" s="94">
        <v>1</v>
      </c>
      <c r="G308" s="191">
        <v>345</v>
      </c>
      <c r="H308" s="183">
        <f>F308*G308</f>
        <v>345</v>
      </c>
      <c r="I308" s="183">
        <v>0</v>
      </c>
      <c r="J308" s="183">
        <f>H308-I308</f>
        <v>345</v>
      </c>
      <c r="K308" s="183">
        <f>J308*0.09</f>
        <v>31.049999999999997</v>
      </c>
      <c r="L308" s="185">
        <f>J308+K308</f>
        <v>376.05</v>
      </c>
      <c r="M308" s="109">
        <v>19</v>
      </c>
      <c r="N308" s="115">
        <f>345/19*F308</f>
        <v>18.157894736842106</v>
      </c>
      <c r="O308" s="115">
        <f>31/19*F308</f>
        <v>1.631578947368421</v>
      </c>
      <c r="P308" s="89">
        <f t="shared" si="126"/>
        <v>4.5394736842105265</v>
      </c>
      <c r="Q308" s="89">
        <f t="shared" si="127"/>
        <v>13.618421052631579</v>
      </c>
      <c r="R308" s="90">
        <v>286978</v>
      </c>
      <c r="S308" s="90">
        <v>266135</v>
      </c>
      <c r="T308" s="110">
        <f t="shared" si="128"/>
        <v>5584527.328947369</v>
      </c>
      <c r="U308" s="110">
        <f t="shared" si="129"/>
        <v>5584527.328947369</v>
      </c>
      <c r="V308" s="111">
        <f t="shared" si="130"/>
        <v>5584527</v>
      </c>
      <c r="W308" s="112" t="str">
        <f>VLOOKUP(C308,'053-001'!D:I,6,0)</f>
        <v>053-001</v>
      </c>
      <c r="X308" s="112" t="e">
        <f>VLOOKUP(C308,'053-003'!C:G,5,0)</f>
        <v>#N/A</v>
      </c>
      <c r="Y308" s="112" t="e">
        <f>VLOOKUP(C308,'053-004'!C:G,5,0)</f>
        <v>#N/A</v>
      </c>
      <c r="Z308" s="113" t="e">
        <f>VLOOKUP(C308,'053-005'!D:L,9,0)</f>
        <v>#N/A</v>
      </c>
      <c r="AA308" s="112" t="e">
        <f>VLOOKUP(C308,'053-006'!C:G,5,0)</f>
        <v>#N/A</v>
      </c>
    </row>
    <row r="309" spans="1:27" ht="45" customHeight="1">
      <c r="A309" s="174"/>
      <c r="B309" s="189" t="s">
        <v>246</v>
      </c>
      <c r="C309" s="82" t="s">
        <v>246</v>
      </c>
      <c r="D309" s="83" t="s">
        <v>683</v>
      </c>
      <c r="E309" s="83" t="s">
        <v>603</v>
      </c>
      <c r="F309" s="84">
        <v>2</v>
      </c>
      <c r="G309" s="180"/>
      <c r="H309" s="168"/>
      <c r="I309" s="168"/>
      <c r="J309" s="168"/>
      <c r="K309" s="168"/>
      <c r="L309" s="171"/>
      <c r="M309" s="109">
        <v>19</v>
      </c>
      <c r="N309" s="115">
        <f t="shared" ref="N309:N312" si="149">345/19*F309</f>
        <v>36.315789473684212</v>
      </c>
      <c r="O309" s="115">
        <f t="shared" ref="O309:O312" si="150">31/19*F309</f>
        <v>3.263157894736842</v>
      </c>
      <c r="P309" s="89">
        <f t="shared" si="126"/>
        <v>9.0789473684210531</v>
      </c>
      <c r="Q309" s="89">
        <f t="shared" si="127"/>
        <v>27.236842105263158</v>
      </c>
      <c r="R309" s="90">
        <v>286978</v>
      </c>
      <c r="S309" s="90">
        <v>266135</v>
      </c>
      <c r="T309" s="110">
        <f t="shared" si="128"/>
        <v>11169054.657894738</v>
      </c>
      <c r="U309" s="110">
        <f t="shared" si="129"/>
        <v>5584527.328947369</v>
      </c>
      <c r="V309" s="111">
        <f t="shared" si="130"/>
        <v>5584527</v>
      </c>
      <c r="W309" s="112" t="str">
        <f>VLOOKUP(C309,'053-001'!D:I,6,0)</f>
        <v>053-001</v>
      </c>
      <c r="X309" s="112" t="e">
        <f>VLOOKUP(C309,'053-003'!C:G,5,0)</f>
        <v>#N/A</v>
      </c>
      <c r="Y309" s="112" t="e">
        <f>VLOOKUP(C309,'053-004'!C:G,5,0)</f>
        <v>#N/A</v>
      </c>
      <c r="Z309" s="113" t="e">
        <f>VLOOKUP(C309,'053-005'!D:L,9,0)</f>
        <v>#N/A</v>
      </c>
      <c r="AA309" s="112" t="e">
        <f>VLOOKUP(C309,'053-006'!C:G,5,0)</f>
        <v>#N/A</v>
      </c>
    </row>
    <row r="310" spans="1:27" ht="45" customHeight="1">
      <c r="A310" s="174"/>
      <c r="B310" s="189" t="s">
        <v>369</v>
      </c>
      <c r="C310" s="82" t="s">
        <v>369</v>
      </c>
      <c r="D310" s="83" t="s">
        <v>684</v>
      </c>
      <c r="E310" s="83" t="s">
        <v>603</v>
      </c>
      <c r="F310" s="84">
        <v>2</v>
      </c>
      <c r="G310" s="180"/>
      <c r="H310" s="168"/>
      <c r="I310" s="168"/>
      <c r="J310" s="168"/>
      <c r="K310" s="168"/>
      <c r="L310" s="171"/>
      <c r="M310" s="109">
        <v>19</v>
      </c>
      <c r="N310" s="115">
        <f t="shared" si="149"/>
        <v>36.315789473684212</v>
      </c>
      <c r="O310" s="115">
        <f t="shared" si="150"/>
        <v>3.263157894736842</v>
      </c>
      <c r="P310" s="89">
        <f t="shared" si="126"/>
        <v>9.0789473684210531</v>
      </c>
      <c r="Q310" s="89">
        <f t="shared" si="127"/>
        <v>27.236842105263158</v>
      </c>
      <c r="R310" s="90">
        <v>286978</v>
      </c>
      <c r="S310" s="90">
        <v>266135</v>
      </c>
      <c r="T310" s="110">
        <f t="shared" si="128"/>
        <v>11169054.657894738</v>
      </c>
      <c r="U310" s="110">
        <f t="shared" si="129"/>
        <v>5584527.328947369</v>
      </c>
      <c r="V310" s="111">
        <f t="shared" si="130"/>
        <v>5584527</v>
      </c>
      <c r="W310" s="112" t="str">
        <f>VLOOKUP(C310,'053-001'!D:I,6,0)</f>
        <v>053-001</v>
      </c>
      <c r="X310" s="112" t="e">
        <f>VLOOKUP(C310,'053-003'!C:G,5,0)</f>
        <v>#N/A</v>
      </c>
      <c r="Y310" s="112" t="e">
        <f>VLOOKUP(C310,'053-004'!C:G,5,0)</f>
        <v>#N/A</v>
      </c>
      <c r="Z310" s="113" t="e">
        <f>VLOOKUP(C310,'053-005'!D:L,9,0)</f>
        <v>#N/A</v>
      </c>
      <c r="AA310" s="112" t="e">
        <f>VLOOKUP(C310,'053-006'!C:G,5,0)</f>
        <v>#N/A</v>
      </c>
    </row>
    <row r="311" spans="1:27" ht="45" customHeight="1">
      <c r="A311" s="174"/>
      <c r="B311" s="189" t="s">
        <v>475</v>
      </c>
      <c r="C311" s="82" t="s">
        <v>475</v>
      </c>
      <c r="D311" s="83" t="s">
        <v>685</v>
      </c>
      <c r="E311" s="83" t="s">
        <v>603</v>
      </c>
      <c r="F311" s="84">
        <v>12</v>
      </c>
      <c r="G311" s="180"/>
      <c r="H311" s="168"/>
      <c r="I311" s="168"/>
      <c r="J311" s="168"/>
      <c r="K311" s="168"/>
      <c r="L311" s="171"/>
      <c r="M311" s="109">
        <v>19</v>
      </c>
      <c r="N311" s="115">
        <f t="shared" si="149"/>
        <v>217.89473684210526</v>
      </c>
      <c r="O311" s="115">
        <f t="shared" si="150"/>
        <v>19.578947368421051</v>
      </c>
      <c r="P311" s="89">
        <f t="shared" si="126"/>
        <v>54.473684210526315</v>
      </c>
      <c r="Q311" s="89">
        <f t="shared" si="127"/>
        <v>163.42105263157896</v>
      </c>
      <c r="R311" s="90">
        <v>286978</v>
      </c>
      <c r="S311" s="90">
        <v>266135</v>
      </c>
      <c r="T311" s="110">
        <f t="shared" si="128"/>
        <v>67014327.947368428</v>
      </c>
      <c r="U311" s="110">
        <f t="shared" si="129"/>
        <v>5584527.328947369</v>
      </c>
      <c r="V311" s="111">
        <f t="shared" si="130"/>
        <v>5584527</v>
      </c>
      <c r="W311" s="112" t="str">
        <f>VLOOKUP(C311,'053-001'!D:I,6,0)</f>
        <v>053-001</v>
      </c>
      <c r="X311" s="112" t="e">
        <f>VLOOKUP(C311,'053-003'!C:G,5,0)</f>
        <v>#N/A</v>
      </c>
      <c r="Y311" s="112" t="e">
        <f>VLOOKUP(C311,'053-004'!C:G,5,0)</f>
        <v>#N/A</v>
      </c>
      <c r="Z311" s="113" t="e">
        <f>VLOOKUP(C311,'053-005'!D:L,9,0)</f>
        <v>#N/A</v>
      </c>
      <c r="AA311" s="112" t="e">
        <f>VLOOKUP(C311,'053-006'!C:G,5,0)</f>
        <v>#N/A</v>
      </c>
    </row>
    <row r="312" spans="1:27" ht="45" customHeight="1" thickBot="1">
      <c r="A312" s="187"/>
      <c r="B312" s="190" t="s">
        <v>574</v>
      </c>
      <c r="C312" s="95" t="s">
        <v>574</v>
      </c>
      <c r="D312" s="96" t="s">
        <v>540</v>
      </c>
      <c r="E312" s="96" t="s">
        <v>603</v>
      </c>
      <c r="F312" s="97">
        <v>2</v>
      </c>
      <c r="G312" s="192"/>
      <c r="H312" s="184"/>
      <c r="I312" s="184"/>
      <c r="J312" s="184"/>
      <c r="K312" s="184"/>
      <c r="L312" s="182"/>
      <c r="M312" s="109">
        <v>19</v>
      </c>
      <c r="N312" s="115">
        <f t="shared" si="149"/>
        <v>36.315789473684212</v>
      </c>
      <c r="O312" s="115">
        <f t="shared" si="150"/>
        <v>3.263157894736842</v>
      </c>
      <c r="P312" s="89">
        <f t="shared" si="126"/>
        <v>9.0789473684210531</v>
      </c>
      <c r="Q312" s="89">
        <f t="shared" si="127"/>
        <v>27.236842105263158</v>
      </c>
      <c r="R312" s="90">
        <v>286978</v>
      </c>
      <c r="S312" s="90">
        <v>266135</v>
      </c>
      <c r="T312" s="110">
        <f t="shared" si="128"/>
        <v>11169054.657894738</v>
      </c>
      <c r="U312" s="110">
        <f t="shared" si="129"/>
        <v>5584527.328947369</v>
      </c>
      <c r="V312" s="111">
        <f t="shared" si="130"/>
        <v>5584527</v>
      </c>
      <c r="W312" s="112" t="str">
        <f>VLOOKUP(C312,'053-001'!D:I,6,0)</f>
        <v>053-001</v>
      </c>
      <c r="X312" s="112" t="e">
        <f>VLOOKUP(C312,'053-003'!C:G,5,0)</f>
        <v>#N/A</v>
      </c>
      <c r="Y312" s="112" t="e">
        <f>VLOOKUP(C312,'053-004'!C:G,5,0)</f>
        <v>#N/A</v>
      </c>
      <c r="Z312" s="113" t="e">
        <f>VLOOKUP(C312,'053-005'!D:L,9,0)</f>
        <v>#N/A</v>
      </c>
      <c r="AA312" s="112" t="e">
        <f>VLOOKUP(C312,'053-006'!C:G,5,0)</f>
        <v>#N/A</v>
      </c>
    </row>
    <row r="313" spans="1:27" ht="45" customHeight="1">
      <c r="A313" s="186" t="s">
        <v>606</v>
      </c>
      <c r="B313" s="188" t="s">
        <v>96</v>
      </c>
      <c r="C313" s="92" t="s">
        <v>96</v>
      </c>
      <c r="D313" s="93" t="s">
        <v>3</v>
      </c>
      <c r="E313" s="93" t="s">
        <v>603</v>
      </c>
      <c r="F313" s="94">
        <v>1</v>
      </c>
      <c r="G313" s="191">
        <v>366</v>
      </c>
      <c r="H313" s="183">
        <f>F313*G313</f>
        <v>366</v>
      </c>
      <c r="I313" s="183">
        <v>0</v>
      </c>
      <c r="J313" s="183">
        <f>H313-I313</f>
        <v>366</v>
      </c>
      <c r="K313" s="183">
        <f>J313*0.09</f>
        <v>32.94</v>
      </c>
      <c r="L313" s="185">
        <f>J313+K313</f>
        <v>398.94</v>
      </c>
      <c r="M313" s="109">
        <v>19</v>
      </c>
      <c r="N313" s="91">
        <f>366/19*F313</f>
        <v>19.263157894736842</v>
      </c>
      <c r="O313" s="91">
        <f>33/19*F313</f>
        <v>1.736842105263158</v>
      </c>
      <c r="P313" s="89">
        <f t="shared" si="126"/>
        <v>4.8157894736842106</v>
      </c>
      <c r="Q313" s="89">
        <f t="shared" si="127"/>
        <v>14.447368421052632</v>
      </c>
      <c r="R313" s="90">
        <v>286978</v>
      </c>
      <c r="S313" s="90">
        <v>266135</v>
      </c>
      <c r="T313" s="110">
        <f t="shared" si="128"/>
        <v>5926162.5</v>
      </c>
      <c r="U313" s="110">
        <f t="shared" si="129"/>
        <v>5926162.5</v>
      </c>
      <c r="V313" s="111">
        <f t="shared" si="130"/>
        <v>5926162</v>
      </c>
      <c r="W313" s="112" t="str">
        <f>VLOOKUP(C313,'053-001'!D:I,6,0)</f>
        <v>053-001</v>
      </c>
      <c r="X313" s="112" t="e">
        <f>VLOOKUP(C313,'053-003'!C:G,5,0)</f>
        <v>#N/A</v>
      </c>
      <c r="Y313" s="112" t="e">
        <f>VLOOKUP(C313,'053-004'!C:G,5,0)</f>
        <v>#N/A</v>
      </c>
      <c r="Z313" s="113" t="e">
        <f>VLOOKUP(C313,'053-005'!D:L,9,0)</f>
        <v>#N/A</v>
      </c>
      <c r="AA313" s="112" t="e">
        <f>VLOOKUP(C313,'053-006'!C:G,5,0)</f>
        <v>#N/A</v>
      </c>
    </row>
    <row r="314" spans="1:27" ht="45" customHeight="1">
      <c r="A314" s="174"/>
      <c r="B314" s="189" t="s">
        <v>248</v>
      </c>
      <c r="C314" s="82" t="s">
        <v>248</v>
      </c>
      <c r="D314" s="83" t="s">
        <v>674</v>
      </c>
      <c r="E314" s="83" t="s">
        <v>603</v>
      </c>
      <c r="F314" s="84">
        <v>2</v>
      </c>
      <c r="G314" s="180"/>
      <c r="H314" s="168"/>
      <c r="I314" s="168"/>
      <c r="J314" s="168"/>
      <c r="K314" s="168"/>
      <c r="L314" s="171"/>
      <c r="M314" s="109">
        <v>19</v>
      </c>
      <c r="N314" s="91">
        <f t="shared" ref="N314:N317" si="151">366/19*F314</f>
        <v>38.526315789473685</v>
      </c>
      <c r="O314" s="91">
        <f t="shared" ref="O314:O317" si="152">33/19*F314</f>
        <v>3.4736842105263159</v>
      </c>
      <c r="P314" s="89">
        <f t="shared" si="126"/>
        <v>9.6315789473684212</v>
      </c>
      <c r="Q314" s="89">
        <f t="shared" si="127"/>
        <v>28.894736842105264</v>
      </c>
      <c r="R314" s="90">
        <v>286978</v>
      </c>
      <c r="S314" s="90">
        <v>266135</v>
      </c>
      <c r="T314" s="110">
        <f t="shared" si="128"/>
        <v>11852325</v>
      </c>
      <c r="U314" s="110">
        <f t="shared" si="129"/>
        <v>5926162.5</v>
      </c>
      <c r="V314" s="111">
        <f t="shared" si="130"/>
        <v>5926162</v>
      </c>
      <c r="W314" s="112" t="str">
        <f>VLOOKUP(C314,'053-001'!D:I,6,0)</f>
        <v>053-001</v>
      </c>
      <c r="X314" s="112" t="e">
        <f>VLOOKUP(C314,'053-003'!C:G,5,0)</f>
        <v>#N/A</v>
      </c>
      <c r="Y314" s="112" t="e">
        <f>VLOOKUP(C314,'053-004'!C:G,5,0)</f>
        <v>#N/A</v>
      </c>
      <c r="Z314" s="113" t="e">
        <f>VLOOKUP(C314,'053-005'!D:L,9,0)</f>
        <v>#N/A</v>
      </c>
      <c r="AA314" s="112" t="e">
        <f>VLOOKUP(C314,'053-006'!C:G,5,0)</f>
        <v>#N/A</v>
      </c>
    </row>
    <row r="315" spans="1:27" ht="45" customHeight="1">
      <c r="A315" s="174"/>
      <c r="B315" s="189" t="s">
        <v>371</v>
      </c>
      <c r="C315" s="82" t="s">
        <v>371</v>
      </c>
      <c r="D315" s="83" t="s">
        <v>661</v>
      </c>
      <c r="E315" s="83" t="s">
        <v>603</v>
      </c>
      <c r="F315" s="84">
        <v>2</v>
      </c>
      <c r="G315" s="180"/>
      <c r="H315" s="168"/>
      <c r="I315" s="168"/>
      <c r="J315" s="168"/>
      <c r="K315" s="168"/>
      <c r="L315" s="171"/>
      <c r="M315" s="109">
        <v>19</v>
      </c>
      <c r="N315" s="91">
        <f t="shared" si="151"/>
        <v>38.526315789473685</v>
      </c>
      <c r="O315" s="91">
        <f t="shared" si="152"/>
        <v>3.4736842105263159</v>
      </c>
      <c r="P315" s="89">
        <f t="shared" si="126"/>
        <v>9.6315789473684212</v>
      </c>
      <c r="Q315" s="89">
        <f t="shared" si="127"/>
        <v>28.894736842105264</v>
      </c>
      <c r="R315" s="90">
        <v>286978</v>
      </c>
      <c r="S315" s="90">
        <v>266135</v>
      </c>
      <c r="T315" s="110">
        <f t="shared" si="128"/>
        <v>11852325</v>
      </c>
      <c r="U315" s="110">
        <f t="shared" si="129"/>
        <v>5926162.5</v>
      </c>
      <c r="V315" s="111">
        <f t="shared" si="130"/>
        <v>5926162</v>
      </c>
      <c r="W315" s="112" t="str">
        <f>VLOOKUP(C315,'053-001'!D:I,6,0)</f>
        <v>053-001</v>
      </c>
      <c r="X315" s="112" t="e">
        <f>VLOOKUP(C315,'053-003'!C:G,5,0)</f>
        <v>#N/A</v>
      </c>
      <c r="Y315" s="112" t="e">
        <f>VLOOKUP(C315,'053-004'!C:G,5,0)</f>
        <v>#N/A</v>
      </c>
      <c r="Z315" s="113" t="e">
        <f>VLOOKUP(C315,'053-005'!D:L,9,0)</f>
        <v>#N/A</v>
      </c>
      <c r="AA315" s="112" t="e">
        <f>VLOOKUP(C315,'053-006'!C:G,5,0)</f>
        <v>#N/A</v>
      </c>
    </row>
    <row r="316" spans="1:27" ht="45" customHeight="1">
      <c r="A316" s="174"/>
      <c r="B316" s="189" t="s">
        <v>477</v>
      </c>
      <c r="C316" s="82" t="s">
        <v>477</v>
      </c>
      <c r="D316" s="83" t="s">
        <v>662</v>
      </c>
      <c r="E316" s="83" t="s">
        <v>603</v>
      </c>
      <c r="F316" s="84">
        <v>12</v>
      </c>
      <c r="G316" s="180"/>
      <c r="H316" s="168"/>
      <c r="I316" s="168"/>
      <c r="J316" s="168"/>
      <c r="K316" s="168"/>
      <c r="L316" s="171"/>
      <c r="M316" s="109">
        <v>19</v>
      </c>
      <c r="N316" s="91">
        <f t="shared" si="151"/>
        <v>231.15789473684211</v>
      </c>
      <c r="O316" s="91">
        <f t="shared" si="152"/>
        <v>20.842105263157897</v>
      </c>
      <c r="P316" s="89">
        <f t="shared" si="126"/>
        <v>57.789473684210527</v>
      </c>
      <c r="Q316" s="89">
        <f t="shared" si="127"/>
        <v>173.36842105263159</v>
      </c>
      <c r="R316" s="90">
        <v>286978</v>
      </c>
      <c r="S316" s="90">
        <v>266135</v>
      </c>
      <c r="T316" s="110">
        <f t="shared" si="128"/>
        <v>71113950</v>
      </c>
      <c r="U316" s="110">
        <f t="shared" si="129"/>
        <v>5926162.5</v>
      </c>
      <c r="V316" s="111">
        <f t="shared" si="130"/>
        <v>5926162</v>
      </c>
      <c r="W316" s="112" t="str">
        <f>VLOOKUP(C316,'053-001'!D:I,6,0)</f>
        <v>053-001</v>
      </c>
      <c r="X316" s="112" t="e">
        <f>VLOOKUP(C316,'053-003'!C:G,5,0)</f>
        <v>#N/A</v>
      </c>
      <c r="Y316" s="112" t="e">
        <f>VLOOKUP(C316,'053-004'!C:G,5,0)</f>
        <v>#N/A</v>
      </c>
      <c r="Z316" s="113" t="e">
        <f>VLOOKUP(C316,'053-005'!D:L,9,0)</f>
        <v>#N/A</v>
      </c>
      <c r="AA316" s="112" t="e">
        <f>VLOOKUP(C316,'053-006'!C:G,5,0)</f>
        <v>#N/A</v>
      </c>
    </row>
    <row r="317" spans="1:27" ht="45" customHeight="1" thickBot="1">
      <c r="A317" s="187"/>
      <c r="B317" s="190" t="s">
        <v>575</v>
      </c>
      <c r="C317" s="95" t="s">
        <v>575</v>
      </c>
      <c r="D317" s="96" t="s">
        <v>519</v>
      </c>
      <c r="E317" s="96" t="s">
        <v>603</v>
      </c>
      <c r="F317" s="97">
        <v>2</v>
      </c>
      <c r="G317" s="192"/>
      <c r="H317" s="184"/>
      <c r="I317" s="184"/>
      <c r="J317" s="184"/>
      <c r="K317" s="184"/>
      <c r="L317" s="182"/>
      <c r="M317" s="109">
        <v>19</v>
      </c>
      <c r="N317" s="91">
        <f t="shared" si="151"/>
        <v>38.526315789473685</v>
      </c>
      <c r="O317" s="91">
        <f t="shared" si="152"/>
        <v>3.4736842105263159</v>
      </c>
      <c r="P317" s="89">
        <f t="shared" si="126"/>
        <v>9.6315789473684212</v>
      </c>
      <c r="Q317" s="89">
        <f t="shared" si="127"/>
        <v>28.894736842105264</v>
      </c>
      <c r="R317" s="90">
        <v>286978</v>
      </c>
      <c r="S317" s="90">
        <v>266135</v>
      </c>
      <c r="T317" s="110">
        <f t="shared" si="128"/>
        <v>11852325</v>
      </c>
      <c r="U317" s="110">
        <f t="shared" si="129"/>
        <v>5926162.5</v>
      </c>
      <c r="V317" s="111">
        <f t="shared" si="130"/>
        <v>5926162</v>
      </c>
      <c r="W317" s="112" t="str">
        <f>VLOOKUP(C317,'053-001'!D:I,6,0)</f>
        <v>053-001</v>
      </c>
      <c r="X317" s="112" t="e">
        <f>VLOOKUP(C317,'053-003'!C:G,5,0)</f>
        <v>#N/A</v>
      </c>
      <c r="Y317" s="112" t="e">
        <f>VLOOKUP(C317,'053-004'!C:G,5,0)</f>
        <v>#N/A</v>
      </c>
      <c r="Z317" s="113" t="e">
        <f>VLOOKUP(C317,'053-005'!D:L,9,0)</f>
        <v>#N/A</v>
      </c>
      <c r="AA317" s="112" t="e">
        <f>VLOOKUP(C317,'053-006'!C:G,5,0)</f>
        <v>#N/A</v>
      </c>
    </row>
    <row r="318" spans="1:27" ht="45" customHeight="1">
      <c r="A318" s="186" t="s">
        <v>608</v>
      </c>
      <c r="B318" s="188" t="s">
        <v>91</v>
      </c>
      <c r="C318" s="92" t="s">
        <v>91</v>
      </c>
      <c r="D318" s="93" t="s">
        <v>3</v>
      </c>
      <c r="E318" s="93" t="s">
        <v>603</v>
      </c>
      <c r="F318" s="94">
        <v>1</v>
      </c>
      <c r="G318" s="191">
        <v>184</v>
      </c>
      <c r="H318" s="183">
        <f>F318*G318</f>
        <v>184</v>
      </c>
      <c r="I318" s="183">
        <v>0</v>
      </c>
      <c r="J318" s="183">
        <f>H318-I318</f>
        <v>184</v>
      </c>
      <c r="K318" s="183">
        <f>J318*0.09</f>
        <v>16.559999999999999</v>
      </c>
      <c r="L318" s="185">
        <f>J318+K318</f>
        <v>200.56</v>
      </c>
      <c r="M318" s="109">
        <v>19</v>
      </c>
      <c r="N318" s="91">
        <f>184/15*F318</f>
        <v>12.266666666666667</v>
      </c>
      <c r="O318" s="115">
        <f>17/15*F318</f>
        <v>1.1333333333333333</v>
      </c>
      <c r="P318" s="89">
        <f t="shared" si="126"/>
        <v>3.0666666666666669</v>
      </c>
      <c r="Q318" s="89">
        <f t="shared" si="127"/>
        <v>9.2000000000000011</v>
      </c>
      <c r="R318" s="90">
        <v>286978</v>
      </c>
      <c r="S318" s="90">
        <v>266135</v>
      </c>
      <c r="T318" s="110">
        <f t="shared" si="128"/>
        <v>3781586.666666667</v>
      </c>
      <c r="U318" s="110">
        <f t="shared" si="129"/>
        <v>3781586.666666667</v>
      </c>
      <c r="V318" s="111">
        <f t="shared" si="130"/>
        <v>3781586</v>
      </c>
      <c r="W318" s="112" t="str">
        <f>VLOOKUP(C318,'053-001'!D:I,6,0)</f>
        <v>053-001</v>
      </c>
      <c r="X318" s="112" t="e">
        <f>VLOOKUP(C318,'053-003'!C:G,5,0)</f>
        <v>#N/A</v>
      </c>
      <c r="Y318" s="112" t="e">
        <f>VLOOKUP(C318,'053-004'!C:G,5,0)</f>
        <v>#N/A</v>
      </c>
      <c r="Z318" s="113" t="e">
        <f>VLOOKUP(C318,'053-005'!D:L,9,0)</f>
        <v>#N/A</v>
      </c>
      <c r="AA318" s="112" t="e">
        <f>VLOOKUP(C318,'053-006'!C:G,5,0)</f>
        <v>#N/A</v>
      </c>
    </row>
    <row r="319" spans="1:27" ht="45" customHeight="1">
      <c r="A319" s="174"/>
      <c r="B319" s="189" t="s">
        <v>243</v>
      </c>
      <c r="C319" s="82" t="s">
        <v>243</v>
      </c>
      <c r="D319" s="83" t="s">
        <v>660</v>
      </c>
      <c r="E319" s="83" t="s">
        <v>603</v>
      </c>
      <c r="F319" s="84">
        <v>2</v>
      </c>
      <c r="G319" s="180"/>
      <c r="H319" s="168"/>
      <c r="I319" s="168"/>
      <c r="J319" s="168"/>
      <c r="K319" s="168"/>
      <c r="L319" s="171"/>
      <c r="M319" s="109">
        <v>19</v>
      </c>
      <c r="N319" s="91">
        <f t="shared" ref="N319:N322" si="153">184/15*F319</f>
        <v>24.533333333333335</v>
      </c>
      <c r="O319" s="115">
        <f t="shared" ref="O319:O322" si="154">17/15*F319</f>
        <v>2.2666666666666666</v>
      </c>
      <c r="P319" s="89">
        <f t="shared" si="126"/>
        <v>6.1333333333333337</v>
      </c>
      <c r="Q319" s="89">
        <f t="shared" si="127"/>
        <v>18.400000000000002</v>
      </c>
      <c r="R319" s="90">
        <v>286978</v>
      </c>
      <c r="S319" s="90">
        <v>266135</v>
      </c>
      <c r="T319" s="110">
        <f t="shared" si="128"/>
        <v>7563173.333333334</v>
      </c>
      <c r="U319" s="110">
        <f t="shared" si="129"/>
        <v>3781586.666666667</v>
      </c>
      <c r="V319" s="111">
        <f t="shared" si="130"/>
        <v>3781586</v>
      </c>
      <c r="W319" s="112" t="str">
        <f>VLOOKUP(C319,'053-001'!D:I,6,0)</f>
        <v>053-001</v>
      </c>
      <c r="X319" s="112" t="e">
        <f>VLOOKUP(C319,'053-003'!C:G,5,0)</f>
        <v>#N/A</v>
      </c>
      <c r="Y319" s="112" t="e">
        <f>VLOOKUP(C319,'053-004'!C:G,5,0)</f>
        <v>#N/A</v>
      </c>
      <c r="Z319" s="113" t="e">
        <f>VLOOKUP(C319,'053-005'!D:L,9,0)</f>
        <v>#N/A</v>
      </c>
      <c r="AA319" s="112" t="e">
        <f>VLOOKUP(C319,'053-006'!C:G,5,0)</f>
        <v>#N/A</v>
      </c>
    </row>
    <row r="320" spans="1:27" ht="45" customHeight="1">
      <c r="A320" s="174"/>
      <c r="B320" s="189" t="s">
        <v>366</v>
      </c>
      <c r="C320" s="82" t="s">
        <v>366</v>
      </c>
      <c r="D320" s="83" t="s">
        <v>661</v>
      </c>
      <c r="E320" s="83" t="s">
        <v>603</v>
      </c>
      <c r="F320" s="84">
        <v>2</v>
      </c>
      <c r="G320" s="180"/>
      <c r="H320" s="168"/>
      <c r="I320" s="168"/>
      <c r="J320" s="168"/>
      <c r="K320" s="168"/>
      <c r="L320" s="171"/>
      <c r="M320" s="109">
        <v>19</v>
      </c>
      <c r="N320" s="91">
        <f t="shared" si="153"/>
        <v>24.533333333333335</v>
      </c>
      <c r="O320" s="115">
        <f t="shared" si="154"/>
        <v>2.2666666666666666</v>
      </c>
      <c r="P320" s="89">
        <f t="shared" si="126"/>
        <v>6.1333333333333337</v>
      </c>
      <c r="Q320" s="89">
        <f t="shared" si="127"/>
        <v>18.400000000000002</v>
      </c>
      <c r="R320" s="90">
        <v>286978</v>
      </c>
      <c r="S320" s="90">
        <v>266135</v>
      </c>
      <c r="T320" s="110">
        <f t="shared" si="128"/>
        <v>7563173.333333334</v>
      </c>
      <c r="U320" s="110">
        <f t="shared" si="129"/>
        <v>3781586.666666667</v>
      </c>
      <c r="V320" s="111">
        <f t="shared" si="130"/>
        <v>3781586</v>
      </c>
      <c r="W320" s="112" t="str">
        <f>VLOOKUP(C320,'053-001'!D:I,6,0)</f>
        <v>053-001</v>
      </c>
      <c r="X320" s="112" t="e">
        <f>VLOOKUP(C320,'053-003'!C:G,5,0)</f>
        <v>#N/A</v>
      </c>
      <c r="Y320" s="112" t="e">
        <f>VLOOKUP(C320,'053-004'!C:G,5,0)</f>
        <v>#N/A</v>
      </c>
      <c r="Z320" s="113" t="e">
        <f>VLOOKUP(C320,'053-005'!D:L,9,0)</f>
        <v>#N/A</v>
      </c>
      <c r="AA320" s="112" t="e">
        <f>VLOOKUP(C320,'053-006'!C:G,5,0)</f>
        <v>#N/A</v>
      </c>
    </row>
    <row r="321" spans="1:27" ht="45" customHeight="1">
      <c r="A321" s="174"/>
      <c r="B321" s="189" t="s">
        <v>472</v>
      </c>
      <c r="C321" s="82" t="s">
        <v>472</v>
      </c>
      <c r="D321" s="83" t="s">
        <v>662</v>
      </c>
      <c r="E321" s="83" t="s">
        <v>603</v>
      </c>
      <c r="F321" s="84">
        <v>8</v>
      </c>
      <c r="G321" s="180"/>
      <c r="H321" s="168"/>
      <c r="I321" s="168"/>
      <c r="J321" s="168"/>
      <c r="K321" s="168"/>
      <c r="L321" s="171"/>
      <c r="M321" s="109">
        <v>19</v>
      </c>
      <c r="N321" s="91">
        <f t="shared" si="153"/>
        <v>98.13333333333334</v>
      </c>
      <c r="O321" s="115">
        <f t="shared" si="154"/>
        <v>9.0666666666666664</v>
      </c>
      <c r="P321" s="89">
        <f t="shared" si="126"/>
        <v>24.533333333333335</v>
      </c>
      <c r="Q321" s="89">
        <f t="shared" si="127"/>
        <v>73.600000000000009</v>
      </c>
      <c r="R321" s="90">
        <v>286978</v>
      </c>
      <c r="S321" s="90">
        <v>266135</v>
      </c>
      <c r="T321" s="110">
        <f t="shared" si="128"/>
        <v>30252693.333333336</v>
      </c>
      <c r="U321" s="110">
        <f t="shared" si="129"/>
        <v>3781586.666666667</v>
      </c>
      <c r="V321" s="111">
        <f t="shared" si="130"/>
        <v>3781586</v>
      </c>
      <c r="W321" s="112" t="str">
        <f>VLOOKUP(C321,'053-001'!D:I,6,0)</f>
        <v>053-001</v>
      </c>
      <c r="X321" s="112" t="e">
        <f>VLOOKUP(C321,'053-003'!C:G,5,0)</f>
        <v>#N/A</v>
      </c>
      <c r="Y321" s="112" t="e">
        <f>VLOOKUP(C321,'053-004'!C:G,5,0)</f>
        <v>#N/A</v>
      </c>
      <c r="Z321" s="113" t="e">
        <f>VLOOKUP(C321,'053-005'!D:L,9,0)</f>
        <v>#N/A</v>
      </c>
      <c r="AA321" s="112" t="e">
        <f>VLOOKUP(C321,'053-006'!C:G,5,0)</f>
        <v>#N/A</v>
      </c>
    </row>
    <row r="322" spans="1:27" ht="45" customHeight="1" thickBot="1">
      <c r="A322" s="187"/>
      <c r="B322" s="190" t="s">
        <v>534</v>
      </c>
      <c r="C322" s="95" t="s">
        <v>534</v>
      </c>
      <c r="D322" s="96" t="s">
        <v>530</v>
      </c>
      <c r="E322" s="96" t="s">
        <v>603</v>
      </c>
      <c r="F322" s="97">
        <v>2</v>
      </c>
      <c r="G322" s="192"/>
      <c r="H322" s="184"/>
      <c r="I322" s="184"/>
      <c r="J322" s="184"/>
      <c r="K322" s="184"/>
      <c r="L322" s="182"/>
      <c r="M322" s="109">
        <v>19</v>
      </c>
      <c r="N322" s="91">
        <f t="shared" si="153"/>
        <v>24.533333333333335</v>
      </c>
      <c r="O322" s="115">
        <f t="shared" si="154"/>
        <v>2.2666666666666666</v>
      </c>
      <c r="P322" s="89">
        <f t="shared" si="126"/>
        <v>6.1333333333333337</v>
      </c>
      <c r="Q322" s="89">
        <f t="shared" si="127"/>
        <v>18.400000000000002</v>
      </c>
      <c r="R322" s="90">
        <v>286978</v>
      </c>
      <c r="S322" s="90">
        <v>266135</v>
      </c>
      <c r="T322" s="110">
        <f t="shared" si="128"/>
        <v>7563173.333333334</v>
      </c>
      <c r="U322" s="110">
        <f t="shared" si="129"/>
        <v>3781586.666666667</v>
      </c>
      <c r="V322" s="111">
        <f t="shared" si="130"/>
        <v>3781586</v>
      </c>
      <c r="W322" s="112" t="str">
        <f>VLOOKUP(C322,'053-001'!D:I,6,0)</f>
        <v>053-001</v>
      </c>
      <c r="X322" s="112" t="e">
        <f>VLOOKUP(C322,'053-003'!C:G,5,0)</f>
        <v>#N/A</v>
      </c>
      <c r="Y322" s="112" t="e">
        <f>VLOOKUP(C322,'053-004'!C:G,5,0)</f>
        <v>#N/A</v>
      </c>
      <c r="Z322" s="113" t="e">
        <f>VLOOKUP(C322,'053-005'!D:L,9,0)</f>
        <v>#N/A</v>
      </c>
      <c r="AA322" s="112" t="e">
        <f>VLOOKUP(C322,'053-006'!C:G,5,0)</f>
        <v>#N/A</v>
      </c>
    </row>
    <row r="323" spans="1:27" ht="45" customHeight="1">
      <c r="A323" s="186" t="s">
        <v>618</v>
      </c>
      <c r="B323" s="188" t="s">
        <v>2</v>
      </c>
      <c r="C323" s="92" t="s">
        <v>2</v>
      </c>
      <c r="D323" s="93" t="s">
        <v>3</v>
      </c>
      <c r="E323" s="93" t="s">
        <v>603</v>
      </c>
      <c r="F323" s="94">
        <v>1</v>
      </c>
      <c r="G323" s="191">
        <v>858</v>
      </c>
      <c r="H323" s="183">
        <f>F323*G323</f>
        <v>858</v>
      </c>
      <c r="I323" s="183">
        <v>0</v>
      </c>
      <c r="J323" s="183">
        <f>H323-I323</f>
        <v>858</v>
      </c>
      <c r="K323" s="183">
        <f>J323*0.09</f>
        <v>77.22</v>
      </c>
      <c r="L323" s="185">
        <f>J323+K323</f>
        <v>935.22</v>
      </c>
      <c r="M323" s="109">
        <v>19</v>
      </c>
      <c r="N323" s="115">
        <f>858/23*F323</f>
        <v>37.304347826086953</v>
      </c>
      <c r="O323" s="115">
        <f>77/23*F323</f>
        <v>3.347826086956522</v>
      </c>
      <c r="P323" s="89">
        <f t="shared" ref="P323:P386" si="155">N323*25%</f>
        <v>9.3260869565217384</v>
      </c>
      <c r="Q323" s="89">
        <f t="shared" ref="Q323:Q386" si="156">N323*75%</f>
        <v>27.978260869565215</v>
      </c>
      <c r="R323" s="90">
        <v>286978</v>
      </c>
      <c r="S323" s="90">
        <v>266135</v>
      </c>
      <c r="T323" s="110">
        <f t="shared" ref="T323:T386" si="157">(Q323*R323)+(P323*S323)+(O323*R323)</f>
        <v>11471895.934782607</v>
      </c>
      <c r="U323" s="110">
        <f t="shared" ref="U323:U386" si="158">T323/F323</f>
        <v>11471895.934782607</v>
      </c>
      <c r="V323" s="111">
        <f t="shared" ref="V323:V386" si="159">INT(U323)</f>
        <v>11471895</v>
      </c>
      <c r="W323" s="112" t="str">
        <f>VLOOKUP(C323,'053-001'!D:I,6,0)</f>
        <v>053-001</v>
      </c>
      <c r="X323" s="112" t="e">
        <f>VLOOKUP(C323,'053-003'!C:G,5,0)</f>
        <v>#N/A</v>
      </c>
      <c r="Y323" s="112" t="e">
        <f>VLOOKUP(C323,'053-004'!C:G,5,0)</f>
        <v>#N/A</v>
      </c>
      <c r="Z323" s="113" t="e">
        <f>VLOOKUP(C323,'053-005'!D:L,9,0)</f>
        <v>#N/A</v>
      </c>
      <c r="AA323" s="112" t="e">
        <f>VLOOKUP(C323,'053-006'!C:G,5,0)</f>
        <v>#N/A</v>
      </c>
    </row>
    <row r="324" spans="1:27" ht="45" customHeight="1">
      <c r="A324" s="174"/>
      <c r="B324" s="189" t="s">
        <v>134</v>
      </c>
      <c r="C324" s="82" t="s">
        <v>134</v>
      </c>
      <c r="D324" s="83" t="s">
        <v>687</v>
      </c>
      <c r="E324" s="83" t="s">
        <v>603</v>
      </c>
      <c r="F324" s="84">
        <v>2</v>
      </c>
      <c r="G324" s="180"/>
      <c r="H324" s="168"/>
      <c r="I324" s="168"/>
      <c r="J324" s="168"/>
      <c r="K324" s="168"/>
      <c r="L324" s="171"/>
      <c r="M324" s="109">
        <v>19</v>
      </c>
      <c r="N324" s="115">
        <f t="shared" ref="N324:N327" si="160">858/23*F324</f>
        <v>74.608695652173907</v>
      </c>
      <c r="O324" s="115">
        <f t="shared" ref="O324:O327" si="161">77/23*F324</f>
        <v>6.6956521739130439</v>
      </c>
      <c r="P324" s="89">
        <f t="shared" si="155"/>
        <v>18.652173913043477</v>
      </c>
      <c r="Q324" s="89">
        <f t="shared" si="156"/>
        <v>55.95652173913043</v>
      </c>
      <c r="R324" s="90">
        <v>286978</v>
      </c>
      <c r="S324" s="90">
        <v>266135</v>
      </c>
      <c r="T324" s="110">
        <f t="shared" si="157"/>
        <v>22943791.869565215</v>
      </c>
      <c r="U324" s="110">
        <f t="shared" si="158"/>
        <v>11471895.934782607</v>
      </c>
      <c r="V324" s="111">
        <f t="shared" si="159"/>
        <v>11471895</v>
      </c>
      <c r="W324" s="112" t="str">
        <f>VLOOKUP(C324,'053-001'!D:I,6,0)</f>
        <v>053-001</v>
      </c>
      <c r="X324" s="112" t="e">
        <f>VLOOKUP(C324,'053-003'!C:G,5,0)</f>
        <v>#N/A</v>
      </c>
      <c r="Y324" s="112" t="e">
        <f>VLOOKUP(C324,'053-004'!C:G,5,0)</f>
        <v>#N/A</v>
      </c>
      <c r="Z324" s="113" t="e">
        <f>VLOOKUP(C324,'053-005'!D:L,9,0)</f>
        <v>#N/A</v>
      </c>
      <c r="AA324" s="112" t="e">
        <f>VLOOKUP(C324,'053-006'!C:G,5,0)</f>
        <v>#N/A</v>
      </c>
    </row>
    <row r="325" spans="1:27" ht="45" customHeight="1">
      <c r="A325" s="174"/>
      <c r="B325" s="189" t="s">
        <v>265</v>
      </c>
      <c r="C325" s="82" t="s">
        <v>265</v>
      </c>
      <c r="D325" s="83" t="s">
        <v>688</v>
      </c>
      <c r="E325" s="83" t="s">
        <v>603</v>
      </c>
      <c r="F325" s="84">
        <v>2</v>
      </c>
      <c r="G325" s="180"/>
      <c r="H325" s="168"/>
      <c r="I325" s="168"/>
      <c r="J325" s="168"/>
      <c r="K325" s="168"/>
      <c r="L325" s="171"/>
      <c r="M325" s="109">
        <v>19</v>
      </c>
      <c r="N325" s="115">
        <f t="shared" si="160"/>
        <v>74.608695652173907</v>
      </c>
      <c r="O325" s="115">
        <f t="shared" si="161"/>
        <v>6.6956521739130439</v>
      </c>
      <c r="P325" s="89">
        <f t="shared" si="155"/>
        <v>18.652173913043477</v>
      </c>
      <c r="Q325" s="89">
        <f t="shared" si="156"/>
        <v>55.95652173913043</v>
      </c>
      <c r="R325" s="90">
        <v>286978</v>
      </c>
      <c r="S325" s="90">
        <v>266135</v>
      </c>
      <c r="T325" s="110">
        <f t="shared" si="157"/>
        <v>22943791.869565215</v>
      </c>
      <c r="U325" s="110">
        <f t="shared" si="158"/>
        <v>11471895.934782607</v>
      </c>
      <c r="V325" s="111">
        <f t="shared" si="159"/>
        <v>11471895</v>
      </c>
      <c r="W325" s="112" t="str">
        <f>VLOOKUP(C325,'053-001'!D:I,6,0)</f>
        <v>053-001</v>
      </c>
      <c r="X325" s="112" t="e">
        <f>VLOOKUP(C325,'053-003'!C:G,5,0)</f>
        <v>#N/A</v>
      </c>
      <c r="Y325" s="112" t="e">
        <f>VLOOKUP(C325,'053-004'!C:G,5,0)</f>
        <v>#N/A</v>
      </c>
      <c r="Z325" s="113" t="e">
        <f>VLOOKUP(C325,'053-005'!D:L,9,0)</f>
        <v>#N/A</v>
      </c>
      <c r="AA325" s="112" t="e">
        <f>VLOOKUP(C325,'053-006'!C:G,5,0)</f>
        <v>#N/A</v>
      </c>
    </row>
    <row r="326" spans="1:27" ht="45" customHeight="1">
      <c r="A326" s="174"/>
      <c r="B326" s="189" t="s">
        <v>375</v>
      </c>
      <c r="C326" s="82" t="s">
        <v>375</v>
      </c>
      <c r="D326" s="83" t="s">
        <v>689</v>
      </c>
      <c r="E326" s="83" t="s">
        <v>603</v>
      </c>
      <c r="F326" s="84">
        <v>16</v>
      </c>
      <c r="G326" s="180"/>
      <c r="H326" s="168"/>
      <c r="I326" s="168"/>
      <c r="J326" s="168"/>
      <c r="K326" s="168"/>
      <c r="L326" s="171"/>
      <c r="M326" s="109">
        <v>19</v>
      </c>
      <c r="N326" s="115">
        <f t="shared" si="160"/>
        <v>596.86956521739125</v>
      </c>
      <c r="O326" s="115">
        <f t="shared" si="161"/>
        <v>53.565217391304351</v>
      </c>
      <c r="P326" s="89">
        <f t="shared" si="155"/>
        <v>149.21739130434781</v>
      </c>
      <c r="Q326" s="89">
        <f t="shared" si="156"/>
        <v>447.65217391304344</v>
      </c>
      <c r="R326" s="90">
        <v>286978</v>
      </c>
      <c r="S326" s="90">
        <v>266135</v>
      </c>
      <c r="T326" s="110">
        <f t="shared" si="157"/>
        <v>183550334.95652172</v>
      </c>
      <c r="U326" s="110">
        <f t="shared" si="158"/>
        <v>11471895.934782607</v>
      </c>
      <c r="V326" s="111">
        <f t="shared" si="159"/>
        <v>11471895</v>
      </c>
      <c r="W326" s="112" t="str">
        <f>VLOOKUP(C326,'053-001'!D:I,6,0)</f>
        <v>053-001</v>
      </c>
      <c r="X326" s="112" t="e">
        <f>VLOOKUP(C326,'053-003'!C:G,5,0)</f>
        <v>#N/A</v>
      </c>
      <c r="Y326" s="112" t="e">
        <f>VLOOKUP(C326,'053-004'!C:G,5,0)</f>
        <v>#N/A</v>
      </c>
      <c r="Z326" s="113" t="e">
        <f>VLOOKUP(C326,'053-005'!D:L,9,0)</f>
        <v>#N/A</v>
      </c>
      <c r="AA326" s="112" t="e">
        <f>VLOOKUP(C326,'053-006'!C:G,5,0)</f>
        <v>#N/A</v>
      </c>
    </row>
    <row r="327" spans="1:27" ht="45" customHeight="1" thickBot="1">
      <c r="A327" s="187"/>
      <c r="B327" s="190" t="s">
        <v>513</v>
      </c>
      <c r="C327" s="95" t="s">
        <v>513</v>
      </c>
      <c r="D327" s="96" t="s">
        <v>690</v>
      </c>
      <c r="E327" s="96" t="s">
        <v>603</v>
      </c>
      <c r="F327" s="97">
        <v>2</v>
      </c>
      <c r="G327" s="192"/>
      <c r="H327" s="184"/>
      <c r="I327" s="184"/>
      <c r="J327" s="184"/>
      <c r="K327" s="184"/>
      <c r="L327" s="182"/>
      <c r="M327" s="109">
        <v>19</v>
      </c>
      <c r="N327" s="115">
        <f t="shared" si="160"/>
        <v>74.608695652173907</v>
      </c>
      <c r="O327" s="115">
        <f t="shared" si="161"/>
        <v>6.6956521739130439</v>
      </c>
      <c r="P327" s="89">
        <f t="shared" si="155"/>
        <v>18.652173913043477</v>
      </c>
      <c r="Q327" s="89">
        <f t="shared" si="156"/>
        <v>55.95652173913043</v>
      </c>
      <c r="R327" s="90">
        <v>286978</v>
      </c>
      <c r="S327" s="90">
        <v>266135</v>
      </c>
      <c r="T327" s="110">
        <f t="shared" si="157"/>
        <v>22943791.869565215</v>
      </c>
      <c r="U327" s="110">
        <f t="shared" si="158"/>
        <v>11471895.934782607</v>
      </c>
      <c r="V327" s="111">
        <f t="shared" si="159"/>
        <v>11471895</v>
      </c>
      <c r="W327" s="112" t="str">
        <f>VLOOKUP(C327,'053-001'!D:I,6,0)</f>
        <v>053-001</v>
      </c>
      <c r="X327" s="112" t="e">
        <f>VLOOKUP(C327,'053-003'!C:G,5,0)</f>
        <v>#N/A</v>
      </c>
      <c r="Y327" s="112" t="e">
        <f>VLOOKUP(C327,'053-004'!C:G,5,0)</f>
        <v>#N/A</v>
      </c>
      <c r="Z327" s="113" t="e">
        <f>VLOOKUP(C327,'053-005'!D:L,9,0)</f>
        <v>#N/A</v>
      </c>
      <c r="AA327" s="112" t="e">
        <f>VLOOKUP(C327,'053-006'!C:G,5,0)</f>
        <v>#N/A</v>
      </c>
    </row>
    <row r="328" spans="1:27" ht="45" customHeight="1">
      <c r="A328" s="186" t="s">
        <v>601</v>
      </c>
      <c r="B328" s="188" t="s">
        <v>95</v>
      </c>
      <c r="C328" s="92" t="s">
        <v>95</v>
      </c>
      <c r="D328" s="93" t="s">
        <v>3</v>
      </c>
      <c r="E328" s="93" t="s">
        <v>603</v>
      </c>
      <c r="F328" s="94">
        <v>1</v>
      </c>
      <c r="G328" s="191">
        <v>858</v>
      </c>
      <c r="H328" s="183">
        <f>F328*G328</f>
        <v>858</v>
      </c>
      <c r="I328" s="183">
        <v>0</v>
      </c>
      <c r="J328" s="183">
        <f>H328-I328</f>
        <v>858</v>
      </c>
      <c r="K328" s="183">
        <f>J328*0.09</f>
        <v>77.22</v>
      </c>
      <c r="L328" s="185">
        <f>J328+K328</f>
        <v>935.22</v>
      </c>
      <c r="M328" s="109">
        <v>18</v>
      </c>
      <c r="N328" s="115">
        <f>858/23*F328</f>
        <v>37.304347826086953</v>
      </c>
      <c r="O328" s="115">
        <f>77/23*F328</f>
        <v>3.347826086956522</v>
      </c>
      <c r="P328" s="89">
        <f t="shared" si="155"/>
        <v>9.3260869565217384</v>
      </c>
      <c r="Q328" s="89">
        <f t="shared" si="156"/>
        <v>27.978260869565215</v>
      </c>
      <c r="R328" s="90">
        <v>286978</v>
      </c>
      <c r="S328" s="90">
        <v>266135</v>
      </c>
      <c r="T328" s="110">
        <f t="shared" si="157"/>
        <v>11471895.934782607</v>
      </c>
      <c r="U328" s="110">
        <f t="shared" si="158"/>
        <v>11471895.934782607</v>
      </c>
      <c r="V328" s="111">
        <f t="shared" si="159"/>
        <v>11471895</v>
      </c>
      <c r="W328" s="112" t="str">
        <f>VLOOKUP(C328,'053-001'!D:I,6,0)</f>
        <v>053-001</v>
      </c>
      <c r="X328" s="112" t="e">
        <f>VLOOKUP(C328,'053-003'!C:G,5,0)</f>
        <v>#N/A</v>
      </c>
      <c r="Y328" s="112" t="e">
        <f>VLOOKUP(C328,'053-004'!C:G,5,0)</f>
        <v>#N/A</v>
      </c>
      <c r="Z328" s="113" t="e">
        <f>VLOOKUP(C328,'053-005'!D:L,9,0)</f>
        <v>#N/A</v>
      </c>
      <c r="AA328" s="112" t="e">
        <f>VLOOKUP(C328,'053-006'!C:G,5,0)</f>
        <v>#N/A</v>
      </c>
    </row>
    <row r="329" spans="1:27" ht="45" customHeight="1">
      <c r="A329" s="174"/>
      <c r="B329" s="189" t="s">
        <v>247</v>
      </c>
      <c r="C329" s="82" t="s">
        <v>247</v>
      </c>
      <c r="D329" s="83" t="s">
        <v>687</v>
      </c>
      <c r="E329" s="83" t="s">
        <v>603</v>
      </c>
      <c r="F329" s="84">
        <v>2</v>
      </c>
      <c r="G329" s="180"/>
      <c r="H329" s="168"/>
      <c r="I329" s="168"/>
      <c r="J329" s="168"/>
      <c r="K329" s="168"/>
      <c r="L329" s="171"/>
      <c r="M329" s="109">
        <v>18</v>
      </c>
      <c r="N329" s="115">
        <f t="shared" ref="N329:N332" si="162">858/23*F329</f>
        <v>74.608695652173907</v>
      </c>
      <c r="O329" s="115">
        <f t="shared" ref="O329:O332" si="163">77/23*F329</f>
        <v>6.6956521739130439</v>
      </c>
      <c r="P329" s="89">
        <f t="shared" si="155"/>
        <v>18.652173913043477</v>
      </c>
      <c r="Q329" s="89">
        <f t="shared" si="156"/>
        <v>55.95652173913043</v>
      </c>
      <c r="R329" s="90">
        <v>286978</v>
      </c>
      <c r="S329" s="90">
        <v>266135</v>
      </c>
      <c r="T329" s="110">
        <f t="shared" si="157"/>
        <v>22943791.869565215</v>
      </c>
      <c r="U329" s="110">
        <f t="shared" si="158"/>
        <v>11471895.934782607</v>
      </c>
      <c r="V329" s="111">
        <f t="shared" si="159"/>
        <v>11471895</v>
      </c>
      <c r="W329" s="112" t="str">
        <f>VLOOKUP(C329,'053-001'!D:I,6,0)</f>
        <v>053-001</v>
      </c>
      <c r="X329" s="112" t="e">
        <f>VLOOKUP(C329,'053-003'!C:G,5,0)</f>
        <v>#N/A</v>
      </c>
      <c r="Y329" s="112" t="e">
        <f>VLOOKUP(C329,'053-004'!C:G,5,0)</f>
        <v>#N/A</v>
      </c>
      <c r="Z329" s="113" t="e">
        <f>VLOOKUP(C329,'053-005'!D:L,9,0)</f>
        <v>#N/A</v>
      </c>
      <c r="AA329" s="112" t="e">
        <f>VLOOKUP(C329,'053-006'!C:G,5,0)</f>
        <v>#N/A</v>
      </c>
    </row>
    <row r="330" spans="1:27" ht="45" customHeight="1">
      <c r="A330" s="174"/>
      <c r="B330" s="189" t="s">
        <v>370</v>
      </c>
      <c r="C330" s="82" t="s">
        <v>370</v>
      </c>
      <c r="D330" s="83" t="s">
        <v>688</v>
      </c>
      <c r="E330" s="83" t="s">
        <v>603</v>
      </c>
      <c r="F330" s="84">
        <v>2</v>
      </c>
      <c r="G330" s="180"/>
      <c r="H330" s="168"/>
      <c r="I330" s="168"/>
      <c r="J330" s="168"/>
      <c r="K330" s="168"/>
      <c r="L330" s="171"/>
      <c r="M330" s="109">
        <v>18</v>
      </c>
      <c r="N330" s="115">
        <f t="shared" si="162"/>
        <v>74.608695652173907</v>
      </c>
      <c r="O330" s="115">
        <f t="shared" si="163"/>
        <v>6.6956521739130439</v>
      </c>
      <c r="P330" s="89">
        <f t="shared" si="155"/>
        <v>18.652173913043477</v>
      </c>
      <c r="Q330" s="89">
        <f t="shared" si="156"/>
        <v>55.95652173913043</v>
      </c>
      <c r="R330" s="90">
        <v>286978</v>
      </c>
      <c r="S330" s="90">
        <v>266135</v>
      </c>
      <c r="T330" s="110">
        <f t="shared" si="157"/>
        <v>22943791.869565215</v>
      </c>
      <c r="U330" s="110">
        <f t="shared" si="158"/>
        <v>11471895.934782607</v>
      </c>
      <c r="V330" s="111">
        <f t="shared" si="159"/>
        <v>11471895</v>
      </c>
      <c r="W330" s="112" t="str">
        <f>VLOOKUP(C330,'053-001'!D:I,6,0)</f>
        <v>053-001</v>
      </c>
      <c r="X330" s="112" t="e">
        <f>VLOOKUP(C330,'053-003'!C:G,5,0)</f>
        <v>#N/A</v>
      </c>
      <c r="Y330" s="112" t="e">
        <f>VLOOKUP(C330,'053-004'!C:G,5,0)</f>
        <v>#N/A</v>
      </c>
      <c r="Z330" s="113" t="e">
        <f>VLOOKUP(C330,'053-005'!D:L,9,0)</f>
        <v>#N/A</v>
      </c>
      <c r="AA330" s="112" t="e">
        <f>VLOOKUP(C330,'053-006'!C:G,5,0)</f>
        <v>#N/A</v>
      </c>
    </row>
    <row r="331" spans="1:27" ht="45" customHeight="1">
      <c r="A331" s="174"/>
      <c r="B331" s="189" t="s">
        <v>476</v>
      </c>
      <c r="C331" s="82" t="s">
        <v>476</v>
      </c>
      <c r="D331" s="83" t="s">
        <v>689</v>
      </c>
      <c r="E331" s="83" t="s">
        <v>603</v>
      </c>
      <c r="F331" s="84">
        <v>16</v>
      </c>
      <c r="G331" s="180"/>
      <c r="H331" s="168"/>
      <c r="I331" s="168"/>
      <c r="J331" s="168"/>
      <c r="K331" s="168"/>
      <c r="L331" s="171"/>
      <c r="M331" s="109">
        <v>18</v>
      </c>
      <c r="N331" s="115">
        <f t="shared" si="162"/>
        <v>596.86956521739125</v>
      </c>
      <c r="O331" s="115">
        <f t="shared" si="163"/>
        <v>53.565217391304351</v>
      </c>
      <c r="P331" s="89">
        <f t="shared" si="155"/>
        <v>149.21739130434781</v>
      </c>
      <c r="Q331" s="89">
        <f t="shared" si="156"/>
        <v>447.65217391304344</v>
      </c>
      <c r="R331" s="90">
        <v>286978</v>
      </c>
      <c r="S331" s="90">
        <v>266135</v>
      </c>
      <c r="T331" s="110">
        <f t="shared" si="157"/>
        <v>183550334.95652172</v>
      </c>
      <c r="U331" s="110">
        <f t="shared" si="158"/>
        <v>11471895.934782607</v>
      </c>
      <c r="V331" s="111">
        <f t="shared" si="159"/>
        <v>11471895</v>
      </c>
      <c r="W331" s="112" t="str">
        <f>VLOOKUP(C331,'053-001'!D:I,6,0)</f>
        <v>053-001</v>
      </c>
      <c r="X331" s="112" t="e">
        <f>VLOOKUP(C331,'053-003'!C:G,5,0)</f>
        <v>#N/A</v>
      </c>
      <c r="Y331" s="112" t="e">
        <f>VLOOKUP(C331,'053-004'!C:G,5,0)</f>
        <v>#N/A</v>
      </c>
      <c r="Z331" s="113" t="e">
        <f>VLOOKUP(C331,'053-005'!D:L,9,0)</f>
        <v>#N/A</v>
      </c>
      <c r="AA331" s="112" t="e">
        <f>VLOOKUP(C331,'053-006'!C:G,5,0)</f>
        <v>#N/A</v>
      </c>
    </row>
    <row r="332" spans="1:27" ht="45" customHeight="1" thickBot="1">
      <c r="A332" s="187"/>
      <c r="B332" s="190" t="s">
        <v>536</v>
      </c>
      <c r="C332" s="95" t="s">
        <v>536</v>
      </c>
      <c r="D332" s="96" t="s">
        <v>514</v>
      </c>
      <c r="E332" s="96" t="s">
        <v>603</v>
      </c>
      <c r="F332" s="97">
        <v>2</v>
      </c>
      <c r="G332" s="192"/>
      <c r="H332" s="184"/>
      <c r="I332" s="184"/>
      <c r="J332" s="184"/>
      <c r="K332" s="184"/>
      <c r="L332" s="182"/>
      <c r="M332" s="109">
        <v>18</v>
      </c>
      <c r="N332" s="115">
        <f t="shared" si="162"/>
        <v>74.608695652173907</v>
      </c>
      <c r="O332" s="115">
        <f t="shared" si="163"/>
        <v>6.6956521739130439</v>
      </c>
      <c r="P332" s="89">
        <f t="shared" si="155"/>
        <v>18.652173913043477</v>
      </c>
      <c r="Q332" s="89">
        <f t="shared" si="156"/>
        <v>55.95652173913043</v>
      </c>
      <c r="R332" s="90">
        <v>286978</v>
      </c>
      <c r="S332" s="90">
        <v>266135</v>
      </c>
      <c r="T332" s="110">
        <f t="shared" si="157"/>
        <v>22943791.869565215</v>
      </c>
      <c r="U332" s="110">
        <f t="shared" si="158"/>
        <v>11471895.934782607</v>
      </c>
      <c r="V332" s="111">
        <f t="shared" si="159"/>
        <v>11471895</v>
      </c>
      <c r="W332" s="112" t="str">
        <f>VLOOKUP(C332,'053-001'!D:I,6,0)</f>
        <v>053-001</v>
      </c>
      <c r="X332" s="112" t="e">
        <f>VLOOKUP(C332,'053-003'!C:G,5,0)</f>
        <v>#N/A</v>
      </c>
      <c r="Y332" s="112" t="e">
        <f>VLOOKUP(C332,'053-004'!C:G,5,0)</f>
        <v>#N/A</v>
      </c>
      <c r="Z332" s="113" t="e">
        <f>VLOOKUP(C332,'053-005'!D:L,9,0)</f>
        <v>#N/A</v>
      </c>
      <c r="AA332" s="112" t="e">
        <f>VLOOKUP(C332,'053-006'!C:G,5,0)</f>
        <v>#N/A</v>
      </c>
    </row>
    <row r="333" spans="1:27" ht="45" customHeight="1">
      <c r="A333" s="186" t="s">
        <v>604</v>
      </c>
      <c r="B333" s="188" t="s">
        <v>97</v>
      </c>
      <c r="C333" s="92" t="s">
        <v>97</v>
      </c>
      <c r="D333" s="93" t="s">
        <v>3</v>
      </c>
      <c r="E333" s="93" t="s">
        <v>603</v>
      </c>
      <c r="F333" s="94">
        <v>1</v>
      </c>
      <c r="G333" s="191">
        <v>366</v>
      </c>
      <c r="H333" s="183">
        <f>F333*G333</f>
        <v>366</v>
      </c>
      <c r="I333" s="183">
        <v>0</v>
      </c>
      <c r="J333" s="183">
        <f>H333-I333</f>
        <v>366</v>
      </c>
      <c r="K333" s="183">
        <f>J333*0.09</f>
        <v>32.94</v>
      </c>
      <c r="L333" s="185">
        <f>J333+K333</f>
        <v>398.94</v>
      </c>
      <c r="M333" s="109">
        <v>18</v>
      </c>
      <c r="N333" s="91">
        <f>366/19*F333</f>
        <v>19.263157894736842</v>
      </c>
      <c r="O333" s="91">
        <f>33/19*F333</f>
        <v>1.736842105263158</v>
      </c>
      <c r="P333" s="89">
        <f t="shared" si="155"/>
        <v>4.8157894736842106</v>
      </c>
      <c r="Q333" s="89">
        <f t="shared" si="156"/>
        <v>14.447368421052632</v>
      </c>
      <c r="R333" s="90">
        <v>286978</v>
      </c>
      <c r="S333" s="90">
        <v>266135</v>
      </c>
      <c r="T333" s="110">
        <f t="shared" si="157"/>
        <v>5926162.5</v>
      </c>
      <c r="U333" s="110">
        <f t="shared" si="158"/>
        <v>5926162.5</v>
      </c>
      <c r="V333" s="111">
        <f t="shared" si="159"/>
        <v>5926162</v>
      </c>
      <c r="W333" s="112" t="str">
        <f>VLOOKUP(C333,'053-001'!D:I,6,0)</f>
        <v>053-001</v>
      </c>
      <c r="X333" s="112" t="e">
        <f>VLOOKUP(C333,'053-003'!C:G,5,0)</f>
        <v>#N/A</v>
      </c>
      <c r="Y333" s="112" t="e">
        <f>VLOOKUP(C333,'053-004'!C:G,5,0)</f>
        <v>#N/A</v>
      </c>
      <c r="Z333" s="113" t="e">
        <f>VLOOKUP(C333,'053-005'!D:L,9,0)</f>
        <v>#N/A</v>
      </c>
      <c r="AA333" s="112" t="e">
        <f>VLOOKUP(C333,'053-006'!C:G,5,0)</f>
        <v>#N/A</v>
      </c>
    </row>
    <row r="334" spans="1:27" ht="45" customHeight="1">
      <c r="A334" s="174"/>
      <c r="B334" s="189" t="s">
        <v>249</v>
      </c>
      <c r="C334" s="82" t="s">
        <v>249</v>
      </c>
      <c r="D334" s="83" t="s">
        <v>674</v>
      </c>
      <c r="E334" s="83" t="s">
        <v>603</v>
      </c>
      <c r="F334" s="84">
        <v>2</v>
      </c>
      <c r="G334" s="180"/>
      <c r="H334" s="168"/>
      <c r="I334" s="168"/>
      <c r="J334" s="168"/>
      <c r="K334" s="168"/>
      <c r="L334" s="171"/>
      <c r="M334" s="109">
        <v>18</v>
      </c>
      <c r="N334" s="91">
        <f t="shared" ref="N334:N337" si="164">366/19*F334</f>
        <v>38.526315789473685</v>
      </c>
      <c r="O334" s="91">
        <f t="shared" ref="O334:O337" si="165">33/19*F334</f>
        <v>3.4736842105263159</v>
      </c>
      <c r="P334" s="89">
        <f t="shared" si="155"/>
        <v>9.6315789473684212</v>
      </c>
      <c r="Q334" s="89">
        <f t="shared" si="156"/>
        <v>28.894736842105264</v>
      </c>
      <c r="R334" s="90">
        <v>286978</v>
      </c>
      <c r="S334" s="90">
        <v>266135</v>
      </c>
      <c r="T334" s="110">
        <f t="shared" si="157"/>
        <v>11852325</v>
      </c>
      <c r="U334" s="110">
        <f t="shared" si="158"/>
        <v>5926162.5</v>
      </c>
      <c r="V334" s="111">
        <f t="shared" si="159"/>
        <v>5926162</v>
      </c>
      <c r="W334" s="112" t="str">
        <f>VLOOKUP(C334,'053-001'!D:I,6,0)</f>
        <v>053-001</v>
      </c>
      <c r="X334" s="112" t="e">
        <f>VLOOKUP(C334,'053-003'!C:G,5,0)</f>
        <v>#N/A</v>
      </c>
      <c r="Y334" s="112" t="e">
        <f>VLOOKUP(C334,'053-004'!C:G,5,0)</f>
        <v>#N/A</v>
      </c>
      <c r="Z334" s="113" t="e">
        <f>VLOOKUP(C334,'053-005'!D:L,9,0)</f>
        <v>#N/A</v>
      </c>
      <c r="AA334" s="112" t="e">
        <f>VLOOKUP(C334,'053-006'!C:G,5,0)</f>
        <v>#N/A</v>
      </c>
    </row>
    <row r="335" spans="1:27" ht="45" customHeight="1">
      <c r="A335" s="174"/>
      <c r="B335" s="189" t="s">
        <v>372</v>
      </c>
      <c r="C335" s="82" t="s">
        <v>372</v>
      </c>
      <c r="D335" s="83" t="s">
        <v>661</v>
      </c>
      <c r="E335" s="83" t="s">
        <v>603</v>
      </c>
      <c r="F335" s="84">
        <v>2</v>
      </c>
      <c r="G335" s="180"/>
      <c r="H335" s="168"/>
      <c r="I335" s="168"/>
      <c r="J335" s="168"/>
      <c r="K335" s="168"/>
      <c r="L335" s="171"/>
      <c r="M335" s="109">
        <v>18</v>
      </c>
      <c r="N335" s="91">
        <f t="shared" si="164"/>
        <v>38.526315789473685</v>
      </c>
      <c r="O335" s="91">
        <f t="shared" si="165"/>
        <v>3.4736842105263159</v>
      </c>
      <c r="P335" s="89">
        <f t="shared" si="155"/>
        <v>9.6315789473684212</v>
      </c>
      <c r="Q335" s="89">
        <f t="shared" si="156"/>
        <v>28.894736842105264</v>
      </c>
      <c r="R335" s="90">
        <v>286978</v>
      </c>
      <c r="S335" s="90">
        <v>266135</v>
      </c>
      <c r="T335" s="110">
        <f t="shared" si="157"/>
        <v>11852325</v>
      </c>
      <c r="U335" s="110">
        <f t="shared" si="158"/>
        <v>5926162.5</v>
      </c>
      <c r="V335" s="111">
        <f t="shared" si="159"/>
        <v>5926162</v>
      </c>
      <c r="W335" s="112" t="str">
        <f>VLOOKUP(C335,'053-001'!D:I,6,0)</f>
        <v>053-001</v>
      </c>
      <c r="X335" s="112" t="e">
        <f>VLOOKUP(C335,'053-003'!C:G,5,0)</f>
        <v>#N/A</v>
      </c>
      <c r="Y335" s="112" t="e">
        <f>VLOOKUP(C335,'053-004'!C:G,5,0)</f>
        <v>#N/A</v>
      </c>
      <c r="Z335" s="113" t="e">
        <f>VLOOKUP(C335,'053-005'!D:L,9,0)</f>
        <v>#N/A</v>
      </c>
      <c r="AA335" s="112" t="e">
        <f>VLOOKUP(C335,'053-006'!C:G,5,0)</f>
        <v>#N/A</v>
      </c>
    </row>
    <row r="336" spans="1:27" ht="45" customHeight="1">
      <c r="A336" s="174"/>
      <c r="B336" s="189" t="s">
        <v>478</v>
      </c>
      <c r="C336" s="82" t="s">
        <v>478</v>
      </c>
      <c r="D336" s="83" t="s">
        <v>662</v>
      </c>
      <c r="E336" s="83" t="s">
        <v>603</v>
      </c>
      <c r="F336" s="84">
        <v>12</v>
      </c>
      <c r="G336" s="180"/>
      <c r="H336" s="168"/>
      <c r="I336" s="168"/>
      <c r="J336" s="168"/>
      <c r="K336" s="168"/>
      <c r="L336" s="171"/>
      <c r="M336" s="109">
        <v>18</v>
      </c>
      <c r="N336" s="91">
        <f t="shared" si="164"/>
        <v>231.15789473684211</v>
      </c>
      <c r="O336" s="91">
        <f t="shared" si="165"/>
        <v>20.842105263157897</v>
      </c>
      <c r="P336" s="89">
        <f t="shared" si="155"/>
        <v>57.789473684210527</v>
      </c>
      <c r="Q336" s="89">
        <f t="shared" si="156"/>
        <v>173.36842105263159</v>
      </c>
      <c r="R336" s="90">
        <v>286978</v>
      </c>
      <c r="S336" s="90">
        <v>266135</v>
      </c>
      <c r="T336" s="110">
        <f t="shared" si="157"/>
        <v>71113950</v>
      </c>
      <c r="U336" s="110">
        <f t="shared" si="158"/>
        <v>5926162.5</v>
      </c>
      <c r="V336" s="111">
        <f t="shared" si="159"/>
        <v>5926162</v>
      </c>
      <c r="W336" s="112" t="str">
        <f>VLOOKUP(C336,'053-001'!D:I,6,0)</f>
        <v>053-001</v>
      </c>
      <c r="X336" s="112" t="e">
        <f>VLOOKUP(C336,'053-003'!C:G,5,0)</f>
        <v>#N/A</v>
      </c>
      <c r="Y336" s="112" t="e">
        <f>VLOOKUP(C336,'053-004'!C:G,5,0)</f>
        <v>#N/A</v>
      </c>
      <c r="Z336" s="113" t="e">
        <f>VLOOKUP(C336,'053-005'!D:L,9,0)</f>
        <v>#N/A</v>
      </c>
      <c r="AA336" s="112" t="e">
        <f>VLOOKUP(C336,'053-006'!C:G,5,0)</f>
        <v>#N/A</v>
      </c>
    </row>
    <row r="337" spans="1:27" ht="45" customHeight="1" thickBot="1">
      <c r="A337" s="187"/>
      <c r="B337" s="190" t="s">
        <v>537</v>
      </c>
      <c r="C337" s="95" t="s">
        <v>537</v>
      </c>
      <c r="D337" s="96" t="s">
        <v>519</v>
      </c>
      <c r="E337" s="96" t="s">
        <v>603</v>
      </c>
      <c r="F337" s="97">
        <v>2</v>
      </c>
      <c r="G337" s="192"/>
      <c r="H337" s="184"/>
      <c r="I337" s="184"/>
      <c r="J337" s="184"/>
      <c r="K337" s="184"/>
      <c r="L337" s="182"/>
      <c r="M337" s="109">
        <v>18</v>
      </c>
      <c r="N337" s="91">
        <f t="shared" si="164"/>
        <v>38.526315789473685</v>
      </c>
      <c r="O337" s="91">
        <f t="shared" si="165"/>
        <v>3.4736842105263159</v>
      </c>
      <c r="P337" s="89">
        <f t="shared" si="155"/>
        <v>9.6315789473684212</v>
      </c>
      <c r="Q337" s="89">
        <f t="shared" si="156"/>
        <v>28.894736842105264</v>
      </c>
      <c r="R337" s="90">
        <v>286978</v>
      </c>
      <c r="S337" s="90">
        <v>266135</v>
      </c>
      <c r="T337" s="110">
        <f t="shared" si="157"/>
        <v>11852325</v>
      </c>
      <c r="U337" s="110">
        <f t="shared" si="158"/>
        <v>5926162.5</v>
      </c>
      <c r="V337" s="111">
        <f t="shared" si="159"/>
        <v>5926162</v>
      </c>
      <c r="W337" s="112" t="str">
        <f>VLOOKUP(C337,'053-001'!D:I,6,0)</f>
        <v>053-001</v>
      </c>
      <c r="X337" s="112" t="e">
        <f>VLOOKUP(C337,'053-003'!C:G,5,0)</f>
        <v>#N/A</v>
      </c>
      <c r="Y337" s="112" t="e">
        <f>VLOOKUP(C337,'053-004'!C:G,5,0)</f>
        <v>#N/A</v>
      </c>
      <c r="Z337" s="113" t="e">
        <f>VLOOKUP(C337,'053-005'!D:L,9,0)</f>
        <v>#N/A</v>
      </c>
      <c r="AA337" s="112" t="e">
        <f>VLOOKUP(C337,'053-006'!C:G,5,0)</f>
        <v>#N/A</v>
      </c>
    </row>
    <row r="338" spans="1:27" ht="45" customHeight="1">
      <c r="A338" s="186" t="s">
        <v>606</v>
      </c>
      <c r="B338" s="188" t="s">
        <v>98</v>
      </c>
      <c r="C338" s="92" t="s">
        <v>98</v>
      </c>
      <c r="D338" s="93" t="s">
        <v>3</v>
      </c>
      <c r="E338" s="93" t="s">
        <v>603</v>
      </c>
      <c r="F338" s="94">
        <v>1</v>
      </c>
      <c r="G338" s="191">
        <v>366</v>
      </c>
      <c r="H338" s="183">
        <f>F338*G338</f>
        <v>366</v>
      </c>
      <c r="I338" s="183">
        <v>0</v>
      </c>
      <c r="J338" s="183">
        <f>H338-I338</f>
        <v>366</v>
      </c>
      <c r="K338" s="183">
        <f>J338*0.09</f>
        <v>32.94</v>
      </c>
      <c r="L338" s="185">
        <f>J338+K338</f>
        <v>398.94</v>
      </c>
      <c r="M338" s="109">
        <v>18</v>
      </c>
      <c r="N338" s="91">
        <f>366/19*F338</f>
        <v>19.263157894736842</v>
      </c>
      <c r="O338" s="91">
        <f>33/19*F338</f>
        <v>1.736842105263158</v>
      </c>
      <c r="P338" s="89">
        <f t="shared" si="155"/>
        <v>4.8157894736842106</v>
      </c>
      <c r="Q338" s="89">
        <f t="shared" si="156"/>
        <v>14.447368421052632</v>
      </c>
      <c r="R338" s="90">
        <v>286978</v>
      </c>
      <c r="S338" s="90">
        <v>266135</v>
      </c>
      <c r="T338" s="110">
        <f t="shared" si="157"/>
        <v>5926162.5</v>
      </c>
      <c r="U338" s="110">
        <f t="shared" si="158"/>
        <v>5926162.5</v>
      </c>
      <c r="V338" s="111">
        <f t="shared" si="159"/>
        <v>5926162</v>
      </c>
      <c r="W338" s="112" t="str">
        <f>VLOOKUP(C338,'053-001'!D:I,6,0)</f>
        <v>053-001</v>
      </c>
      <c r="X338" s="112" t="e">
        <f>VLOOKUP(C338,'053-003'!C:G,5,0)</f>
        <v>#N/A</v>
      </c>
      <c r="Y338" s="112" t="e">
        <f>VLOOKUP(C338,'053-004'!C:G,5,0)</f>
        <v>#N/A</v>
      </c>
      <c r="Z338" s="113" t="e">
        <f>VLOOKUP(C338,'053-005'!D:L,9,0)</f>
        <v>#N/A</v>
      </c>
      <c r="AA338" s="112" t="e">
        <f>VLOOKUP(C338,'053-006'!C:G,5,0)</f>
        <v>#N/A</v>
      </c>
    </row>
    <row r="339" spans="1:27" ht="45" customHeight="1">
      <c r="A339" s="174"/>
      <c r="B339" s="189" t="s">
        <v>250</v>
      </c>
      <c r="C339" s="82" t="s">
        <v>250</v>
      </c>
      <c r="D339" s="83" t="s">
        <v>674</v>
      </c>
      <c r="E339" s="83" t="s">
        <v>603</v>
      </c>
      <c r="F339" s="84">
        <v>2</v>
      </c>
      <c r="G339" s="180"/>
      <c r="H339" s="168"/>
      <c r="I339" s="168"/>
      <c r="J339" s="168"/>
      <c r="K339" s="168"/>
      <c r="L339" s="171"/>
      <c r="M339" s="109">
        <v>18</v>
      </c>
      <c r="N339" s="91">
        <f t="shared" ref="N339:N342" si="166">366/19*F339</f>
        <v>38.526315789473685</v>
      </c>
      <c r="O339" s="91">
        <f t="shared" ref="O339:O342" si="167">33/19*F339</f>
        <v>3.4736842105263159</v>
      </c>
      <c r="P339" s="89">
        <f t="shared" si="155"/>
        <v>9.6315789473684212</v>
      </c>
      <c r="Q339" s="89">
        <f t="shared" si="156"/>
        <v>28.894736842105264</v>
      </c>
      <c r="R339" s="90">
        <v>286978</v>
      </c>
      <c r="S339" s="90">
        <v>266135</v>
      </c>
      <c r="T339" s="110">
        <f t="shared" si="157"/>
        <v>11852325</v>
      </c>
      <c r="U339" s="110">
        <f t="shared" si="158"/>
        <v>5926162.5</v>
      </c>
      <c r="V339" s="111">
        <f t="shared" si="159"/>
        <v>5926162</v>
      </c>
      <c r="W339" s="112" t="str">
        <f>VLOOKUP(C339,'053-001'!D:I,6,0)</f>
        <v>053-001</v>
      </c>
      <c r="X339" s="112" t="e">
        <f>VLOOKUP(C339,'053-003'!C:G,5,0)</f>
        <v>#N/A</v>
      </c>
      <c r="Y339" s="112" t="e">
        <f>VLOOKUP(C339,'053-004'!C:G,5,0)</f>
        <v>#N/A</v>
      </c>
      <c r="Z339" s="113" t="e">
        <f>VLOOKUP(C339,'053-005'!D:L,9,0)</f>
        <v>#N/A</v>
      </c>
      <c r="AA339" s="112" t="e">
        <f>VLOOKUP(C339,'053-006'!C:G,5,0)</f>
        <v>#N/A</v>
      </c>
    </row>
    <row r="340" spans="1:27" ht="45" customHeight="1">
      <c r="A340" s="174"/>
      <c r="B340" s="189" t="s">
        <v>373</v>
      </c>
      <c r="C340" s="82" t="s">
        <v>373</v>
      </c>
      <c r="D340" s="83" t="s">
        <v>661</v>
      </c>
      <c r="E340" s="83" t="s">
        <v>603</v>
      </c>
      <c r="F340" s="84">
        <v>2</v>
      </c>
      <c r="G340" s="180"/>
      <c r="H340" s="168"/>
      <c r="I340" s="168"/>
      <c r="J340" s="168"/>
      <c r="K340" s="168"/>
      <c r="L340" s="171"/>
      <c r="M340" s="109">
        <v>18</v>
      </c>
      <c r="N340" s="91">
        <f t="shared" si="166"/>
        <v>38.526315789473685</v>
      </c>
      <c r="O340" s="91">
        <f t="shared" si="167"/>
        <v>3.4736842105263159</v>
      </c>
      <c r="P340" s="89">
        <f t="shared" si="155"/>
        <v>9.6315789473684212</v>
      </c>
      <c r="Q340" s="89">
        <f t="shared" si="156"/>
        <v>28.894736842105264</v>
      </c>
      <c r="R340" s="90">
        <v>286978</v>
      </c>
      <c r="S340" s="90">
        <v>266135</v>
      </c>
      <c r="T340" s="110">
        <f t="shared" si="157"/>
        <v>11852325</v>
      </c>
      <c r="U340" s="110">
        <f t="shared" si="158"/>
        <v>5926162.5</v>
      </c>
      <c r="V340" s="111">
        <f t="shared" si="159"/>
        <v>5926162</v>
      </c>
      <c r="W340" s="112" t="str">
        <f>VLOOKUP(C340,'053-001'!D:I,6,0)</f>
        <v>053-001</v>
      </c>
      <c r="X340" s="112" t="e">
        <f>VLOOKUP(C340,'053-003'!C:G,5,0)</f>
        <v>#N/A</v>
      </c>
      <c r="Y340" s="112" t="e">
        <f>VLOOKUP(C340,'053-004'!C:G,5,0)</f>
        <v>#N/A</v>
      </c>
      <c r="Z340" s="113" t="e">
        <f>VLOOKUP(C340,'053-005'!D:L,9,0)</f>
        <v>#N/A</v>
      </c>
      <c r="AA340" s="112" t="e">
        <f>VLOOKUP(C340,'053-006'!C:G,5,0)</f>
        <v>#N/A</v>
      </c>
    </row>
    <row r="341" spans="1:27" ht="45" customHeight="1">
      <c r="A341" s="174"/>
      <c r="B341" s="189" t="s">
        <v>479</v>
      </c>
      <c r="C341" s="82" t="s">
        <v>479</v>
      </c>
      <c r="D341" s="83" t="s">
        <v>662</v>
      </c>
      <c r="E341" s="83" t="s">
        <v>603</v>
      </c>
      <c r="F341" s="84">
        <v>12</v>
      </c>
      <c r="G341" s="180"/>
      <c r="H341" s="168"/>
      <c r="I341" s="168"/>
      <c r="J341" s="168"/>
      <c r="K341" s="168"/>
      <c r="L341" s="171"/>
      <c r="M341" s="109">
        <v>18</v>
      </c>
      <c r="N341" s="91">
        <f t="shared" si="166"/>
        <v>231.15789473684211</v>
      </c>
      <c r="O341" s="91">
        <f t="shared" si="167"/>
        <v>20.842105263157897</v>
      </c>
      <c r="P341" s="89">
        <f t="shared" si="155"/>
        <v>57.789473684210527</v>
      </c>
      <c r="Q341" s="89">
        <f t="shared" si="156"/>
        <v>173.36842105263159</v>
      </c>
      <c r="R341" s="90">
        <v>286978</v>
      </c>
      <c r="S341" s="90">
        <v>266135</v>
      </c>
      <c r="T341" s="110">
        <f t="shared" si="157"/>
        <v>71113950</v>
      </c>
      <c r="U341" s="110">
        <f t="shared" si="158"/>
        <v>5926162.5</v>
      </c>
      <c r="V341" s="111">
        <f t="shared" si="159"/>
        <v>5926162</v>
      </c>
      <c r="W341" s="112" t="str">
        <f>VLOOKUP(C341,'053-001'!D:I,6,0)</f>
        <v>053-001</v>
      </c>
      <c r="X341" s="112" t="e">
        <f>VLOOKUP(C341,'053-003'!C:G,5,0)</f>
        <v>#N/A</v>
      </c>
      <c r="Y341" s="112" t="e">
        <f>VLOOKUP(C341,'053-004'!C:G,5,0)</f>
        <v>#N/A</v>
      </c>
      <c r="Z341" s="113" t="e">
        <f>VLOOKUP(C341,'053-005'!D:L,9,0)</f>
        <v>#N/A</v>
      </c>
      <c r="AA341" s="112" t="e">
        <f>VLOOKUP(C341,'053-006'!C:G,5,0)</f>
        <v>#N/A</v>
      </c>
    </row>
    <row r="342" spans="1:27" ht="45" customHeight="1" thickBot="1">
      <c r="A342" s="187"/>
      <c r="B342" s="190" t="s">
        <v>576</v>
      </c>
      <c r="C342" s="95" t="s">
        <v>576</v>
      </c>
      <c r="D342" s="96" t="s">
        <v>519</v>
      </c>
      <c r="E342" s="96" t="s">
        <v>603</v>
      </c>
      <c r="F342" s="97">
        <v>2</v>
      </c>
      <c r="G342" s="192"/>
      <c r="H342" s="184"/>
      <c r="I342" s="184"/>
      <c r="J342" s="184"/>
      <c r="K342" s="184"/>
      <c r="L342" s="182"/>
      <c r="M342" s="109">
        <v>18</v>
      </c>
      <c r="N342" s="91">
        <f t="shared" si="166"/>
        <v>38.526315789473685</v>
      </c>
      <c r="O342" s="91">
        <f t="shared" si="167"/>
        <v>3.4736842105263159</v>
      </c>
      <c r="P342" s="89">
        <f t="shared" si="155"/>
        <v>9.6315789473684212</v>
      </c>
      <c r="Q342" s="89">
        <f t="shared" si="156"/>
        <v>28.894736842105264</v>
      </c>
      <c r="R342" s="90">
        <v>286978</v>
      </c>
      <c r="S342" s="90">
        <v>266135</v>
      </c>
      <c r="T342" s="110">
        <f t="shared" si="157"/>
        <v>11852325</v>
      </c>
      <c r="U342" s="110">
        <f t="shared" si="158"/>
        <v>5926162.5</v>
      </c>
      <c r="V342" s="111">
        <f t="shared" si="159"/>
        <v>5926162</v>
      </c>
      <c r="W342" s="112" t="str">
        <f>VLOOKUP(C342,'053-001'!D:I,6,0)</f>
        <v>053-001</v>
      </c>
      <c r="X342" s="112" t="e">
        <f>VLOOKUP(C342,'053-003'!C:G,5,0)</f>
        <v>#N/A</v>
      </c>
      <c r="Y342" s="112" t="e">
        <f>VLOOKUP(C342,'053-004'!C:G,5,0)</f>
        <v>#N/A</v>
      </c>
      <c r="Z342" s="113" t="e">
        <f>VLOOKUP(C342,'053-005'!D:L,9,0)</f>
        <v>#N/A</v>
      </c>
      <c r="AA342" s="112" t="e">
        <f>VLOOKUP(C342,'053-006'!C:G,5,0)</f>
        <v>#N/A</v>
      </c>
    </row>
    <row r="343" spans="1:27" ht="45" customHeight="1">
      <c r="A343" s="186" t="s">
        <v>608</v>
      </c>
      <c r="B343" s="188" t="s">
        <v>82</v>
      </c>
      <c r="C343" s="92" t="s">
        <v>82</v>
      </c>
      <c r="D343" s="93" t="s">
        <v>3</v>
      </c>
      <c r="E343" s="93" t="s">
        <v>603</v>
      </c>
      <c r="F343" s="94">
        <v>1</v>
      </c>
      <c r="G343" s="191">
        <v>249</v>
      </c>
      <c r="H343" s="183">
        <f>F343*G343</f>
        <v>249</v>
      </c>
      <c r="I343" s="183">
        <v>0</v>
      </c>
      <c r="J343" s="183">
        <f>H343-I343</f>
        <v>249</v>
      </c>
      <c r="K343" s="183">
        <f>J343*0.09</f>
        <v>22.41</v>
      </c>
      <c r="L343" s="185">
        <f>J343+K343</f>
        <v>271.41000000000003</v>
      </c>
      <c r="M343" s="109">
        <v>18</v>
      </c>
      <c r="N343" s="115">
        <f>249/15*F343</f>
        <v>16.600000000000001</v>
      </c>
      <c r="O343" s="115">
        <f>22/15*F343</f>
        <v>1.4666666666666666</v>
      </c>
      <c r="P343" s="89">
        <f t="shared" si="155"/>
        <v>4.1500000000000004</v>
      </c>
      <c r="Q343" s="89">
        <f t="shared" si="156"/>
        <v>12.450000000000001</v>
      </c>
      <c r="R343" s="90">
        <v>286978</v>
      </c>
      <c r="S343" s="90">
        <v>266135</v>
      </c>
      <c r="T343" s="110">
        <f t="shared" si="157"/>
        <v>5098237.416666666</v>
      </c>
      <c r="U343" s="110">
        <f t="shared" si="158"/>
        <v>5098237.416666666</v>
      </c>
      <c r="V343" s="111">
        <f t="shared" si="159"/>
        <v>5098237</v>
      </c>
      <c r="W343" s="112" t="str">
        <f>VLOOKUP(C343,'053-001'!D:I,6,0)</f>
        <v>053-001</v>
      </c>
      <c r="X343" s="112" t="e">
        <f>VLOOKUP(C343,'053-003'!C:G,5,0)</f>
        <v>#N/A</v>
      </c>
      <c r="Y343" s="112" t="e">
        <f>VLOOKUP(C343,'053-004'!C:G,5,0)</f>
        <v>#N/A</v>
      </c>
      <c r="Z343" s="113" t="e">
        <f>VLOOKUP(C343,'053-005'!D:L,9,0)</f>
        <v>#N/A</v>
      </c>
      <c r="AA343" s="112" t="e">
        <f>VLOOKUP(C343,'053-006'!C:G,5,0)</f>
        <v>#N/A</v>
      </c>
    </row>
    <row r="344" spans="1:27" ht="45" customHeight="1">
      <c r="A344" s="174"/>
      <c r="B344" s="189" t="s">
        <v>232</v>
      </c>
      <c r="C344" s="82" t="s">
        <v>232</v>
      </c>
      <c r="D344" s="83" t="s">
        <v>680</v>
      </c>
      <c r="E344" s="83" t="s">
        <v>603</v>
      </c>
      <c r="F344" s="84">
        <v>2</v>
      </c>
      <c r="G344" s="180"/>
      <c r="H344" s="168"/>
      <c r="I344" s="168"/>
      <c r="J344" s="168"/>
      <c r="K344" s="168"/>
      <c r="L344" s="171"/>
      <c r="M344" s="109">
        <v>18</v>
      </c>
      <c r="N344" s="115">
        <f t="shared" ref="N344:N347" si="168">249/15*F344</f>
        <v>33.200000000000003</v>
      </c>
      <c r="O344" s="115">
        <f t="shared" ref="O344:O347" si="169">22/15*F344</f>
        <v>2.9333333333333331</v>
      </c>
      <c r="P344" s="89">
        <f t="shared" si="155"/>
        <v>8.3000000000000007</v>
      </c>
      <c r="Q344" s="89">
        <f t="shared" si="156"/>
        <v>24.900000000000002</v>
      </c>
      <c r="R344" s="90">
        <v>286978</v>
      </c>
      <c r="S344" s="90">
        <v>266135</v>
      </c>
      <c r="T344" s="110">
        <f t="shared" si="157"/>
        <v>10196474.833333332</v>
      </c>
      <c r="U344" s="110">
        <f t="shared" si="158"/>
        <v>5098237.416666666</v>
      </c>
      <c r="V344" s="111">
        <f t="shared" si="159"/>
        <v>5098237</v>
      </c>
      <c r="W344" s="112" t="str">
        <f>VLOOKUP(C344,'053-001'!D:I,6,0)</f>
        <v>053-001</v>
      </c>
      <c r="X344" s="112" t="e">
        <f>VLOOKUP(C344,'053-003'!C:G,5,0)</f>
        <v>#N/A</v>
      </c>
      <c r="Y344" s="112" t="e">
        <f>VLOOKUP(C344,'053-004'!C:G,5,0)</f>
        <v>#N/A</v>
      </c>
      <c r="Z344" s="113" t="e">
        <f>VLOOKUP(C344,'053-005'!D:L,9,0)</f>
        <v>#N/A</v>
      </c>
      <c r="AA344" s="112" t="e">
        <f>VLOOKUP(C344,'053-006'!C:G,5,0)</f>
        <v>#N/A</v>
      </c>
    </row>
    <row r="345" spans="1:27" ht="45" customHeight="1">
      <c r="A345" s="174"/>
      <c r="B345" s="189" t="s">
        <v>357</v>
      </c>
      <c r="C345" s="82" t="s">
        <v>357</v>
      </c>
      <c r="D345" s="83" t="s">
        <v>661</v>
      </c>
      <c r="E345" s="83" t="s">
        <v>603</v>
      </c>
      <c r="F345" s="84">
        <v>2</v>
      </c>
      <c r="G345" s="180"/>
      <c r="H345" s="168"/>
      <c r="I345" s="168"/>
      <c r="J345" s="168"/>
      <c r="K345" s="168"/>
      <c r="L345" s="171"/>
      <c r="M345" s="109">
        <v>18</v>
      </c>
      <c r="N345" s="115">
        <f t="shared" si="168"/>
        <v>33.200000000000003</v>
      </c>
      <c r="O345" s="115">
        <f t="shared" si="169"/>
        <v>2.9333333333333331</v>
      </c>
      <c r="P345" s="89">
        <f t="shared" si="155"/>
        <v>8.3000000000000007</v>
      </c>
      <c r="Q345" s="89">
        <f t="shared" si="156"/>
        <v>24.900000000000002</v>
      </c>
      <c r="R345" s="90">
        <v>286978</v>
      </c>
      <c r="S345" s="90">
        <v>266135</v>
      </c>
      <c r="T345" s="110">
        <f t="shared" si="157"/>
        <v>10196474.833333332</v>
      </c>
      <c r="U345" s="110">
        <f t="shared" si="158"/>
        <v>5098237.416666666</v>
      </c>
      <c r="V345" s="111">
        <f t="shared" si="159"/>
        <v>5098237</v>
      </c>
      <c r="W345" s="112" t="str">
        <f>VLOOKUP(C345,'053-001'!D:I,6,0)</f>
        <v>053-001</v>
      </c>
      <c r="X345" s="112" t="e">
        <f>VLOOKUP(C345,'053-003'!C:G,5,0)</f>
        <v>#N/A</v>
      </c>
      <c r="Y345" s="112" t="e">
        <f>VLOOKUP(C345,'053-004'!C:G,5,0)</f>
        <v>#N/A</v>
      </c>
      <c r="Z345" s="113" t="e">
        <f>VLOOKUP(C345,'053-005'!D:L,9,0)</f>
        <v>#N/A</v>
      </c>
      <c r="AA345" s="112" t="e">
        <f>VLOOKUP(C345,'053-006'!C:G,5,0)</f>
        <v>#N/A</v>
      </c>
    </row>
    <row r="346" spans="1:27" ht="45" customHeight="1">
      <c r="A346" s="174"/>
      <c r="B346" s="189" t="s">
        <v>464</v>
      </c>
      <c r="C346" s="82" t="s">
        <v>464</v>
      </c>
      <c r="D346" s="83" t="s">
        <v>662</v>
      </c>
      <c r="E346" s="83" t="s">
        <v>603</v>
      </c>
      <c r="F346" s="84">
        <v>8</v>
      </c>
      <c r="G346" s="180"/>
      <c r="H346" s="168"/>
      <c r="I346" s="168"/>
      <c r="J346" s="168"/>
      <c r="K346" s="168"/>
      <c r="L346" s="171"/>
      <c r="M346" s="109">
        <v>18</v>
      </c>
      <c r="N346" s="115">
        <f t="shared" si="168"/>
        <v>132.80000000000001</v>
      </c>
      <c r="O346" s="115">
        <f t="shared" si="169"/>
        <v>11.733333333333333</v>
      </c>
      <c r="P346" s="89">
        <f t="shared" si="155"/>
        <v>33.200000000000003</v>
      </c>
      <c r="Q346" s="89">
        <f t="shared" si="156"/>
        <v>99.600000000000009</v>
      </c>
      <c r="R346" s="90">
        <v>286978</v>
      </c>
      <c r="S346" s="90">
        <v>266135</v>
      </c>
      <c r="T346" s="110">
        <f t="shared" si="157"/>
        <v>40785899.333333328</v>
      </c>
      <c r="U346" s="110">
        <f t="shared" si="158"/>
        <v>5098237.416666666</v>
      </c>
      <c r="V346" s="111">
        <f t="shared" si="159"/>
        <v>5098237</v>
      </c>
      <c r="W346" s="112" t="str">
        <f>VLOOKUP(C346,'053-001'!D:I,6,0)</f>
        <v>053-001</v>
      </c>
      <c r="X346" s="112" t="e">
        <f>VLOOKUP(C346,'053-003'!C:G,5,0)</f>
        <v>#N/A</v>
      </c>
      <c r="Y346" s="112" t="e">
        <f>VLOOKUP(C346,'053-004'!C:G,5,0)</f>
        <v>#N/A</v>
      </c>
      <c r="Z346" s="113" t="e">
        <f>VLOOKUP(C346,'053-005'!D:L,9,0)</f>
        <v>#N/A</v>
      </c>
      <c r="AA346" s="112" t="e">
        <f>VLOOKUP(C346,'053-006'!C:G,5,0)</f>
        <v>#N/A</v>
      </c>
    </row>
    <row r="347" spans="1:27" ht="45" customHeight="1" thickBot="1">
      <c r="A347" s="187"/>
      <c r="B347" s="190" t="s">
        <v>736</v>
      </c>
      <c r="C347" s="95" t="s">
        <v>736</v>
      </c>
      <c r="D347" s="96" t="s">
        <v>737</v>
      </c>
      <c r="E347" s="96" t="s">
        <v>669</v>
      </c>
      <c r="F347" s="97">
        <v>2</v>
      </c>
      <c r="G347" s="192"/>
      <c r="H347" s="184"/>
      <c r="I347" s="184"/>
      <c r="J347" s="184"/>
      <c r="K347" s="184"/>
      <c r="L347" s="182"/>
      <c r="M347" s="109">
        <v>18</v>
      </c>
      <c r="N347" s="115">
        <f t="shared" si="168"/>
        <v>33.200000000000003</v>
      </c>
      <c r="O347" s="115">
        <f t="shared" si="169"/>
        <v>2.9333333333333331</v>
      </c>
      <c r="P347" s="89">
        <f t="shared" si="155"/>
        <v>8.3000000000000007</v>
      </c>
      <c r="Q347" s="89">
        <f t="shared" si="156"/>
        <v>24.900000000000002</v>
      </c>
      <c r="R347" s="90">
        <v>286978</v>
      </c>
      <c r="S347" s="90">
        <v>266135</v>
      </c>
      <c r="T347" s="110">
        <f t="shared" si="157"/>
        <v>10196474.833333332</v>
      </c>
      <c r="U347" s="110">
        <f t="shared" si="158"/>
        <v>5098237.416666666</v>
      </c>
      <c r="V347" s="111">
        <f t="shared" si="159"/>
        <v>5098237</v>
      </c>
      <c r="W347" s="112" t="e">
        <f>VLOOKUP(C347,'053-001'!D:I,6,0)</f>
        <v>#N/A</v>
      </c>
      <c r="X347" s="112" t="e">
        <f>VLOOKUP(C347,'053-003'!C:G,5,0)</f>
        <v>#N/A</v>
      </c>
      <c r="Y347" s="112" t="str">
        <f>VLOOKUP(C347,'053-004'!C:G,5,0)</f>
        <v>053-004</v>
      </c>
      <c r="Z347" s="113" t="e">
        <f>VLOOKUP(C347,'053-005'!D:L,9,0)</f>
        <v>#N/A</v>
      </c>
      <c r="AA347" s="112" t="e">
        <f>VLOOKUP(C347,'053-006'!C:G,5,0)</f>
        <v>#N/A</v>
      </c>
    </row>
    <row r="348" spans="1:27" ht="45" customHeight="1">
      <c r="A348" s="186" t="s">
        <v>618</v>
      </c>
      <c r="B348" s="188" t="s">
        <v>90</v>
      </c>
      <c r="C348" s="92" t="s">
        <v>90</v>
      </c>
      <c r="D348" s="93" t="s">
        <v>3</v>
      </c>
      <c r="E348" s="93" t="s">
        <v>603</v>
      </c>
      <c r="F348" s="94">
        <v>1</v>
      </c>
      <c r="G348" s="191">
        <v>366</v>
      </c>
      <c r="H348" s="183">
        <f>F348*G348</f>
        <v>366</v>
      </c>
      <c r="I348" s="183">
        <v>0</v>
      </c>
      <c r="J348" s="183">
        <f>H348-I348</f>
        <v>366</v>
      </c>
      <c r="K348" s="183">
        <f>J348*0.09</f>
        <v>32.94</v>
      </c>
      <c r="L348" s="185">
        <f>J348+K348</f>
        <v>398.94</v>
      </c>
      <c r="M348" s="109">
        <v>18</v>
      </c>
      <c r="N348" s="91">
        <f>366/19*F348</f>
        <v>19.263157894736842</v>
      </c>
      <c r="O348" s="91">
        <f>33/19*F348</f>
        <v>1.736842105263158</v>
      </c>
      <c r="P348" s="89">
        <f t="shared" si="155"/>
        <v>4.8157894736842106</v>
      </c>
      <c r="Q348" s="89">
        <f t="shared" si="156"/>
        <v>14.447368421052632</v>
      </c>
      <c r="R348" s="90">
        <v>286978</v>
      </c>
      <c r="S348" s="90">
        <v>266135</v>
      </c>
      <c r="T348" s="110">
        <f t="shared" si="157"/>
        <v>5926162.5</v>
      </c>
      <c r="U348" s="110">
        <f t="shared" si="158"/>
        <v>5926162.5</v>
      </c>
      <c r="V348" s="111">
        <f t="shared" si="159"/>
        <v>5926162</v>
      </c>
      <c r="W348" s="112" t="str">
        <f>VLOOKUP(C348,'053-001'!D:I,6,0)</f>
        <v>053-001</v>
      </c>
      <c r="X348" s="112" t="e">
        <f>VLOOKUP(C348,'053-003'!C:G,5,0)</f>
        <v>#N/A</v>
      </c>
      <c r="Y348" s="112" t="e">
        <f>VLOOKUP(C348,'053-004'!C:G,5,0)</f>
        <v>#N/A</v>
      </c>
      <c r="Z348" s="113" t="e">
        <f>VLOOKUP(C348,'053-005'!D:L,9,0)</f>
        <v>#N/A</v>
      </c>
      <c r="AA348" s="112" t="e">
        <f>VLOOKUP(C348,'053-006'!C:G,5,0)</f>
        <v>#N/A</v>
      </c>
    </row>
    <row r="349" spans="1:27" ht="45" customHeight="1">
      <c r="A349" s="174"/>
      <c r="B349" s="189" t="s">
        <v>242</v>
      </c>
      <c r="C349" s="82" t="s">
        <v>242</v>
      </c>
      <c r="D349" s="83" t="s">
        <v>674</v>
      </c>
      <c r="E349" s="83" t="s">
        <v>603</v>
      </c>
      <c r="F349" s="84">
        <v>2</v>
      </c>
      <c r="G349" s="180"/>
      <c r="H349" s="168"/>
      <c r="I349" s="168"/>
      <c r="J349" s="168"/>
      <c r="K349" s="168"/>
      <c r="L349" s="171"/>
      <c r="M349" s="109">
        <v>18</v>
      </c>
      <c r="N349" s="91">
        <f t="shared" ref="N349:N352" si="170">366/19*F349</f>
        <v>38.526315789473685</v>
      </c>
      <c r="O349" s="91">
        <f t="shared" ref="O349:O352" si="171">33/19*F349</f>
        <v>3.4736842105263159</v>
      </c>
      <c r="P349" s="89">
        <f t="shared" si="155"/>
        <v>9.6315789473684212</v>
      </c>
      <c r="Q349" s="89">
        <f t="shared" si="156"/>
        <v>28.894736842105264</v>
      </c>
      <c r="R349" s="90">
        <v>286978</v>
      </c>
      <c r="S349" s="90">
        <v>266135</v>
      </c>
      <c r="T349" s="110">
        <f t="shared" si="157"/>
        <v>11852325</v>
      </c>
      <c r="U349" s="110">
        <f t="shared" si="158"/>
        <v>5926162.5</v>
      </c>
      <c r="V349" s="111">
        <f t="shared" si="159"/>
        <v>5926162</v>
      </c>
      <c r="W349" s="112" t="str">
        <f>VLOOKUP(C349,'053-001'!D:I,6,0)</f>
        <v>053-001</v>
      </c>
      <c r="X349" s="112" t="e">
        <f>VLOOKUP(C349,'053-003'!C:G,5,0)</f>
        <v>#N/A</v>
      </c>
      <c r="Y349" s="112" t="e">
        <f>VLOOKUP(C349,'053-004'!C:G,5,0)</f>
        <v>#N/A</v>
      </c>
      <c r="Z349" s="113" t="e">
        <f>VLOOKUP(C349,'053-005'!D:L,9,0)</f>
        <v>#N/A</v>
      </c>
      <c r="AA349" s="112" t="e">
        <f>VLOOKUP(C349,'053-006'!C:G,5,0)</f>
        <v>#N/A</v>
      </c>
    </row>
    <row r="350" spans="1:27" ht="45" customHeight="1">
      <c r="A350" s="174"/>
      <c r="B350" s="189" t="s">
        <v>365</v>
      </c>
      <c r="C350" s="82" t="s">
        <v>365</v>
      </c>
      <c r="D350" s="83" t="s">
        <v>661</v>
      </c>
      <c r="E350" s="83" t="s">
        <v>603</v>
      </c>
      <c r="F350" s="84">
        <v>2</v>
      </c>
      <c r="G350" s="180"/>
      <c r="H350" s="168"/>
      <c r="I350" s="168"/>
      <c r="J350" s="168"/>
      <c r="K350" s="168"/>
      <c r="L350" s="171"/>
      <c r="M350" s="109">
        <v>18</v>
      </c>
      <c r="N350" s="91">
        <f t="shared" si="170"/>
        <v>38.526315789473685</v>
      </c>
      <c r="O350" s="91">
        <f t="shared" si="171"/>
        <v>3.4736842105263159</v>
      </c>
      <c r="P350" s="89">
        <f t="shared" si="155"/>
        <v>9.6315789473684212</v>
      </c>
      <c r="Q350" s="89">
        <f t="shared" si="156"/>
        <v>28.894736842105264</v>
      </c>
      <c r="R350" s="90">
        <v>286978</v>
      </c>
      <c r="S350" s="90">
        <v>266135</v>
      </c>
      <c r="T350" s="110">
        <f t="shared" si="157"/>
        <v>11852325</v>
      </c>
      <c r="U350" s="110">
        <f t="shared" si="158"/>
        <v>5926162.5</v>
      </c>
      <c r="V350" s="111">
        <f t="shared" si="159"/>
        <v>5926162</v>
      </c>
      <c r="W350" s="112" t="str">
        <f>VLOOKUP(C350,'053-001'!D:I,6,0)</f>
        <v>053-001</v>
      </c>
      <c r="X350" s="112" t="e">
        <f>VLOOKUP(C350,'053-003'!C:G,5,0)</f>
        <v>#N/A</v>
      </c>
      <c r="Y350" s="112" t="e">
        <f>VLOOKUP(C350,'053-004'!C:G,5,0)</f>
        <v>#N/A</v>
      </c>
      <c r="Z350" s="113" t="e">
        <f>VLOOKUP(C350,'053-005'!D:L,9,0)</f>
        <v>#N/A</v>
      </c>
      <c r="AA350" s="112" t="e">
        <f>VLOOKUP(C350,'053-006'!C:G,5,0)</f>
        <v>#N/A</v>
      </c>
    </row>
    <row r="351" spans="1:27" ht="45" customHeight="1">
      <c r="A351" s="174"/>
      <c r="B351" s="189" t="s">
        <v>471</v>
      </c>
      <c r="C351" s="82" t="s">
        <v>471</v>
      </c>
      <c r="D351" s="83" t="s">
        <v>662</v>
      </c>
      <c r="E351" s="83" t="s">
        <v>603</v>
      </c>
      <c r="F351" s="84">
        <v>12</v>
      </c>
      <c r="G351" s="180"/>
      <c r="H351" s="168"/>
      <c r="I351" s="168"/>
      <c r="J351" s="168"/>
      <c r="K351" s="168"/>
      <c r="L351" s="171"/>
      <c r="M351" s="109">
        <v>18</v>
      </c>
      <c r="N351" s="91">
        <f t="shared" si="170"/>
        <v>231.15789473684211</v>
      </c>
      <c r="O351" s="91">
        <f t="shared" si="171"/>
        <v>20.842105263157897</v>
      </c>
      <c r="P351" s="89">
        <f t="shared" si="155"/>
        <v>57.789473684210527</v>
      </c>
      <c r="Q351" s="89">
        <f t="shared" si="156"/>
        <v>173.36842105263159</v>
      </c>
      <c r="R351" s="90">
        <v>286978</v>
      </c>
      <c r="S351" s="90">
        <v>266135</v>
      </c>
      <c r="T351" s="110">
        <f t="shared" si="157"/>
        <v>71113950</v>
      </c>
      <c r="U351" s="110">
        <f t="shared" si="158"/>
        <v>5926162.5</v>
      </c>
      <c r="V351" s="111">
        <f t="shared" si="159"/>
        <v>5926162</v>
      </c>
      <c r="W351" s="112" t="str">
        <f>VLOOKUP(C351,'053-001'!D:I,6,0)</f>
        <v>053-001</v>
      </c>
      <c r="X351" s="112" t="e">
        <f>VLOOKUP(C351,'053-003'!C:G,5,0)</f>
        <v>#N/A</v>
      </c>
      <c r="Y351" s="112" t="e">
        <f>VLOOKUP(C351,'053-004'!C:G,5,0)</f>
        <v>#N/A</v>
      </c>
      <c r="Z351" s="113" t="e">
        <f>VLOOKUP(C351,'053-005'!D:L,9,0)</f>
        <v>#N/A</v>
      </c>
      <c r="AA351" s="112" t="e">
        <f>VLOOKUP(C351,'053-006'!C:G,5,0)</f>
        <v>#N/A</v>
      </c>
    </row>
    <row r="352" spans="1:27" ht="45" customHeight="1" thickBot="1">
      <c r="A352" s="187"/>
      <c r="B352" s="190" t="s">
        <v>572</v>
      </c>
      <c r="C352" s="95" t="s">
        <v>572</v>
      </c>
      <c r="D352" s="96" t="s">
        <v>519</v>
      </c>
      <c r="E352" s="96" t="s">
        <v>603</v>
      </c>
      <c r="F352" s="97">
        <v>2</v>
      </c>
      <c r="G352" s="192"/>
      <c r="H352" s="184"/>
      <c r="I352" s="184"/>
      <c r="J352" s="184"/>
      <c r="K352" s="184"/>
      <c r="L352" s="182"/>
      <c r="M352" s="109">
        <v>18</v>
      </c>
      <c r="N352" s="91">
        <f t="shared" si="170"/>
        <v>38.526315789473685</v>
      </c>
      <c r="O352" s="91">
        <f t="shared" si="171"/>
        <v>3.4736842105263159</v>
      </c>
      <c r="P352" s="89">
        <f t="shared" si="155"/>
        <v>9.6315789473684212</v>
      </c>
      <c r="Q352" s="89">
        <f t="shared" si="156"/>
        <v>28.894736842105264</v>
      </c>
      <c r="R352" s="90">
        <v>286978</v>
      </c>
      <c r="S352" s="90">
        <v>266135</v>
      </c>
      <c r="T352" s="110">
        <f t="shared" si="157"/>
        <v>11852325</v>
      </c>
      <c r="U352" s="110">
        <f t="shared" si="158"/>
        <v>5926162.5</v>
      </c>
      <c r="V352" s="111">
        <f t="shared" si="159"/>
        <v>5926162</v>
      </c>
      <c r="W352" s="112" t="str">
        <f>VLOOKUP(C352,'053-001'!D:I,6,0)</f>
        <v>053-001</v>
      </c>
      <c r="X352" s="112" t="e">
        <f>VLOOKUP(C352,'053-003'!C:G,5,0)</f>
        <v>#N/A</v>
      </c>
      <c r="Y352" s="112" t="e">
        <f>VLOOKUP(C352,'053-004'!C:G,5,0)</f>
        <v>#N/A</v>
      </c>
      <c r="Z352" s="113" t="e">
        <f>VLOOKUP(C352,'053-005'!D:L,9,0)</f>
        <v>#N/A</v>
      </c>
      <c r="AA352" s="112" t="e">
        <f>VLOOKUP(C352,'053-006'!C:G,5,0)</f>
        <v>#N/A</v>
      </c>
    </row>
    <row r="353" spans="1:27" ht="45" customHeight="1">
      <c r="A353" s="186" t="s">
        <v>601</v>
      </c>
      <c r="B353" s="188" t="s">
        <v>80</v>
      </c>
      <c r="C353" s="92" t="s">
        <v>80</v>
      </c>
      <c r="D353" s="93" t="s">
        <v>3</v>
      </c>
      <c r="E353" s="93" t="s">
        <v>603</v>
      </c>
      <c r="F353" s="94">
        <v>1</v>
      </c>
      <c r="G353" s="191">
        <v>366</v>
      </c>
      <c r="H353" s="183">
        <f>F353*G353</f>
        <v>366</v>
      </c>
      <c r="I353" s="183">
        <v>0</v>
      </c>
      <c r="J353" s="183">
        <f>H353-I353</f>
        <v>366</v>
      </c>
      <c r="K353" s="183">
        <f>J353*0.09</f>
        <v>32.94</v>
      </c>
      <c r="L353" s="185">
        <f>J353+K353</f>
        <v>398.94</v>
      </c>
      <c r="M353" s="109">
        <v>17</v>
      </c>
      <c r="N353" s="91">
        <f>366/19*F353</f>
        <v>19.263157894736842</v>
      </c>
      <c r="O353" s="91">
        <f>33/19*F353</f>
        <v>1.736842105263158</v>
      </c>
      <c r="P353" s="89">
        <f t="shared" si="155"/>
        <v>4.8157894736842106</v>
      </c>
      <c r="Q353" s="89">
        <f t="shared" si="156"/>
        <v>14.447368421052632</v>
      </c>
      <c r="R353" s="90">
        <v>286978</v>
      </c>
      <c r="S353" s="90">
        <v>266135</v>
      </c>
      <c r="T353" s="110">
        <f t="shared" si="157"/>
        <v>5926162.5</v>
      </c>
      <c r="U353" s="110">
        <f t="shared" si="158"/>
        <v>5926162.5</v>
      </c>
      <c r="V353" s="111">
        <f t="shared" si="159"/>
        <v>5926162</v>
      </c>
      <c r="W353" s="112" t="str">
        <f>VLOOKUP(C353,'053-001'!D:I,6,0)</f>
        <v>053-001</v>
      </c>
      <c r="X353" s="112" t="e">
        <f>VLOOKUP(C353,'053-003'!C:G,5,0)</f>
        <v>#N/A</v>
      </c>
      <c r="Y353" s="112" t="e">
        <f>VLOOKUP(C353,'053-004'!C:G,5,0)</f>
        <v>#N/A</v>
      </c>
      <c r="Z353" s="113" t="e">
        <f>VLOOKUP(C353,'053-005'!D:L,9,0)</f>
        <v>#N/A</v>
      </c>
      <c r="AA353" s="112" t="e">
        <f>VLOOKUP(C353,'053-006'!C:G,5,0)</f>
        <v>#N/A</v>
      </c>
    </row>
    <row r="354" spans="1:27" ht="45" customHeight="1">
      <c r="A354" s="174"/>
      <c r="B354" s="189" t="s">
        <v>229</v>
      </c>
      <c r="C354" s="82" t="s">
        <v>229</v>
      </c>
      <c r="D354" s="83" t="s">
        <v>674</v>
      </c>
      <c r="E354" s="83" t="s">
        <v>603</v>
      </c>
      <c r="F354" s="84">
        <v>2</v>
      </c>
      <c r="G354" s="180"/>
      <c r="H354" s="168"/>
      <c r="I354" s="168"/>
      <c r="J354" s="168"/>
      <c r="K354" s="168"/>
      <c r="L354" s="171"/>
      <c r="M354" s="109">
        <v>17</v>
      </c>
      <c r="N354" s="91">
        <f t="shared" ref="N354:N357" si="172">366/19*F354</f>
        <v>38.526315789473685</v>
      </c>
      <c r="O354" s="91">
        <f t="shared" ref="O354:O357" si="173">33/19*F354</f>
        <v>3.4736842105263159</v>
      </c>
      <c r="P354" s="89">
        <f t="shared" si="155"/>
        <v>9.6315789473684212</v>
      </c>
      <c r="Q354" s="89">
        <f t="shared" si="156"/>
        <v>28.894736842105264</v>
      </c>
      <c r="R354" s="90">
        <v>286978</v>
      </c>
      <c r="S354" s="90">
        <v>266135</v>
      </c>
      <c r="T354" s="110">
        <f t="shared" si="157"/>
        <v>11852325</v>
      </c>
      <c r="U354" s="110">
        <f t="shared" si="158"/>
        <v>5926162.5</v>
      </c>
      <c r="V354" s="111">
        <f t="shared" si="159"/>
        <v>5926162</v>
      </c>
      <c r="W354" s="112" t="str">
        <f>VLOOKUP(C354,'053-001'!D:I,6,0)</f>
        <v>053-001</v>
      </c>
      <c r="X354" s="112" t="e">
        <f>VLOOKUP(C354,'053-003'!C:G,5,0)</f>
        <v>#N/A</v>
      </c>
      <c r="Y354" s="112" t="e">
        <f>VLOOKUP(C354,'053-004'!C:G,5,0)</f>
        <v>#N/A</v>
      </c>
      <c r="Z354" s="113" t="e">
        <f>VLOOKUP(C354,'053-005'!D:L,9,0)</f>
        <v>#N/A</v>
      </c>
      <c r="AA354" s="112" t="e">
        <f>VLOOKUP(C354,'053-006'!C:G,5,0)</f>
        <v>#N/A</v>
      </c>
    </row>
    <row r="355" spans="1:27" ht="45" customHeight="1">
      <c r="A355" s="174"/>
      <c r="B355" s="189" t="s">
        <v>354</v>
      </c>
      <c r="C355" s="82" t="s">
        <v>354</v>
      </c>
      <c r="D355" s="83" t="s">
        <v>661</v>
      </c>
      <c r="E355" s="83" t="s">
        <v>603</v>
      </c>
      <c r="F355" s="84">
        <v>2</v>
      </c>
      <c r="G355" s="180"/>
      <c r="H355" s="168"/>
      <c r="I355" s="168"/>
      <c r="J355" s="168"/>
      <c r="K355" s="168"/>
      <c r="L355" s="171"/>
      <c r="M355" s="109">
        <v>17</v>
      </c>
      <c r="N355" s="91">
        <f t="shared" si="172"/>
        <v>38.526315789473685</v>
      </c>
      <c r="O355" s="91">
        <f t="shared" si="173"/>
        <v>3.4736842105263159</v>
      </c>
      <c r="P355" s="89">
        <f t="shared" si="155"/>
        <v>9.6315789473684212</v>
      </c>
      <c r="Q355" s="89">
        <f t="shared" si="156"/>
        <v>28.894736842105264</v>
      </c>
      <c r="R355" s="90">
        <v>286978</v>
      </c>
      <c r="S355" s="90">
        <v>266135</v>
      </c>
      <c r="T355" s="110">
        <f t="shared" si="157"/>
        <v>11852325</v>
      </c>
      <c r="U355" s="110">
        <f t="shared" si="158"/>
        <v>5926162.5</v>
      </c>
      <c r="V355" s="111">
        <f t="shared" si="159"/>
        <v>5926162</v>
      </c>
      <c r="W355" s="112" t="str">
        <f>VLOOKUP(C355,'053-001'!D:I,6,0)</f>
        <v>053-001</v>
      </c>
      <c r="X355" s="112" t="e">
        <f>VLOOKUP(C355,'053-003'!C:G,5,0)</f>
        <v>#N/A</v>
      </c>
      <c r="Y355" s="112" t="e">
        <f>VLOOKUP(C355,'053-004'!C:G,5,0)</f>
        <v>#N/A</v>
      </c>
      <c r="Z355" s="113" t="e">
        <f>VLOOKUP(C355,'053-005'!D:L,9,0)</f>
        <v>#N/A</v>
      </c>
      <c r="AA355" s="112" t="e">
        <f>VLOOKUP(C355,'053-006'!C:G,5,0)</f>
        <v>#N/A</v>
      </c>
    </row>
    <row r="356" spans="1:27" ht="45" customHeight="1">
      <c r="A356" s="174"/>
      <c r="B356" s="189" t="s">
        <v>463</v>
      </c>
      <c r="C356" s="82" t="s">
        <v>463</v>
      </c>
      <c r="D356" s="83" t="s">
        <v>662</v>
      </c>
      <c r="E356" s="83" t="s">
        <v>603</v>
      </c>
      <c r="F356" s="84">
        <v>12</v>
      </c>
      <c r="G356" s="180"/>
      <c r="H356" s="168"/>
      <c r="I356" s="168"/>
      <c r="J356" s="168"/>
      <c r="K356" s="168"/>
      <c r="L356" s="171"/>
      <c r="M356" s="109">
        <v>17</v>
      </c>
      <c r="N356" s="91">
        <f t="shared" si="172"/>
        <v>231.15789473684211</v>
      </c>
      <c r="O356" s="91">
        <f t="shared" si="173"/>
        <v>20.842105263157897</v>
      </c>
      <c r="P356" s="89">
        <f t="shared" si="155"/>
        <v>57.789473684210527</v>
      </c>
      <c r="Q356" s="89">
        <f t="shared" si="156"/>
        <v>173.36842105263159</v>
      </c>
      <c r="R356" s="90">
        <v>286978</v>
      </c>
      <c r="S356" s="90">
        <v>266135</v>
      </c>
      <c r="T356" s="110">
        <f t="shared" si="157"/>
        <v>71113950</v>
      </c>
      <c r="U356" s="110">
        <f t="shared" si="158"/>
        <v>5926162.5</v>
      </c>
      <c r="V356" s="111">
        <f t="shared" si="159"/>
        <v>5926162</v>
      </c>
      <c r="W356" s="112" t="str">
        <f>VLOOKUP(C356,'053-001'!D:I,6,0)</f>
        <v>053-001</v>
      </c>
      <c r="X356" s="112" t="e">
        <f>VLOOKUP(C356,'053-003'!C:G,5,0)</f>
        <v>#N/A</v>
      </c>
      <c r="Y356" s="112" t="e">
        <f>VLOOKUP(C356,'053-004'!C:G,5,0)</f>
        <v>#N/A</v>
      </c>
      <c r="Z356" s="113" t="e">
        <f>VLOOKUP(C356,'053-005'!D:L,9,0)</f>
        <v>#N/A</v>
      </c>
      <c r="AA356" s="112" t="e">
        <f>VLOOKUP(C356,'053-006'!C:G,5,0)</f>
        <v>#N/A</v>
      </c>
    </row>
    <row r="357" spans="1:27" ht="45" customHeight="1" thickBot="1">
      <c r="A357" s="187"/>
      <c r="B357" s="190" t="s">
        <v>566</v>
      </c>
      <c r="C357" s="95" t="s">
        <v>566</v>
      </c>
      <c r="D357" s="96" t="s">
        <v>519</v>
      </c>
      <c r="E357" s="96" t="s">
        <v>603</v>
      </c>
      <c r="F357" s="97">
        <v>2</v>
      </c>
      <c r="G357" s="192"/>
      <c r="H357" s="184"/>
      <c r="I357" s="184"/>
      <c r="J357" s="184"/>
      <c r="K357" s="184"/>
      <c r="L357" s="182"/>
      <c r="M357" s="109">
        <v>17</v>
      </c>
      <c r="N357" s="91">
        <f t="shared" si="172"/>
        <v>38.526315789473685</v>
      </c>
      <c r="O357" s="91">
        <f t="shared" si="173"/>
        <v>3.4736842105263159</v>
      </c>
      <c r="P357" s="89">
        <f t="shared" si="155"/>
        <v>9.6315789473684212</v>
      </c>
      <c r="Q357" s="89">
        <f t="shared" si="156"/>
        <v>28.894736842105264</v>
      </c>
      <c r="R357" s="90">
        <v>286978</v>
      </c>
      <c r="S357" s="90">
        <v>266135</v>
      </c>
      <c r="T357" s="110">
        <f t="shared" si="157"/>
        <v>11852325</v>
      </c>
      <c r="U357" s="110">
        <f t="shared" si="158"/>
        <v>5926162.5</v>
      </c>
      <c r="V357" s="111">
        <f t="shared" si="159"/>
        <v>5926162</v>
      </c>
      <c r="W357" s="112" t="str">
        <f>VLOOKUP(C357,'053-001'!D:I,6,0)</f>
        <v>053-001</v>
      </c>
      <c r="X357" s="112" t="e">
        <f>VLOOKUP(C357,'053-003'!C:G,5,0)</f>
        <v>#N/A</v>
      </c>
      <c r="Y357" s="112" t="e">
        <f>VLOOKUP(C357,'053-004'!C:G,5,0)</f>
        <v>#N/A</v>
      </c>
      <c r="Z357" s="113" t="e">
        <f>VLOOKUP(C357,'053-005'!D:L,9,0)</f>
        <v>#N/A</v>
      </c>
      <c r="AA357" s="112" t="e">
        <f>VLOOKUP(C357,'053-006'!C:G,5,0)</f>
        <v>#N/A</v>
      </c>
    </row>
    <row r="358" spans="1:27" ht="45" customHeight="1">
      <c r="A358" s="186" t="s">
        <v>604</v>
      </c>
      <c r="B358" s="188" t="s">
        <v>84</v>
      </c>
      <c r="C358" s="92" t="s">
        <v>84</v>
      </c>
      <c r="D358" s="93" t="s">
        <v>3</v>
      </c>
      <c r="E358" s="93" t="s">
        <v>603</v>
      </c>
      <c r="F358" s="94">
        <v>1</v>
      </c>
      <c r="G358" s="191">
        <v>366</v>
      </c>
      <c r="H358" s="183">
        <f>F358*G358</f>
        <v>366</v>
      </c>
      <c r="I358" s="183">
        <v>0</v>
      </c>
      <c r="J358" s="183">
        <f>H358-I358</f>
        <v>366</v>
      </c>
      <c r="K358" s="183">
        <f>J358*0.09</f>
        <v>32.94</v>
      </c>
      <c r="L358" s="185">
        <f>J358+K358</f>
        <v>398.94</v>
      </c>
      <c r="M358" s="109">
        <v>17</v>
      </c>
      <c r="N358" s="91">
        <f>366/19*F358</f>
        <v>19.263157894736842</v>
      </c>
      <c r="O358" s="91">
        <f>33/19*F358</f>
        <v>1.736842105263158</v>
      </c>
      <c r="P358" s="89">
        <f t="shared" si="155"/>
        <v>4.8157894736842106</v>
      </c>
      <c r="Q358" s="89">
        <f t="shared" si="156"/>
        <v>14.447368421052632</v>
      </c>
      <c r="R358" s="90">
        <v>286978</v>
      </c>
      <c r="S358" s="90">
        <v>266135</v>
      </c>
      <c r="T358" s="110">
        <f t="shared" si="157"/>
        <v>5926162.5</v>
      </c>
      <c r="U358" s="110">
        <f t="shared" si="158"/>
        <v>5926162.5</v>
      </c>
      <c r="V358" s="111">
        <f t="shared" si="159"/>
        <v>5926162</v>
      </c>
      <c r="W358" s="112" t="str">
        <f>VLOOKUP(C358,'053-001'!D:I,6,0)</f>
        <v>053-001</v>
      </c>
      <c r="X358" s="112" t="e">
        <f>VLOOKUP(C358,'053-003'!C:G,5,0)</f>
        <v>#N/A</v>
      </c>
      <c r="Y358" s="112" t="e">
        <f>VLOOKUP(C358,'053-004'!C:G,5,0)</f>
        <v>#N/A</v>
      </c>
      <c r="Z358" s="113" t="e">
        <f>VLOOKUP(C358,'053-005'!D:L,9,0)</f>
        <v>#N/A</v>
      </c>
      <c r="AA358" s="112" t="e">
        <f>VLOOKUP(C358,'053-006'!C:G,5,0)</f>
        <v>#N/A</v>
      </c>
    </row>
    <row r="359" spans="1:27" ht="45" customHeight="1">
      <c r="A359" s="174"/>
      <c r="B359" s="189" t="s">
        <v>235</v>
      </c>
      <c r="C359" s="82" t="s">
        <v>235</v>
      </c>
      <c r="D359" s="83" t="s">
        <v>674</v>
      </c>
      <c r="E359" s="83" t="s">
        <v>603</v>
      </c>
      <c r="F359" s="84">
        <v>2</v>
      </c>
      <c r="G359" s="180"/>
      <c r="H359" s="168"/>
      <c r="I359" s="168"/>
      <c r="J359" s="168"/>
      <c r="K359" s="168"/>
      <c r="L359" s="171"/>
      <c r="M359" s="109">
        <v>17</v>
      </c>
      <c r="N359" s="91">
        <f t="shared" ref="N359:N362" si="174">366/19*F359</f>
        <v>38.526315789473685</v>
      </c>
      <c r="O359" s="91">
        <f t="shared" ref="O359:O362" si="175">33/19*F359</f>
        <v>3.4736842105263159</v>
      </c>
      <c r="P359" s="89">
        <f t="shared" si="155"/>
        <v>9.6315789473684212</v>
      </c>
      <c r="Q359" s="89">
        <f t="shared" si="156"/>
        <v>28.894736842105264</v>
      </c>
      <c r="R359" s="90">
        <v>286978</v>
      </c>
      <c r="S359" s="90">
        <v>266135</v>
      </c>
      <c r="T359" s="110">
        <f t="shared" si="157"/>
        <v>11852325</v>
      </c>
      <c r="U359" s="110">
        <f t="shared" si="158"/>
        <v>5926162.5</v>
      </c>
      <c r="V359" s="111">
        <f t="shared" si="159"/>
        <v>5926162</v>
      </c>
      <c r="W359" s="112" t="str">
        <f>VLOOKUP(C359,'053-001'!D:I,6,0)</f>
        <v>053-001</v>
      </c>
      <c r="X359" s="112" t="e">
        <f>VLOOKUP(C359,'053-003'!C:G,5,0)</f>
        <v>#N/A</v>
      </c>
      <c r="Y359" s="112" t="e">
        <f>VLOOKUP(C359,'053-004'!C:G,5,0)</f>
        <v>#N/A</v>
      </c>
      <c r="Z359" s="113" t="e">
        <f>VLOOKUP(C359,'053-005'!D:L,9,0)</f>
        <v>#N/A</v>
      </c>
      <c r="AA359" s="112" t="e">
        <f>VLOOKUP(C359,'053-006'!C:G,5,0)</f>
        <v>#N/A</v>
      </c>
    </row>
    <row r="360" spans="1:27" ht="45" customHeight="1">
      <c r="A360" s="174"/>
      <c r="B360" s="189" t="s">
        <v>359</v>
      </c>
      <c r="C360" s="82" t="s">
        <v>359</v>
      </c>
      <c r="D360" s="83" t="s">
        <v>661</v>
      </c>
      <c r="E360" s="83" t="s">
        <v>603</v>
      </c>
      <c r="F360" s="84">
        <v>2</v>
      </c>
      <c r="G360" s="180"/>
      <c r="H360" s="168"/>
      <c r="I360" s="168"/>
      <c r="J360" s="168"/>
      <c r="K360" s="168"/>
      <c r="L360" s="171"/>
      <c r="M360" s="109">
        <v>17</v>
      </c>
      <c r="N360" s="91">
        <f t="shared" si="174"/>
        <v>38.526315789473685</v>
      </c>
      <c r="O360" s="91">
        <f t="shared" si="175"/>
        <v>3.4736842105263159</v>
      </c>
      <c r="P360" s="89">
        <f t="shared" si="155"/>
        <v>9.6315789473684212</v>
      </c>
      <c r="Q360" s="89">
        <f t="shared" si="156"/>
        <v>28.894736842105264</v>
      </c>
      <c r="R360" s="90">
        <v>286978</v>
      </c>
      <c r="S360" s="90">
        <v>266135</v>
      </c>
      <c r="T360" s="110">
        <f t="shared" si="157"/>
        <v>11852325</v>
      </c>
      <c r="U360" s="110">
        <f t="shared" si="158"/>
        <v>5926162.5</v>
      </c>
      <c r="V360" s="111">
        <f t="shared" si="159"/>
        <v>5926162</v>
      </c>
      <c r="W360" s="112" t="str">
        <f>VLOOKUP(C360,'053-001'!D:I,6,0)</f>
        <v>053-001</v>
      </c>
      <c r="X360" s="112" t="e">
        <f>VLOOKUP(C360,'053-003'!C:G,5,0)</f>
        <v>#N/A</v>
      </c>
      <c r="Y360" s="112" t="e">
        <f>VLOOKUP(C360,'053-004'!C:G,5,0)</f>
        <v>#N/A</v>
      </c>
      <c r="Z360" s="113" t="e">
        <f>VLOOKUP(C360,'053-005'!D:L,9,0)</f>
        <v>#N/A</v>
      </c>
      <c r="AA360" s="112" t="e">
        <f>VLOOKUP(C360,'053-006'!C:G,5,0)</f>
        <v>#N/A</v>
      </c>
    </row>
    <row r="361" spans="1:27" ht="45" customHeight="1">
      <c r="A361" s="174"/>
      <c r="B361" s="189" t="s">
        <v>465</v>
      </c>
      <c r="C361" s="82" t="s">
        <v>465</v>
      </c>
      <c r="D361" s="83" t="s">
        <v>662</v>
      </c>
      <c r="E361" s="83" t="s">
        <v>603</v>
      </c>
      <c r="F361" s="84">
        <v>12</v>
      </c>
      <c r="G361" s="180"/>
      <c r="H361" s="168"/>
      <c r="I361" s="168"/>
      <c r="J361" s="168"/>
      <c r="K361" s="168"/>
      <c r="L361" s="171"/>
      <c r="M361" s="109">
        <v>17</v>
      </c>
      <c r="N361" s="91">
        <f t="shared" si="174"/>
        <v>231.15789473684211</v>
      </c>
      <c r="O361" s="91">
        <f t="shared" si="175"/>
        <v>20.842105263157897</v>
      </c>
      <c r="P361" s="89">
        <f t="shared" si="155"/>
        <v>57.789473684210527</v>
      </c>
      <c r="Q361" s="89">
        <f t="shared" si="156"/>
        <v>173.36842105263159</v>
      </c>
      <c r="R361" s="90">
        <v>286978</v>
      </c>
      <c r="S361" s="90">
        <v>266135</v>
      </c>
      <c r="T361" s="110">
        <f t="shared" si="157"/>
        <v>71113950</v>
      </c>
      <c r="U361" s="110">
        <f t="shared" si="158"/>
        <v>5926162.5</v>
      </c>
      <c r="V361" s="111">
        <f t="shared" si="159"/>
        <v>5926162</v>
      </c>
      <c r="W361" s="112" t="str">
        <f>VLOOKUP(C361,'053-001'!D:I,6,0)</f>
        <v>053-001</v>
      </c>
      <c r="X361" s="112" t="e">
        <f>VLOOKUP(C361,'053-003'!C:G,5,0)</f>
        <v>#N/A</v>
      </c>
      <c r="Y361" s="112" t="e">
        <f>VLOOKUP(C361,'053-004'!C:G,5,0)</f>
        <v>#N/A</v>
      </c>
      <c r="Z361" s="113" t="e">
        <f>VLOOKUP(C361,'053-005'!D:L,9,0)</f>
        <v>#N/A</v>
      </c>
      <c r="AA361" s="112" t="e">
        <f>VLOOKUP(C361,'053-006'!C:G,5,0)</f>
        <v>#N/A</v>
      </c>
    </row>
    <row r="362" spans="1:27" ht="45" customHeight="1" thickBot="1">
      <c r="A362" s="187"/>
      <c r="B362" s="190" t="s">
        <v>567</v>
      </c>
      <c r="C362" s="95" t="s">
        <v>567</v>
      </c>
      <c r="D362" s="96" t="s">
        <v>519</v>
      </c>
      <c r="E362" s="96" t="s">
        <v>603</v>
      </c>
      <c r="F362" s="97">
        <v>2</v>
      </c>
      <c r="G362" s="192"/>
      <c r="H362" s="184"/>
      <c r="I362" s="184"/>
      <c r="J362" s="184"/>
      <c r="K362" s="184"/>
      <c r="L362" s="182"/>
      <c r="M362" s="109">
        <v>17</v>
      </c>
      <c r="N362" s="91">
        <f t="shared" si="174"/>
        <v>38.526315789473685</v>
      </c>
      <c r="O362" s="91">
        <f t="shared" si="175"/>
        <v>3.4736842105263159</v>
      </c>
      <c r="P362" s="89">
        <f t="shared" si="155"/>
        <v>9.6315789473684212</v>
      </c>
      <c r="Q362" s="89">
        <f t="shared" si="156"/>
        <v>28.894736842105264</v>
      </c>
      <c r="R362" s="90">
        <v>286978</v>
      </c>
      <c r="S362" s="90">
        <v>266135</v>
      </c>
      <c r="T362" s="110">
        <f t="shared" si="157"/>
        <v>11852325</v>
      </c>
      <c r="U362" s="110">
        <f t="shared" si="158"/>
        <v>5926162.5</v>
      </c>
      <c r="V362" s="111">
        <f t="shared" si="159"/>
        <v>5926162</v>
      </c>
      <c r="W362" s="112" t="str">
        <f>VLOOKUP(C362,'053-001'!D:I,6,0)</f>
        <v>053-001</v>
      </c>
      <c r="X362" s="112" t="e">
        <f>VLOOKUP(C362,'053-003'!C:G,5,0)</f>
        <v>#N/A</v>
      </c>
      <c r="Y362" s="112" t="e">
        <f>VLOOKUP(C362,'053-004'!C:G,5,0)</f>
        <v>#N/A</v>
      </c>
      <c r="Z362" s="113" t="e">
        <f>VLOOKUP(C362,'053-005'!D:L,9,0)</f>
        <v>#N/A</v>
      </c>
      <c r="AA362" s="112" t="e">
        <f>VLOOKUP(C362,'053-006'!C:G,5,0)</f>
        <v>#N/A</v>
      </c>
    </row>
    <row r="363" spans="1:27" ht="45" customHeight="1">
      <c r="A363" s="186" t="s">
        <v>606</v>
      </c>
      <c r="B363" s="188" t="s">
        <v>93</v>
      </c>
      <c r="C363" s="92" t="s">
        <v>93</v>
      </c>
      <c r="D363" s="93" t="s">
        <v>3</v>
      </c>
      <c r="E363" s="93" t="s">
        <v>603</v>
      </c>
      <c r="F363" s="94">
        <v>1</v>
      </c>
      <c r="G363" s="191">
        <v>184</v>
      </c>
      <c r="H363" s="183">
        <f>F363*G363</f>
        <v>184</v>
      </c>
      <c r="I363" s="183">
        <v>0</v>
      </c>
      <c r="J363" s="183">
        <f>H363-I363</f>
        <v>184</v>
      </c>
      <c r="K363" s="183">
        <f>J363*0.09</f>
        <v>16.559999999999999</v>
      </c>
      <c r="L363" s="185">
        <f>J363+K363</f>
        <v>200.56</v>
      </c>
      <c r="M363" s="109">
        <v>17</v>
      </c>
      <c r="N363" s="91">
        <f>184/15*F363</f>
        <v>12.266666666666667</v>
      </c>
      <c r="O363" s="115">
        <f>17/15*F363</f>
        <v>1.1333333333333333</v>
      </c>
      <c r="P363" s="89">
        <f t="shared" si="155"/>
        <v>3.0666666666666669</v>
      </c>
      <c r="Q363" s="89">
        <f t="shared" si="156"/>
        <v>9.2000000000000011</v>
      </c>
      <c r="R363" s="90">
        <v>286978</v>
      </c>
      <c r="S363" s="90">
        <v>266135</v>
      </c>
      <c r="T363" s="110">
        <f t="shared" si="157"/>
        <v>3781586.666666667</v>
      </c>
      <c r="U363" s="110">
        <f t="shared" si="158"/>
        <v>3781586.666666667</v>
      </c>
      <c r="V363" s="111">
        <f t="shared" si="159"/>
        <v>3781586</v>
      </c>
      <c r="W363" s="112" t="str">
        <f>VLOOKUP(C363,'053-001'!D:I,6,0)</f>
        <v>053-001</v>
      </c>
      <c r="X363" s="112" t="e">
        <f>VLOOKUP(C363,'053-003'!C:G,5,0)</f>
        <v>#N/A</v>
      </c>
      <c r="Y363" s="112" t="e">
        <f>VLOOKUP(C363,'053-004'!C:G,5,0)</f>
        <v>#N/A</v>
      </c>
      <c r="Z363" s="113" t="e">
        <f>VLOOKUP(C363,'053-005'!D:L,9,0)</f>
        <v>#N/A</v>
      </c>
      <c r="AA363" s="112" t="e">
        <f>VLOOKUP(C363,'053-006'!C:G,5,0)</f>
        <v>#N/A</v>
      </c>
    </row>
    <row r="364" spans="1:27" ht="45" customHeight="1">
      <c r="A364" s="174"/>
      <c r="B364" s="189" t="s">
        <v>245</v>
      </c>
      <c r="C364" s="82" t="s">
        <v>245</v>
      </c>
      <c r="D364" s="83" t="s">
        <v>660</v>
      </c>
      <c r="E364" s="83" t="s">
        <v>603</v>
      </c>
      <c r="F364" s="84">
        <v>2</v>
      </c>
      <c r="G364" s="180"/>
      <c r="H364" s="168"/>
      <c r="I364" s="168"/>
      <c r="J364" s="168"/>
      <c r="K364" s="168"/>
      <c r="L364" s="171"/>
      <c r="M364" s="109">
        <v>17</v>
      </c>
      <c r="N364" s="91">
        <f t="shared" ref="N364:N367" si="176">184/15*F364</f>
        <v>24.533333333333335</v>
      </c>
      <c r="O364" s="115">
        <f t="shared" ref="O364:O367" si="177">17/15*F364</f>
        <v>2.2666666666666666</v>
      </c>
      <c r="P364" s="89">
        <f t="shared" si="155"/>
        <v>6.1333333333333337</v>
      </c>
      <c r="Q364" s="89">
        <f t="shared" si="156"/>
        <v>18.400000000000002</v>
      </c>
      <c r="R364" s="90">
        <v>286978</v>
      </c>
      <c r="S364" s="90">
        <v>266135</v>
      </c>
      <c r="T364" s="110">
        <f t="shared" si="157"/>
        <v>7563173.333333334</v>
      </c>
      <c r="U364" s="110">
        <f t="shared" si="158"/>
        <v>3781586.666666667</v>
      </c>
      <c r="V364" s="111">
        <f t="shared" si="159"/>
        <v>3781586</v>
      </c>
      <c r="W364" s="112" t="str">
        <f>VLOOKUP(C364,'053-001'!D:I,6,0)</f>
        <v>053-001</v>
      </c>
      <c r="X364" s="112" t="e">
        <f>VLOOKUP(C364,'053-003'!C:G,5,0)</f>
        <v>#N/A</v>
      </c>
      <c r="Y364" s="112" t="e">
        <f>VLOOKUP(C364,'053-004'!C:G,5,0)</f>
        <v>#N/A</v>
      </c>
      <c r="Z364" s="113" t="e">
        <f>VLOOKUP(C364,'053-005'!D:L,9,0)</f>
        <v>#N/A</v>
      </c>
      <c r="AA364" s="112" t="e">
        <f>VLOOKUP(C364,'053-006'!C:G,5,0)</f>
        <v>#N/A</v>
      </c>
    </row>
    <row r="365" spans="1:27" ht="45" customHeight="1">
      <c r="A365" s="174"/>
      <c r="B365" s="189" t="s">
        <v>368</v>
      </c>
      <c r="C365" s="82" t="s">
        <v>368</v>
      </c>
      <c r="D365" s="83" t="s">
        <v>661</v>
      </c>
      <c r="E365" s="83" t="s">
        <v>603</v>
      </c>
      <c r="F365" s="84">
        <v>2</v>
      </c>
      <c r="G365" s="180"/>
      <c r="H365" s="168"/>
      <c r="I365" s="168"/>
      <c r="J365" s="168"/>
      <c r="K365" s="168"/>
      <c r="L365" s="171"/>
      <c r="M365" s="109">
        <v>17</v>
      </c>
      <c r="N365" s="91">
        <f t="shared" si="176"/>
        <v>24.533333333333335</v>
      </c>
      <c r="O365" s="115">
        <f t="shared" si="177"/>
        <v>2.2666666666666666</v>
      </c>
      <c r="P365" s="89">
        <f t="shared" si="155"/>
        <v>6.1333333333333337</v>
      </c>
      <c r="Q365" s="89">
        <f t="shared" si="156"/>
        <v>18.400000000000002</v>
      </c>
      <c r="R365" s="90">
        <v>286978</v>
      </c>
      <c r="S365" s="90">
        <v>266135</v>
      </c>
      <c r="T365" s="110">
        <f t="shared" si="157"/>
        <v>7563173.333333334</v>
      </c>
      <c r="U365" s="110">
        <f t="shared" si="158"/>
        <v>3781586.666666667</v>
      </c>
      <c r="V365" s="111">
        <f t="shared" si="159"/>
        <v>3781586</v>
      </c>
      <c r="W365" s="112" t="str">
        <f>VLOOKUP(C365,'053-001'!D:I,6,0)</f>
        <v>053-001</v>
      </c>
      <c r="X365" s="112" t="e">
        <f>VLOOKUP(C365,'053-003'!C:G,5,0)</f>
        <v>#N/A</v>
      </c>
      <c r="Y365" s="112" t="e">
        <f>VLOOKUP(C365,'053-004'!C:G,5,0)</f>
        <v>#N/A</v>
      </c>
      <c r="Z365" s="113" t="e">
        <f>VLOOKUP(C365,'053-005'!D:L,9,0)</f>
        <v>#N/A</v>
      </c>
      <c r="AA365" s="112" t="e">
        <f>VLOOKUP(C365,'053-006'!C:G,5,0)</f>
        <v>#N/A</v>
      </c>
    </row>
    <row r="366" spans="1:27" ht="45" customHeight="1">
      <c r="A366" s="174"/>
      <c r="B366" s="189" t="s">
        <v>474</v>
      </c>
      <c r="C366" s="82" t="s">
        <v>474</v>
      </c>
      <c r="D366" s="83" t="s">
        <v>662</v>
      </c>
      <c r="E366" s="83" t="s">
        <v>603</v>
      </c>
      <c r="F366" s="84">
        <v>8</v>
      </c>
      <c r="G366" s="180"/>
      <c r="H366" s="168"/>
      <c r="I366" s="168"/>
      <c r="J366" s="168"/>
      <c r="K366" s="168"/>
      <c r="L366" s="171"/>
      <c r="M366" s="109">
        <v>17</v>
      </c>
      <c r="N366" s="91">
        <f t="shared" si="176"/>
        <v>98.13333333333334</v>
      </c>
      <c r="O366" s="115">
        <f t="shared" si="177"/>
        <v>9.0666666666666664</v>
      </c>
      <c r="P366" s="89">
        <f t="shared" si="155"/>
        <v>24.533333333333335</v>
      </c>
      <c r="Q366" s="89">
        <f t="shared" si="156"/>
        <v>73.600000000000009</v>
      </c>
      <c r="R366" s="90">
        <v>286978</v>
      </c>
      <c r="S366" s="90">
        <v>266135</v>
      </c>
      <c r="T366" s="110">
        <f t="shared" si="157"/>
        <v>30252693.333333336</v>
      </c>
      <c r="U366" s="110">
        <f t="shared" si="158"/>
        <v>3781586.666666667</v>
      </c>
      <c r="V366" s="111">
        <f t="shared" si="159"/>
        <v>3781586</v>
      </c>
      <c r="W366" s="112" t="str">
        <f>VLOOKUP(C366,'053-001'!D:I,6,0)</f>
        <v>053-001</v>
      </c>
      <c r="X366" s="112" t="e">
        <f>VLOOKUP(C366,'053-003'!C:G,5,0)</f>
        <v>#N/A</v>
      </c>
      <c r="Y366" s="112" t="e">
        <f>VLOOKUP(C366,'053-004'!C:G,5,0)</f>
        <v>#N/A</v>
      </c>
      <c r="Z366" s="113" t="e">
        <f>VLOOKUP(C366,'053-005'!D:L,9,0)</f>
        <v>#N/A</v>
      </c>
      <c r="AA366" s="112" t="e">
        <f>VLOOKUP(C366,'053-006'!C:G,5,0)</f>
        <v>#N/A</v>
      </c>
    </row>
    <row r="367" spans="1:27" ht="45" customHeight="1" thickBot="1">
      <c r="A367" s="187"/>
      <c r="B367" s="190" t="s">
        <v>535</v>
      </c>
      <c r="C367" s="95" t="s">
        <v>535</v>
      </c>
      <c r="D367" s="96" t="s">
        <v>530</v>
      </c>
      <c r="E367" s="96" t="s">
        <v>603</v>
      </c>
      <c r="F367" s="97">
        <v>2</v>
      </c>
      <c r="G367" s="192"/>
      <c r="H367" s="184"/>
      <c r="I367" s="184"/>
      <c r="J367" s="184"/>
      <c r="K367" s="184"/>
      <c r="L367" s="182"/>
      <c r="M367" s="109">
        <v>17</v>
      </c>
      <c r="N367" s="91">
        <f t="shared" si="176"/>
        <v>24.533333333333335</v>
      </c>
      <c r="O367" s="115">
        <f t="shared" si="177"/>
        <v>2.2666666666666666</v>
      </c>
      <c r="P367" s="89">
        <f t="shared" si="155"/>
        <v>6.1333333333333337</v>
      </c>
      <c r="Q367" s="89">
        <f t="shared" si="156"/>
        <v>18.400000000000002</v>
      </c>
      <c r="R367" s="90">
        <v>286978</v>
      </c>
      <c r="S367" s="90">
        <v>266135</v>
      </c>
      <c r="T367" s="110">
        <f t="shared" si="157"/>
        <v>7563173.333333334</v>
      </c>
      <c r="U367" s="110">
        <f t="shared" si="158"/>
        <v>3781586.666666667</v>
      </c>
      <c r="V367" s="111">
        <f t="shared" si="159"/>
        <v>3781586</v>
      </c>
      <c r="W367" s="112" t="str">
        <f>VLOOKUP(C367,'053-001'!D:I,6,0)</f>
        <v>053-001</v>
      </c>
      <c r="X367" s="112" t="e">
        <f>VLOOKUP(C367,'053-003'!C:G,5,0)</f>
        <v>#N/A</v>
      </c>
      <c r="Y367" s="112" t="e">
        <f>VLOOKUP(C367,'053-004'!C:G,5,0)</f>
        <v>#N/A</v>
      </c>
      <c r="Z367" s="113" t="e">
        <f>VLOOKUP(C367,'053-005'!D:L,9,0)</f>
        <v>#N/A</v>
      </c>
      <c r="AA367" s="112" t="e">
        <f>VLOOKUP(C367,'053-006'!C:G,5,0)</f>
        <v>#N/A</v>
      </c>
    </row>
    <row r="368" spans="1:27" ht="45" customHeight="1">
      <c r="A368" s="186" t="s">
        <v>608</v>
      </c>
      <c r="B368" s="188" t="s">
        <v>89</v>
      </c>
      <c r="C368" s="92" t="s">
        <v>89</v>
      </c>
      <c r="D368" s="93" t="s">
        <v>3</v>
      </c>
      <c r="E368" s="93" t="s">
        <v>603</v>
      </c>
      <c r="F368" s="94">
        <v>1</v>
      </c>
      <c r="G368" s="191">
        <v>343</v>
      </c>
      <c r="H368" s="183">
        <f>F368*G368</f>
        <v>343</v>
      </c>
      <c r="I368" s="183">
        <v>0</v>
      </c>
      <c r="J368" s="183">
        <f>H368-I368</f>
        <v>343</v>
      </c>
      <c r="K368" s="183">
        <f>J368*0.09</f>
        <v>30.869999999999997</v>
      </c>
      <c r="L368" s="185">
        <f>J368+K368</f>
        <v>373.87</v>
      </c>
      <c r="M368" s="109">
        <v>17</v>
      </c>
      <c r="N368" s="115">
        <f>343/19*F368</f>
        <v>18.05263157894737</v>
      </c>
      <c r="O368" s="115">
        <f>31/19*F368</f>
        <v>1.631578947368421</v>
      </c>
      <c r="P368" s="89">
        <f t="shared" si="155"/>
        <v>4.5131578947368425</v>
      </c>
      <c r="Q368" s="89">
        <f t="shared" si="156"/>
        <v>13.539473684210527</v>
      </c>
      <c r="R368" s="90">
        <v>286978</v>
      </c>
      <c r="S368" s="90">
        <v>266135</v>
      </c>
      <c r="T368" s="110">
        <f t="shared" si="157"/>
        <v>5554867.6184210535</v>
      </c>
      <c r="U368" s="110">
        <f t="shared" si="158"/>
        <v>5554867.6184210535</v>
      </c>
      <c r="V368" s="111">
        <f t="shared" si="159"/>
        <v>5554867</v>
      </c>
      <c r="W368" s="112" t="str">
        <f>VLOOKUP(C368,'053-001'!D:I,6,0)</f>
        <v>053-001</v>
      </c>
      <c r="X368" s="112" t="e">
        <f>VLOOKUP(C368,'053-003'!C:G,5,0)</f>
        <v>#N/A</v>
      </c>
      <c r="Y368" s="112" t="e">
        <f>VLOOKUP(C368,'053-004'!C:G,5,0)</f>
        <v>#N/A</v>
      </c>
      <c r="Z368" s="113" t="e">
        <f>VLOOKUP(C368,'053-005'!D:L,9,0)</f>
        <v>#N/A</v>
      </c>
      <c r="AA368" s="112" t="e">
        <f>VLOOKUP(C368,'053-006'!C:G,5,0)</f>
        <v>#N/A</v>
      </c>
    </row>
    <row r="369" spans="1:27" ht="45" customHeight="1">
      <c r="A369" s="174"/>
      <c r="B369" s="189" t="s">
        <v>240</v>
      </c>
      <c r="C369" s="82" t="s">
        <v>240</v>
      </c>
      <c r="D369" s="83" t="s">
        <v>738</v>
      </c>
      <c r="E369" s="83" t="s">
        <v>603</v>
      </c>
      <c r="F369" s="84">
        <v>2</v>
      </c>
      <c r="G369" s="180"/>
      <c r="H369" s="168"/>
      <c r="I369" s="168"/>
      <c r="J369" s="168"/>
      <c r="K369" s="168"/>
      <c r="L369" s="171"/>
      <c r="M369" s="109">
        <v>17</v>
      </c>
      <c r="N369" s="115">
        <f t="shared" ref="N369:N372" si="178">343/19*F369</f>
        <v>36.10526315789474</v>
      </c>
      <c r="O369" s="115">
        <f t="shared" ref="O369:O372" si="179">31/19*F369</f>
        <v>3.263157894736842</v>
      </c>
      <c r="P369" s="89">
        <f t="shared" si="155"/>
        <v>9.026315789473685</v>
      </c>
      <c r="Q369" s="89">
        <f t="shared" si="156"/>
        <v>27.078947368421055</v>
      </c>
      <c r="R369" s="90">
        <v>286978</v>
      </c>
      <c r="S369" s="90">
        <v>266135</v>
      </c>
      <c r="T369" s="110">
        <f t="shared" si="157"/>
        <v>11109735.236842107</v>
      </c>
      <c r="U369" s="110">
        <f t="shared" si="158"/>
        <v>5554867.6184210535</v>
      </c>
      <c r="V369" s="111">
        <f t="shared" si="159"/>
        <v>5554867</v>
      </c>
      <c r="W369" s="112" t="str">
        <f>VLOOKUP(C369,'053-001'!D:I,6,0)</f>
        <v>053-001</v>
      </c>
      <c r="X369" s="112" t="e">
        <f>VLOOKUP(C369,'053-003'!C:G,5,0)</f>
        <v>#N/A</v>
      </c>
      <c r="Y369" s="112" t="e">
        <f>VLOOKUP(C369,'053-004'!C:G,5,0)</f>
        <v>#N/A</v>
      </c>
      <c r="Z369" s="113" t="e">
        <f>VLOOKUP(C369,'053-005'!D:L,9,0)</f>
        <v>#N/A</v>
      </c>
      <c r="AA369" s="112" t="e">
        <f>VLOOKUP(C369,'053-006'!C:G,5,0)</f>
        <v>#N/A</v>
      </c>
    </row>
    <row r="370" spans="1:27" ht="45" customHeight="1">
      <c r="A370" s="174"/>
      <c r="B370" s="189" t="s">
        <v>364</v>
      </c>
      <c r="C370" s="82" t="s">
        <v>364</v>
      </c>
      <c r="D370" s="83" t="s">
        <v>661</v>
      </c>
      <c r="E370" s="83" t="s">
        <v>603</v>
      </c>
      <c r="F370" s="84">
        <v>2</v>
      </c>
      <c r="G370" s="180"/>
      <c r="H370" s="168"/>
      <c r="I370" s="168"/>
      <c r="J370" s="168"/>
      <c r="K370" s="168"/>
      <c r="L370" s="171"/>
      <c r="M370" s="109">
        <v>17</v>
      </c>
      <c r="N370" s="115">
        <f t="shared" si="178"/>
        <v>36.10526315789474</v>
      </c>
      <c r="O370" s="115">
        <f t="shared" si="179"/>
        <v>3.263157894736842</v>
      </c>
      <c r="P370" s="89">
        <f t="shared" si="155"/>
        <v>9.026315789473685</v>
      </c>
      <c r="Q370" s="89">
        <f t="shared" si="156"/>
        <v>27.078947368421055</v>
      </c>
      <c r="R370" s="90">
        <v>286978</v>
      </c>
      <c r="S370" s="90">
        <v>266135</v>
      </c>
      <c r="T370" s="110">
        <f t="shared" si="157"/>
        <v>11109735.236842107</v>
      </c>
      <c r="U370" s="110">
        <f t="shared" si="158"/>
        <v>5554867.6184210535</v>
      </c>
      <c r="V370" s="111">
        <f t="shared" si="159"/>
        <v>5554867</v>
      </c>
      <c r="W370" s="112" t="str">
        <f>VLOOKUP(C370,'053-001'!D:I,6,0)</f>
        <v>053-001</v>
      </c>
      <c r="X370" s="112" t="e">
        <f>VLOOKUP(C370,'053-003'!C:G,5,0)</f>
        <v>#N/A</v>
      </c>
      <c r="Y370" s="112" t="e">
        <f>VLOOKUP(C370,'053-004'!C:G,5,0)</f>
        <v>#N/A</v>
      </c>
      <c r="Z370" s="113" t="e">
        <f>VLOOKUP(C370,'053-005'!D:L,9,0)</f>
        <v>#N/A</v>
      </c>
      <c r="AA370" s="112" t="e">
        <f>VLOOKUP(C370,'053-006'!C:G,5,0)</f>
        <v>#N/A</v>
      </c>
    </row>
    <row r="371" spans="1:27" ht="45" customHeight="1">
      <c r="A371" s="174"/>
      <c r="B371" s="189" t="s">
        <v>470</v>
      </c>
      <c r="C371" s="82" t="s">
        <v>470</v>
      </c>
      <c r="D371" s="83" t="s">
        <v>662</v>
      </c>
      <c r="E371" s="83" t="s">
        <v>603</v>
      </c>
      <c r="F371" s="84">
        <v>12</v>
      </c>
      <c r="G371" s="180"/>
      <c r="H371" s="168"/>
      <c r="I371" s="168"/>
      <c r="J371" s="168"/>
      <c r="K371" s="168"/>
      <c r="L371" s="171"/>
      <c r="M371" s="109">
        <v>17</v>
      </c>
      <c r="N371" s="115">
        <f t="shared" si="178"/>
        <v>216.63157894736844</v>
      </c>
      <c r="O371" s="115">
        <f t="shared" si="179"/>
        <v>19.578947368421051</v>
      </c>
      <c r="P371" s="89">
        <f t="shared" si="155"/>
        <v>54.15789473684211</v>
      </c>
      <c r="Q371" s="89">
        <f t="shared" si="156"/>
        <v>162.47368421052633</v>
      </c>
      <c r="R371" s="90">
        <v>286978</v>
      </c>
      <c r="S371" s="90">
        <v>266135</v>
      </c>
      <c r="T371" s="110">
        <f t="shared" si="157"/>
        <v>66658411.421052642</v>
      </c>
      <c r="U371" s="110">
        <f t="shared" si="158"/>
        <v>5554867.6184210535</v>
      </c>
      <c r="V371" s="111">
        <f t="shared" si="159"/>
        <v>5554867</v>
      </c>
      <c r="W371" s="112" t="str">
        <f>VLOOKUP(C371,'053-001'!D:I,6,0)</f>
        <v>053-001</v>
      </c>
      <c r="X371" s="112" t="e">
        <f>VLOOKUP(C371,'053-003'!C:G,5,0)</f>
        <v>#N/A</v>
      </c>
      <c r="Y371" s="112" t="e">
        <f>VLOOKUP(C371,'053-004'!C:G,5,0)</f>
        <v>#N/A</v>
      </c>
      <c r="Z371" s="113" t="e">
        <f>VLOOKUP(C371,'053-005'!D:L,9,0)</f>
        <v>#N/A</v>
      </c>
      <c r="AA371" s="112" t="e">
        <f>VLOOKUP(C371,'053-006'!C:G,5,0)</f>
        <v>#N/A</v>
      </c>
    </row>
    <row r="372" spans="1:27" ht="45" customHeight="1" thickBot="1">
      <c r="A372" s="187"/>
      <c r="B372" s="190" t="s">
        <v>571</v>
      </c>
      <c r="C372" s="95" t="s">
        <v>571</v>
      </c>
      <c r="D372" s="96" t="s">
        <v>519</v>
      </c>
      <c r="E372" s="96" t="s">
        <v>603</v>
      </c>
      <c r="F372" s="97">
        <v>2</v>
      </c>
      <c r="G372" s="192"/>
      <c r="H372" s="184"/>
      <c r="I372" s="184"/>
      <c r="J372" s="184"/>
      <c r="K372" s="184"/>
      <c r="L372" s="182"/>
      <c r="M372" s="109">
        <v>17</v>
      </c>
      <c r="N372" s="115">
        <f t="shared" si="178"/>
        <v>36.10526315789474</v>
      </c>
      <c r="O372" s="115">
        <f t="shared" si="179"/>
        <v>3.263157894736842</v>
      </c>
      <c r="P372" s="89">
        <f t="shared" si="155"/>
        <v>9.026315789473685</v>
      </c>
      <c r="Q372" s="89">
        <f t="shared" si="156"/>
        <v>27.078947368421055</v>
      </c>
      <c r="R372" s="90">
        <v>286978</v>
      </c>
      <c r="S372" s="90">
        <v>266135</v>
      </c>
      <c r="T372" s="110">
        <f t="shared" si="157"/>
        <v>11109735.236842107</v>
      </c>
      <c r="U372" s="110">
        <f t="shared" si="158"/>
        <v>5554867.6184210535</v>
      </c>
      <c r="V372" s="111">
        <f t="shared" si="159"/>
        <v>5554867</v>
      </c>
      <c r="W372" s="112" t="str">
        <f>VLOOKUP(C372,'053-001'!D:I,6,0)</f>
        <v>053-001</v>
      </c>
      <c r="X372" s="112" t="e">
        <f>VLOOKUP(C372,'053-003'!C:G,5,0)</f>
        <v>#N/A</v>
      </c>
      <c r="Y372" s="112" t="e">
        <f>VLOOKUP(C372,'053-004'!C:G,5,0)</f>
        <v>#N/A</v>
      </c>
      <c r="Z372" s="113" t="e">
        <f>VLOOKUP(C372,'053-005'!D:L,9,0)</f>
        <v>#N/A</v>
      </c>
      <c r="AA372" s="112" t="e">
        <f>VLOOKUP(C372,'053-006'!C:G,5,0)</f>
        <v>#N/A</v>
      </c>
    </row>
    <row r="373" spans="1:27" ht="45" customHeight="1">
      <c r="A373" s="186" t="s">
        <v>618</v>
      </c>
      <c r="B373" s="188" t="s">
        <v>99</v>
      </c>
      <c r="C373" s="92" t="s">
        <v>99</v>
      </c>
      <c r="D373" s="93" t="s">
        <v>3</v>
      </c>
      <c r="E373" s="93" t="s">
        <v>603</v>
      </c>
      <c r="F373" s="94">
        <v>1</v>
      </c>
      <c r="G373" s="191">
        <v>143</v>
      </c>
      <c r="H373" s="183">
        <f>F373*G373</f>
        <v>143</v>
      </c>
      <c r="I373" s="183">
        <v>0</v>
      </c>
      <c r="J373" s="183">
        <f>H373-I373</f>
        <v>143</v>
      </c>
      <c r="K373" s="183">
        <f>J373*0.09</f>
        <v>12.87</v>
      </c>
      <c r="L373" s="185">
        <f>J373+K373</f>
        <v>155.87</v>
      </c>
      <c r="M373" s="109">
        <v>17</v>
      </c>
      <c r="N373" s="115">
        <f t="shared" ref="N373:N377" si="180">143/15*F373</f>
        <v>9.5333333333333332</v>
      </c>
      <c r="O373" s="115">
        <f>13/15*F373</f>
        <v>0.8666666666666667</v>
      </c>
      <c r="P373" s="89">
        <f t="shared" si="155"/>
        <v>2.3833333333333333</v>
      </c>
      <c r="Q373" s="89">
        <f t="shared" si="156"/>
        <v>7.15</v>
      </c>
      <c r="R373" s="90">
        <v>286978</v>
      </c>
      <c r="S373" s="90">
        <v>266135</v>
      </c>
      <c r="T373" s="110">
        <f t="shared" si="157"/>
        <v>2934895.3833333333</v>
      </c>
      <c r="U373" s="110">
        <f t="shared" si="158"/>
        <v>2934895.3833333333</v>
      </c>
      <c r="V373" s="111">
        <f t="shared" si="159"/>
        <v>2934895</v>
      </c>
      <c r="W373" s="112" t="str">
        <f>VLOOKUP(C373,'053-001'!D:I,6,0)</f>
        <v>053-001</v>
      </c>
      <c r="X373" s="112" t="e">
        <f>VLOOKUP(C373,'053-003'!C:G,5,0)</f>
        <v>#N/A</v>
      </c>
      <c r="Y373" s="112" t="e">
        <f>VLOOKUP(C373,'053-004'!C:G,5,0)</f>
        <v>#N/A</v>
      </c>
      <c r="Z373" s="113" t="e">
        <f>VLOOKUP(C373,'053-005'!D:L,9,0)</f>
        <v>#N/A</v>
      </c>
      <c r="AA373" s="112" t="e">
        <f>VLOOKUP(C373,'053-006'!C:G,5,0)</f>
        <v>#N/A</v>
      </c>
    </row>
    <row r="374" spans="1:27" ht="45" customHeight="1">
      <c r="A374" s="174"/>
      <c r="B374" s="189" t="s">
        <v>251</v>
      </c>
      <c r="C374" s="82" t="s">
        <v>251</v>
      </c>
      <c r="D374" s="83" t="s">
        <v>739</v>
      </c>
      <c r="E374" s="83" t="s">
        <v>603</v>
      </c>
      <c r="F374" s="84">
        <v>2</v>
      </c>
      <c r="G374" s="180"/>
      <c r="H374" s="168"/>
      <c r="I374" s="168"/>
      <c r="J374" s="168"/>
      <c r="K374" s="168"/>
      <c r="L374" s="171"/>
      <c r="M374" s="109">
        <v>17</v>
      </c>
      <c r="N374" s="115">
        <f t="shared" si="180"/>
        <v>19.066666666666666</v>
      </c>
      <c r="O374" s="115">
        <f t="shared" ref="O374:O377" si="181">13/15*F374</f>
        <v>1.7333333333333334</v>
      </c>
      <c r="P374" s="89">
        <f t="shared" si="155"/>
        <v>4.7666666666666666</v>
      </c>
      <c r="Q374" s="89">
        <f t="shared" si="156"/>
        <v>14.3</v>
      </c>
      <c r="R374" s="90">
        <v>286978</v>
      </c>
      <c r="S374" s="90">
        <v>266135</v>
      </c>
      <c r="T374" s="110">
        <f t="shared" si="157"/>
        <v>5869790.7666666666</v>
      </c>
      <c r="U374" s="110">
        <f t="shared" si="158"/>
        <v>2934895.3833333333</v>
      </c>
      <c r="V374" s="111">
        <f t="shared" si="159"/>
        <v>2934895</v>
      </c>
      <c r="W374" s="112" t="str">
        <f>VLOOKUP(C374,'053-001'!D:I,6,0)</f>
        <v>053-001</v>
      </c>
      <c r="X374" s="112" t="e">
        <f>VLOOKUP(C374,'053-003'!C:G,5,0)</f>
        <v>#N/A</v>
      </c>
      <c r="Y374" s="112" t="e">
        <f>VLOOKUP(C374,'053-004'!C:G,5,0)</f>
        <v>#N/A</v>
      </c>
      <c r="Z374" s="113" t="e">
        <f>VLOOKUP(C374,'053-005'!D:L,9,0)</f>
        <v>#N/A</v>
      </c>
      <c r="AA374" s="112" t="e">
        <f>VLOOKUP(C374,'053-006'!C:G,5,0)</f>
        <v>#N/A</v>
      </c>
    </row>
    <row r="375" spans="1:27" ht="45" customHeight="1">
      <c r="A375" s="174"/>
      <c r="B375" s="189" t="s">
        <v>374</v>
      </c>
      <c r="C375" s="82" t="s">
        <v>374</v>
      </c>
      <c r="D375" s="83" t="s">
        <v>665</v>
      </c>
      <c r="E375" s="83" t="s">
        <v>603</v>
      </c>
      <c r="F375" s="84">
        <v>2</v>
      </c>
      <c r="G375" s="180"/>
      <c r="H375" s="168"/>
      <c r="I375" s="168"/>
      <c r="J375" s="168"/>
      <c r="K375" s="168"/>
      <c r="L375" s="171"/>
      <c r="M375" s="109">
        <v>17</v>
      </c>
      <c r="N375" s="115">
        <f t="shared" si="180"/>
        <v>19.066666666666666</v>
      </c>
      <c r="O375" s="115">
        <f t="shared" si="181"/>
        <v>1.7333333333333334</v>
      </c>
      <c r="P375" s="89">
        <f t="shared" si="155"/>
        <v>4.7666666666666666</v>
      </c>
      <c r="Q375" s="89">
        <f t="shared" si="156"/>
        <v>14.3</v>
      </c>
      <c r="R375" s="90">
        <v>286978</v>
      </c>
      <c r="S375" s="90">
        <v>266135</v>
      </c>
      <c r="T375" s="110">
        <f t="shared" si="157"/>
        <v>5869790.7666666666</v>
      </c>
      <c r="U375" s="110">
        <f t="shared" si="158"/>
        <v>2934895.3833333333</v>
      </c>
      <c r="V375" s="111">
        <f t="shared" si="159"/>
        <v>2934895</v>
      </c>
      <c r="W375" s="112" t="str">
        <f>VLOOKUP(C375,'053-001'!D:I,6,0)</f>
        <v>053-001</v>
      </c>
      <c r="X375" s="112" t="e">
        <f>VLOOKUP(C375,'053-003'!C:G,5,0)</f>
        <v>#N/A</v>
      </c>
      <c r="Y375" s="112" t="e">
        <f>VLOOKUP(C375,'053-004'!C:G,5,0)</f>
        <v>#N/A</v>
      </c>
      <c r="Z375" s="113" t="e">
        <f>VLOOKUP(C375,'053-005'!D:L,9,0)</f>
        <v>#N/A</v>
      </c>
      <c r="AA375" s="112" t="e">
        <f>VLOOKUP(C375,'053-006'!C:G,5,0)</f>
        <v>#N/A</v>
      </c>
    </row>
    <row r="376" spans="1:27" ht="45" customHeight="1">
      <c r="A376" s="174"/>
      <c r="B376" s="189" t="s">
        <v>480</v>
      </c>
      <c r="C376" s="82" t="s">
        <v>480</v>
      </c>
      <c r="D376" s="83" t="s">
        <v>666</v>
      </c>
      <c r="E376" s="83" t="s">
        <v>603</v>
      </c>
      <c r="F376" s="84">
        <v>8</v>
      </c>
      <c r="G376" s="180"/>
      <c r="H376" s="168"/>
      <c r="I376" s="168"/>
      <c r="J376" s="168"/>
      <c r="K376" s="168"/>
      <c r="L376" s="171"/>
      <c r="M376" s="109">
        <v>17</v>
      </c>
      <c r="N376" s="115">
        <f t="shared" si="180"/>
        <v>76.266666666666666</v>
      </c>
      <c r="O376" s="115">
        <f t="shared" si="181"/>
        <v>6.9333333333333336</v>
      </c>
      <c r="P376" s="89">
        <f t="shared" si="155"/>
        <v>19.066666666666666</v>
      </c>
      <c r="Q376" s="89">
        <f t="shared" si="156"/>
        <v>57.2</v>
      </c>
      <c r="R376" s="90">
        <v>286978</v>
      </c>
      <c r="S376" s="90">
        <v>266135</v>
      </c>
      <c r="T376" s="110">
        <f t="shared" si="157"/>
        <v>23479163.066666666</v>
      </c>
      <c r="U376" s="110">
        <f t="shared" si="158"/>
        <v>2934895.3833333333</v>
      </c>
      <c r="V376" s="111">
        <f t="shared" si="159"/>
        <v>2934895</v>
      </c>
      <c r="W376" s="112" t="str">
        <f>VLOOKUP(C376,'053-001'!D:I,6,0)</f>
        <v>053-001</v>
      </c>
      <c r="X376" s="112" t="e">
        <f>VLOOKUP(C376,'053-003'!C:G,5,0)</f>
        <v>#N/A</v>
      </c>
      <c r="Y376" s="112" t="e">
        <f>VLOOKUP(C376,'053-004'!C:G,5,0)</f>
        <v>#N/A</v>
      </c>
      <c r="Z376" s="113" t="e">
        <f>VLOOKUP(C376,'053-005'!D:L,9,0)</f>
        <v>#N/A</v>
      </c>
      <c r="AA376" s="112" t="e">
        <f>VLOOKUP(C376,'053-006'!C:G,5,0)</f>
        <v>#N/A</v>
      </c>
    </row>
    <row r="377" spans="1:27" ht="45" customHeight="1" thickBot="1">
      <c r="A377" s="187"/>
      <c r="B377" s="190" t="s">
        <v>577</v>
      </c>
      <c r="C377" s="95" t="s">
        <v>577</v>
      </c>
      <c r="D377" s="96" t="s">
        <v>500</v>
      </c>
      <c r="E377" s="96" t="s">
        <v>603</v>
      </c>
      <c r="F377" s="97">
        <v>2</v>
      </c>
      <c r="G377" s="192"/>
      <c r="H377" s="184"/>
      <c r="I377" s="184"/>
      <c r="J377" s="184"/>
      <c r="K377" s="184"/>
      <c r="L377" s="182"/>
      <c r="M377" s="109">
        <v>17</v>
      </c>
      <c r="N377" s="115">
        <f t="shared" si="180"/>
        <v>19.066666666666666</v>
      </c>
      <c r="O377" s="115">
        <f t="shared" si="181"/>
        <v>1.7333333333333334</v>
      </c>
      <c r="P377" s="89">
        <f t="shared" si="155"/>
        <v>4.7666666666666666</v>
      </c>
      <c r="Q377" s="89">
        <f t="shared" si="156"/>
        <v>14.3</v>
      </c>
      <c r="R377" s="90">
        <v>286978</v>
      </c>
      <c r="S377" s="90">
        <v>266135</v>
      </c>
      <c r="T377" s="110">
        <f t="shared" si="157"/>
        <v>5869790.7666666666</v>
      </c>
      <c r="U377" s="110">
        <f t="shared" si="158"/>
        <v>2934895.3833333333</v>
      </c>
      <c r="V377" s="111">
        <f t="shared" si="159"/>
        <v>2934895</v>
      </c>
      <c r="W377" s="112" t="str">
        <f>VLOOKUP(C377,'053-001'!D:I,6,0)</f>
        <v>053-001</v>
      </c>
      <c r="X377" s="112" t="e">
        <f>VLOOKUP(C377,'053-003'!C:G,5,0)</f>
        <v>#N/A</v>
      </c>
      <c r="Y377" s="112" t="e">
        <f>VLOOKUP(C377,'053-004'!C:G,5,0)</f>
        <v>#N/A</v>
      </c>
      <c r="Z377" s="113" t="e">
        <f>VLOOKUP(C377,'053-005'!D:L,9,0)</f>
        <v>#N/A</v>
      </c>
      <c r="AA377" s="112" t="e">
        <f>VLOOKUP(C377,'053-006'!C:G,5,0)</f>
        <v>#N/A</v>
      </c>
    </row>
    <row r="378" spans="1:27" ht="45" customHeight="1">
      <c r="A378" s="186" t="s">
        <v>601</v>
      </c>
      <c r="B378" s="188" t="s">
        <v>81</v>
      </c>
      <c r="C378" s="92" t="s">
        <v>81</v>
      </c>
      <c r="D378" s="93" t="s">
        <v>3</v>
      </c>
      <c r="E378" s="93" t="s">
        <v>603</v>
      </c>
      <c r="F378" s="94">
        <v>1</v>
      </c>
      <c r="G378" s="191">
        <v>7127</v>
      </c>
      <c r="H378" s="183">
        <f>F378*G378</f>
        <v>7127</v>
      </c>
      <c r="I378" s="183">
        <v>0</v>
      </c>
      <c r="J378" s="183">
        <f>H378-I378</f>
        <v>7127</v>
      </c>
      <c r="K378" s="183">
        <f>J378*0.09</f>
        <v>641.42999999999995</v>
      </c>
      <c r="L378" s="185">
        <f>J378+K378</f>
        <v>7768.43</v>
      </c>
      <c r="M378" s="109">
        <v>16</v>
      </c>
      <c r="N378" s="115">
        <f>7127/35*F378</f>
        <v>203.62857142857143</v>
      </c>
      <c r="O378" s="115">
        <f>641/35*F378</f>
        <v>18.314285714285713</v>
      </c>
      <c r="P378" s="89">
        <f t="shared" si="155"/>
        <v>50.907142857142858</v>
      </c>
      <c r="Q378" s="89">
        <f t="shared" si="156"/>
        <v>152.72142857142859</v>
      </c>
      <c r="R378" s="90">
        <v>286978</v>
      </c>
      <c r="S378" s="90">
        <v>266135</v>
      </c>
      <c r="T378" s="110">
        <f t="shared" si="157"/>
        <v>62631659.67857144</v>
      </c>
      <c r="U378" s="110">
        <f t="shared" si="158"/>
        <v>62631659.67857144</v>
      </c>
      <c r="V378" s="111">
        <f t="shared" si="159"/>
        <v>62631659</v>
      </c>
      <c r="W378" s="112" t="str">
        <f>VLOOKUP(C378,'053-001'!D:I,6,0)</f>
        <v>053-001</v>
      </c>
      <c r="X378" s="112" t="e">
        <f>VLOOKUP(C378,'053-003'!C:G,5,0)</f>
        <v>#N/A</v>
      </c>
      <c r="Y378" s="112" t="e">
        <f>VLOOKUP(C378,'053-004'!C:G,5,0)</f>
        <v>#N/A</v>
      </c>
      <c r="Z378" s="113" t="e">
        <f>VLOOKUP(C378,'053-005'!D:L,9,0)</f>
        <v>#N/A</v>
      </c>
      <c r="AA378" s="112" t="e">
        <f>VLOOKUP(C378,'053-006'!C:G,5,0)</f>
        <v>#N/A</v>
      </c>
    </row>
    <row r="379" spans="1:27" ht="45" customHeight="1">
      <c r="A379" s="174"/>
      <c r="B379" s="189" t="s">
        <v>230</v>
      </c>
      <c r="C379" s="82" t="s">
        <v>230</v>
      </c>
      <c r="D379" s="83" t="s">
        <v>740</v>
      </c>
      <c r="E379" s="83" t="s">
        <v>603</v>
      </c>
      <c r="F379" s="84">
        <v>2</v>
      </c>
      <c r="G379" s="180"/>
      <c r="H379" s="168"/>
      <c r="I379" s="168"/>
      <c r="J379" s="168"/>
      <c r="K379" s="168"/>
      <c r="L379" s="171"/>
      <c r="M379" s="109">
        <v>16</v>
      </c>
      <c r="N379" s="115">
        <f t="shared" ref="N379:N382" si="182">7127/35*F379</f>
        <v>407.25714285714287</v>
      </c>
      <c r="O379" s="115">
        <f t="shared" ref="O379:O382" si="183">641/35*F379</f>
        <v>36.628571428571426</v>
      </c>
      <c r="P379" s="89">
        <f t="shared" si="155"/>
        <v>101.81428571428572</v>
      </c>
      <c r="Q379" s="89">
        <f t="shared" si="156"/>
        <v>305.44285714285718</v>
      </c>
      <c r="R379" s="90">
        <v>286978</v>
      </c>
      <c r="S379" s="90">
        <v>266135</v>
      </c>
      <c r="T379" s="110">
        <f t="shared" si="157"/>
        <v>125263319.35714288</v>
      </c>
      <c r="U379" s="110">
        <f t="shared" si="158"/>
        <v>62631659.67857144</v>
      </c>
      <c r="V379" s="111">
        <f t="shared" si="159"/>
        <v>62631659</v>
      </c>
      <c r="W379" s="112" t="str">
        <f>VLOOKUP(C379,'053-001'!D:I,6,0)</f>
        <v>053-001</v>
      </c>
      <c r="X379" s="112" t="e">
        <f>VLOOKUP(C379,'053-003'!C:G,5,0)</f>
        <v>#N/A</v>
      </c>
      <c r="Y379" s="112" t="e">
        <f>VLOOKUP(C379,'053-004'!C:G,5,0)</f>
        <v>#N/A</v>
      </c>
      <c r="Z379" s="113" t="e">
        <f>VLOOKUP(C379,'053-005'!D:L,9,0)</f>
        <v>#N/A</v>
      </c>
      <c r="AA379" s="112" t="e">
        <f>VLOOKUP(C379,'053-006'!C:G,5,0)</f>
        <v>#N/A</v>
      </c>
    </row>
    <row r="380" spans="1:27" ht="45" customHeight="1">
      <c r="A380" s="174"/>
      <c r="B380" s="189" t="s">
        <v>261</v>
      </c>
      <c r="C380" s="82" t="s">
        <v>261</v>
      </c>
      <c r="D380" s="83" t="s">
        <v>741</v>
      </c>
      <c r="E380" s="83" t="s">
        <v>603</v>
      </c>
      <c r="F380" s="84">
        <v>28</v>
      </c>
      <c r="G380" s="180"/>
      <c r="H380" s="168"/>
      <c r="I380" s="168"/>
      <c r="J380" s="168"/>
      <c r="K380" s="168"/>
      <c r="L380" s="171"/>
      <c r="M380" s="109">
        <v>16</v>
      </c>
      <c r="N380" s="115">
        <f t="shared" si="182"/>
        <v>5701.6</v>
      </c>
      <c r="O380" s="115">
        <f t="shared" si="183"/>
        <v>512.79999999999995</v>
      </c>
      <c r="P380" s="89">
        <f t="shared" si="155"/>
        <v>1425.4</v>
      </c>
      <c r="Q380" s="89">
        <f t="shared" si="156"/>
        <v>4276.2000000000007</v>
      </c>
      <c r="R380" s="90">
        <v>286978</v>
      </c>
      <c r="S380" s="90">
        <v>266135</v>
      </c>
      <c r="T380" s="110">
        <f t="shared" si="157"/>
        <v>1753686471</v>
      </c>
      <c r="U380" s="110">
        <f t="shared" si="158"/>
        <v>62631659.678571425</v>
      </c>
      <c r="V380" s="111">
        <f t="shared" si="159"/>
        <v>62631659</v>
      </c>
      <c r="W380" s="112" t="str">
        <f>VLOOKUP(C380,'053-001'!D:I,6,0)</f>
        <v>053-001</v>
      </c>
      <c r="X380" s="112" t="e">
        <f>VLOOKUP(C380,'053-003'!C:G,5,0)</f>
        <v>#N/A</v>
      </c>
      <c r="Y380" s="112" t="e">
        <f>VLOOKUP(C380,'053-004'!C:G,5,0)</f>
        <v>#N/A</v>
      </c>
      <c r="Z380" s="113" t="e">
        <f>VLOOKUP(C380,'053-005'!D:L,9,0)</f>
        <v>#N/A</v>
      </c>
      <c r="AA380" s="112" t="e">
        <f>VLOOKUP(C380,'053-006'!C:G,5,0)</f>
        <v>#N/A</v>
      </c>
    </row>
    <row r="381" spans="1:27" ht="45" customHeight="1">
      <c r="A381" s="174"/>
      <c r="B381" s="189" t="s">
        <v>355</v>
      </c>
      <c r="C381" s="82" t="s">
        <v>355</v>
      </c>
      <c r="D381" s="83" t="s">
        <v>742</v>
      </c>
      <c r="E381" s="83" t="s">
        <v>603</v>
      </c>
      <c r="F381" s="84">
        <v>2</v>
      </c>
      <c r="G381" s="180"/>
      <c r="H381" s="168"/>
      <c r="I381" s="168"/>
      <c r="J381" s="168"/>
      <c r="K381" s="168"/>
      <c r="L381" s="171"/>
      <c r="M381" s="109">
        <v>16</v>
      </c>
      <c r="N381" s="115">
        <f t="shared" si="182"/>
        <v>407.25714285714287</v>
      </c>
      <c r="O381" s="115">
        <f t="shared" si="183"/>
        <v>36.628571428571426</v>
      </c>
      <c r="P381" s="89">
        <f t="shared" si="155"/>
        <v>101.81428571428572</v>
      </c>
      <c r="Q381" s="89">
        <f t="shared" si="156"/>
        <v>305.44285714285718</v>
      </c>
      <c r="R381" s="90">
        <v>286978</v>
      </c>
      <c r="S381" s="90">
        <v>266135</v>
      </c>
      <c r="T381" s="110">
        <f t="shared" si="157"/>
        <v>125263319.35714288</v>
      </c>
      <c r="U381" s="110">
        <f t="shared" si="158"/>
        <v>62631659.67857144</v>
      </c>
      <c r="V381" s="111">
        <f t="shared" si="159"/>
        <v>62631659</v>
      </c>
      <c r="W381" s="112" t="str">
        <f>VLOOKUP(C381,'053-001'!D:I,6,0)</f>
        <v>053-001</v>
      </c>
      <c r="X381" s="112" t="e">
        <f>VLOOKUP(C381,'053-003'!C:G,5,0)</f>
        <v>#N/A</v>
      </c>
      <c r="Y381" s="112" t="e">
        <f>VLOOKUP(C381,'053-004'!C:G,5,0)</f>
        <v>#N/A</v>
      </c>
      <c r="Z381" s="113" t="e">
        <f>VLOOKUP(C381,'053-005'!D:L,9,0)</f>
        <v>#N/A</v>
      </c>
      <c r="AA381" s="112" t="e">
        <f>VLOOKUP(C381,'053-006'!C:G,5,0)</f>
        <v>#N/A</v>
      </c>
    </row>
    <row r="382" spans="1:27" ht="45" customHeight="1" thickBot="1">
      <c r="A382" s="187"/>
      <c r="B382" s="190" t="s">
        <v>743</v>
      </c>
      <c r="C382" s="95" t="s">
        <v>743</v>
      </c>
      <c r="D382" s="96" t="s">
        <v>744</v>
      </c>
      <c r="E382" s="96" t="s">
        <v>669</v>
      </c>
      <c r="F382" s="97">
        <v>2</v>
      </c>
      <c r="G382" s="192"/>
      <c r="H382" s="184"/>
      <c r="I382" s="184"/>
      <c r="J382" s="184"/>
      <c r="K382" s="184"/>
      <c r="L382" s="182"/>
      <c r="M382" s="109">
        <v>16</v>
      </c>
      <c r="N382" s="115">
        <f t="shared" si="182"/>
        <v>407.25714285714287</v>
      </c>
      <c r="O382" s="115">
        <f t="shared" si="183"/>
        <v>36.628571428571426</v>
      </c>
      <c r="P382" s="89">
        <f t="shared" si="155"/>
        <v>101.81428571428572</v>
      </c>
      <c r="Q382" s="89">
        <f t="shared" si="156"/>
        <v>305.44285714285718</v>
      </c>
      <c r="R382" s="90">
        <v>286978</v>
      </c>
      <c r="S382" s="90">
        <v>266135</v>
      </c>
      <c r="T382" s="110">
        <f t="shared" si="157"/>
        <v>125263319.35714288</v>
      </c>
      <c r="U382" s="110">
        <f t="shared" si="158"/>
        <v>62631659.67857144</v>
      </c>
      <c r="V382" s="111">
        <f t="shared" si="159"/>
        <v>62631659</v>
      </c>
      <c r="W382" s="112" t="e">
        <f>VLOOKUP(C382,'053-001'!D:I,6,0)</f>
        <v>#N/A</v>
      </c>
      <c r="X382" s="112" t="e">
        <f>VLOOKUP(C382,'053-003'!C:G,5,0)</f>
        <v>#N/A</v>
      </c>
      <c r="Y382" s="112" t="str">
        <f>VLOOKUP(C382,'053-004'!C:G,5,0)</f>
        <v>053-004</v>
      </c>
      <c r="Z382" s="113" t="e">
        <f>VLOOKUP(C382,'053-005'!D:L,9,0)</f>
        <v>#N/A</v>
      </c>
      <c r="AA382" s="112" t="e">
        <f>VLOOKUP(C382,'053-006'!C:G,5,0)</f>
        <v>#N/A</v>
      </c>
    </row>
    <row r="383" spans="1:27" ht="45" customHeight="1">
      <c r="A383" s="186" t="s">
        <v>604</v>
      </c>
      <c r="B383" s="188" t="s">
        <v>86</v>
      </c>
      <c r="C383" s="92" t="s">
        <v>86</v>
      </c>
      <c r="D383" s="93" t="s">
        <v>3</v>
      </c>
      <c r="E383" s="93" t="s">
        <v>603</v>
      </c>
      <c r="F383" s="94">
        <v>1</v>
      </c>
      <c r="G383" s="191">
        <v>858</v>
      </c>
      <c r="H383" s="183">
        <f>F383*G383</f>
        <v>858</v>
      </c>
      <c r="I383" s="183">
        <v>0</v>
      </c>
      <c r="J383" s="183">
        <f>H383-I383</f>
        <v>858</v>
      </c>
      <c r="K383" s="183">
        <f>J383*0.09</f>
        <v>77.22</v>
      </c>
      <c r="L383" s="185">
        <f>J383+K383</f>
        <v>935.22</v>
      </c>
      <c r="M383" s="109">
        <v>16</v>
      </c>
      <c r="N383" s="115">
        <f>858/23*F383</f>
        <v>37.304347826086953</v>
      </c>
      <c r="O383" s="115">
        <f>77/23*F383</f>
        <v>3.347826086956522</v>
      </c>
      <c r="P383" s="89">
        <f t="shared" si="155"/>
        <v>9.3260869565217384</v>
      </c>
      <c r="Q383" s="89">
        <f t="shared" si="156"/>
        <v>27.978260869565215</v>
      </c>
      <c r="R383" s="90">
        <v>286978</v>
      </c>
      <c r="S383" s="90">
        <v>266135</v>
      </c>
      <c r="T383" s="110">
        <f t="shared" si="157"/>
        <v>11471895.934782607</v>
      </c>
      <c r="U383" s="110">
        <f t="shared" si="158"/>
        <v>11471895.934782607</v>
      </c>
      <c r="V383" s="111">
        <f t="shared" si="159"/>
        <v>11471895</v>
      </c>
      <c r="W383" s="112" t="str">
        <f>VLOOKUP(C383,'053-001'!D:I,6,0)</f>
        <v>053-001</v>
      </c>
      <c r="X383" s="112" t="e">
        <f>VLOOKUP(C383,'053-003'!C:G,5,0)</f>
        <v>#N/A</v>
      </c>
      <c r="Y383" s="112" t="e">
        <f>VLOOKUP(C383,'053-004'!C:G,5,0)</f>
        <v>#N/A</v>
      </c>
      <c r="Z383" s="113" t="e">
        <f>VLOOKUP(C383,'053-005'!D:L,9,0)</f>
        <v>#N/A</v>
      </c>
      <c r="AA383" s="112" t="e">
        <f>VLOOKUP(C383,'053-006'!C:G,5,0)</f>
        <v>#N/A</v>
      </c>
    </row>
    <row r="384" spans="1:27" ht="45" customHeight="1">
      <c r="A384" s="174"/>
      <c r="B384" s="189" t="s">
        <v>237</v>
      </c>
      <c r="C384" s="82" t="s">
        <v>237</v>
      </c>
      <c r="D384" s="83" t="s">
        <v>687</v>
      </c>
      <c r="E384" s="83" t="s">
        <v>603</v>
      </c>
      <c r="F384" s="84">
        <v>2</v>
      </c>
      <c r="G384" s="180"/>
      <c r="H384" s="168"/>
      <c r="I384" s="168"/>
      <c r="J384" s="168"/>
      <c r="K384" s="168"/>
      <c r="L384" s="171"/>
      <c r="M384" s="109">
        <v>16</v>
      </c>
      <c r="N384" s="115">
        <f t="shared" ref="N384:N387" si="184">858/23*F384</f>
        <v>74.608695652173907</v>
      </c>
      <c r="O384" s="115">
        <f t="shared" ref="O384:O387" si="185">77/23*F384</f>
        <v>6.6956521739130439</v>
      </c>
      <c r="P384" s="89">
        <f t="shared" si="155"/>
        <v>18.652173913043477</v>
      </c>
      <c r="Q384" s="89">
        <f t="shared" si="156"/>
        <v>55.95652173913043</v>
      </c>
      <c r="R384" s="90">
        <v>286978</v>
      </c>
      <c r="S384" s="90">
        <v>266135</v>
      </c>
      <c r="T384" s="110">
        <f t="shared" si="157"/>
        <v>22943791.869565215</v>
      </c>
      <c r="U384" s="110">
        <f t="shared" si="158"/>
        <v>11471895.934782607</v>
      </c>
      <c r="V384" s="111">
        <f t="shared" si="159"/>
        <v>11471895</v>
      </c>
      <c r="W384" s="112" t="str">
        <f>VLOOKUP(C384,'053-001'!D:I,6,0)</f>
        <v>053-001</v>
      </c>
      <c r="X384" s="112" t="e">
        <f>VLOOKUP(C384,'053-003'!C:G,5,0)</f>
        <v>#N/A</v>
      </c>
      <c r="Y384" s="112" t="e">
        <f>VLOOKUP(C384,'053-004'!C:G,5,0)</f>
        <v>#N/A</v>
      </c>
      <c r="Z384" s="113" t="e">
        <f>VLOOKUP(C384,'053-005'!D:L,9,0)</f>
        <v>#N/A</v>
      </c>
      <c r="AA384" s="112" t="e">
        <f>VLOOKUP(C384,'053-006'!C:G,5,0)</f>
        <v>#N/A</v>
      </c>
    </row>
    <row r="385" spans="1:27" ht="45" customHeight="1">
      <c r="A385" s="174"/>
      <c r="B385" s="189" t="s">
        <v>361</v>
      </c>
      <c r="C385" s="82" t="s">
        <v>361</v>
      </c>
      <c r="D385" s="83" t="s">
        <v>688</v>
      </c>
      <c r="E385" s="83" t="s">
        <v>603</v>
      </c>
      <c r="F385" s="84">
        <v>2</v>
      </c>
      <c r="G385" s="180"/>
      <c r="H385" s="168"/>
      <c r="I385" s="168"/>
      <c r="J385" s="168"/>
      <c r="K385" s="168"/>
      <c r="L385" s="171"/>
      <c r="M385" s="109">
        <v>16</v>
      </c>
      <c r="N385" s="115">
        <f t="shared" si="184"/>
        <v>74.608695652173907</v>
      </c>
      <c r="O385" s="115">
        <f t="shared" si="185"/>
        <v>6.6956521739130439</v>
      </c>
      <c r="P385" s="89">
        <f t="shared" si="155"/>
        <v>18.652173913043477</v>
      </c>
      <c r="Q385" s="89">
        <f t="shared" si="156"/>
        <v>55.95652173913043</v>
      </c>
      <c r="R385" s="90">
        <v>286978</v>
      </c>
      <c r="S385" s="90">
        <v>266135</v>
      </c>
      <c r="T385" s="110">
        <f t="shared" si="157"/>
        <v>22943791.869565215</v>
      </c>
      <c r="U385" s="110">
        <f t="shared" si="158"/>
        <v>11471895.934782607</v>
      </c>
      <c r="V385" s="111">
        <f t="shared" si="159"/>
        <v>11471895</v>
      </c>
      <c r="W385" s="112" t="str">
        <f>VLOOKUP(C385,'053-001'!D:I,6,0)</f>
        <v>053-001</v>
      </c>
      <c r="X385" s="112" t="e">
        <f>VLOOKUP(C385,'053-003'!C:G,5,0)</f>
        <v>#N/A</v>
      </c>
      <c r="Y385" s="112" t="e">
        <f>VLOOKUP(C385,'053-004'!C:G,5,0)</f>
        <v>#N/A</v>
      </c>
      <c r="Z385" s="113" t="e">
        <f>VLOOKUP(C385,'053-005'!D:L,9,0)</f>
        <v>#N/A</v>
      </c>
      <c r="AA385" s="112" t="e">
        <f>VLOOKUP(C385,'053-006'!C:G,5,0)</f>
        <v>#N/A</v>
      </c>
    </row>
    <row r="386" spans="1:27" ht="45" customHeight="1">
      <c r="A386" s="174"/>
      <c r="B386" s="189" t="s">
        <v>467</v>
      </c>
      <c r="C386" s="82" t="s">
        <v>467</v>
      </c>
      <c r="D386" s="83" t="s">
        <v>689</v>
      </c>
      <c r="E386" s="83" t="s">
        <v>603</v>
      </c>
      <c r="F386" s="84">
        <v>16</v>
      </c>
      <c r="G386" s="180"/>
      <c r="H386" s="168"/>
      <c r="I386" s="168"/>
      <c r="J386" s="168"/>
      <c r="K386" s="168"/>
      <c r="L386" s="171"/>
      <c r="M386" s="109">
        <v>16</v>
      </c>
      <c r="N386" s="115">
        <f t="shared" si="184"/>
        <v>596.86956521739125</v>
      </c>
      <c r="O386" s="115">
        <f t="shared" si="185"/>
        <v>53.565217391304351</v>
      </c>
      <c r="P386" s="89">
        <f t="shared" si="155"/>
        <v>149.21739130434781</v>
      </c>
      <c r="Q386" s="89">
        <f t="shared" si="156"/>
        <v>447.65217391304344</v>
      </c>
      <c r="R386" s="90">
        <v>286978</v>
      </c>
      <c r="S386" s="90">
        <v>266135</v>
      </c>
      <c r="T386" s="110">
        <f t="shared" si="157"/>
        <v>183550334.95652172</v>
      </c>
      <c r="U386" s="110">
        <f t="shared" si="158"/>
        <v>11471895.934782607</v>
      </c>
      <c r="V386" s="111">
        <f t="shared" si="159"/>
        <v>11471895</v>
      </c>
      <c r="W386" s="112" t="str">
        <f>VLOOKUP(C386,'053-001'!D:I,6,0)</f>
        <v>053-001</v>
      </c>
      <c r="X386" s="112" t="e">
        <f>VLOOKUP(C386,'053-003'!C:G,5,0)</f>
        <v>#N/A</v>
      </c>
      <c r="Y386" s="112" t="e">
        <f>VLOOKUP(C386,'053-004'!C:G,5,0)</f>
        <v>#N/A</v>
      </c>
      <c r="Z386" s="113" t="e">
        <f>VLOOKUP(C386,'053-005'!D:L,9,0)</f>
        <v>#N/A</v>
      </c>
      <c r="AA386" s="112" t="e">
        <f>VLOOKUP(C386,'053-006'!C:G,5,0)</f>
        <v>#N/A</v>
      </c>
    </row>
    <row r="387" spans="1:27" ht="45" customHeight="1" thickBot="1">
      <c r="A387" s="187"/>
      <c r="B387" s="190" t="s">
        <v>533</v>
      </c>
      <c r="C387" s="95" t="s">
        <v>533</v>
      </c>
      <c r="D387" s="96" t="s">
        <v>514</v>
      </c>
      <c r="E387" s="96" t="s">
        <v>603</v>
      </c>
      <c r="F387" s="97">
        <v>2</v>
      </c>
      <c r="G387" s="192"/>
      <c r="H387" s="184"/>
      <c r="I387" s="184"/>
      <c r="J387" s="184"/>
      <c r="K387" s="184"/>
      <c r="L387" s="182"/>
      <c r="M387" s="109">
        <v>16</v>
      </c>
      <c r="N387" s="115">
        <f t="shared" si="184"/>
        <v>74.608695652173907</v>
      </c>
      <c r="O387" s="115">
        <f t="shared" si="185"/>
        <v>6.6956521739130439</v>
      </c>
      <c r="P387" s="89">
        <f t="shared" ref="P387:P450" si="186">N387*25%</f>
        <v>18.652173913043477</v>
      </c>
      <c r="Q387" s="89">
        <f t="shared" ref="Q387:Q450" si="187">N387*75%</f>
        <v>55.95652173913043</v>
      </c>
      <c r="R387" s="90">
        <v>286978</v>
      </c>
      <c r="S387" s="90">
        <v>266135</v>
      </c>
      <c r="T387" s="110">
        <f t="shared" ref="T387:T450" si="188">(Q387*R387)+(P387*S387)+(O387*R387)</f>
        <v>22943791.869565215</v>
      </c>
      <c r="U387" s="110">
        <f t="shared" ref="U387:U450" si="189">T387/F387</f>
        <v>11471895.934782607</v>
      </c>
      <c r="V387" s="111">
        <f t="shared" ref="V387:V450" si="190">INT(U387)</f>
        <v>11471895</v>
      </c>
      <c r="W387" s="112" t="str">
        <f>VLOOKUP(C387,'053-001'!D:I,6,0)</f>
        <v>053-001</v>
      </c>
      <c r="X387" s="112" t="e">
        <f>VLOOKUP(C387,'053-003'!C:G,5,0)</f>
        <v>#N/A</v>
      </c>
      <c r="Y387" s="112" t="e">
        <f>VLOOKUP(C387,'053-004'!C:G,5,0)</f>
        <v>#N/A</v>
      </c>
      <c r="Z387" s="113" t="e">
        <f>VLOOKUP(C387,'053-005'!D:L,9,0)</f>
        <v>#N/A</v>
      </c>
      <c r="AA387" s="112" t="e">
        <f>VLOOKUP(C387,'053-006'!C:G,5,0)</f>
        <v>#N/A</v>
      </c>
    </row>
    <row r="388" spans="1:27" ht="45" customHeight="1">
      <c r="A388" s="186" t="s">
        <v>606</v>
      </c>
      <c r="B388" s="188" t="s">
        <v>87</v>
      </c>
      <c r="C388" s="92" t="s">
        <v>87</v>
      </c>
      <c r="D388" s="93" t="s">
        <v>3</v>
      </c>
      <c r="E388" s="93" t="s">
        <v>603</v>
      </c>
      <c r="F388" s="94">
        <v>1</v>
      </c>
      <c r="G388" s="191">
        <v>366</v>
      </c>
      <c r="H388" s="183">
        <f>F388*G388</f>
        <v>366</v>
      </c>
      <c r="I388" s="183">
        <v>0</v>
      </c>
      <c r="J388" s="183">
        <f>H388-I388</f>
        <v>366</v>
      </c>
      <c r="K388" s="183">
        <f>J388*0.09</f>
        <v>32.94</v>
      </c>
      <c r="L388" s="185">
        <f>J388+K388</f>
        <v>398.94</v>
      </c>
      <c r="M388" s="109">
        <v>16</v>
      </c>
      <c r="N388" s="91">
        <f>366/19*F388</f>
        <v>19.263157894736842</v>
      </c>
      <c r="O388" s="91">
        <f>33/19*F388</f>
        <v>1.736842105263158</v>
      </c>
      <c r="P388" s="89">
        <f t="shared" si="186"/>
        <v>4.8157894736842106</v>
      </c>
      <c r="Q388" s="89">
        <f t="shared" si="187"/>
        <v>14.447368421052632</v>
      </c>
      <c r="R388" s="90">
        <v>286978</v>
      </c>
      <c r="S388" s="90">
        <v>266135</v>
      </c>
      <c r="T388" s="110">
        <f t="shared" si="188"/>
        <v>5926162.5</v>
      </c>
      <c r="U388" s="110">
        <f t="shared" si="189"/>
        <v>5926162.5</v>
      </c>
      <c r="V388" s="111">
        <f t="shared" si="190"/>
        <v>5926162</v>
      </c>
      <c r="W388" s="112" t="str">
        <f>VLOOKUP(C388,'053-001'!D:I,6,0)</f>
        <v>053-001</v>
      </c>
      <c r="X388" s="112" t="e">
        <f>VLOOKUP(C388,'053-003'!C:G,5,0)</f>
        <v>#N/A</v>
      </c>
      <c r="Y388" s="112" t="e">
        <f>VLOOKUP(C388,'053-004'!C:G,5,0)</f>
        <v>#N/A</v>
      </c>
      <c r="Z388" s="113" t="e">
        <f>VLOOKUP(C388,'053-005'!D:L,9,0)</f>
        <v>#N/A</v>
      </c>
      <c r="AA388" s="112" t="e">
        <f>VLOOKUP(C388,'053-006'!C:G,5,0)</f>
        <v>#N/A</v>
      </c>
    </row>
    <row r="389" spans="1:27" ht="45" customHeight="1">
      <c r="A389" s="174"/>
      <c r="B389" s="189" t="s">
        <v>238</v>
      </c>
      <c r="C389" s="82" t="s">
        <v>238</v>
      </c>
      <c r="D389" s="83" t="s">
        <v>674</v>
      </c>
      <c r="E389" s="83" t="s">
        <v>603</v>
      </c>
      <c r="F389" s="84">
        <v>2</v>
      </c>
      <c r="G389" s="180"/>
      <c r="H389" s="168"/>
      <c r="I389" s="168"/>
      <c r="J389" s="168"/>
      <c r="K389" s="168"/>
      <c r="L389" s="171"/>
      <c r="M389" s="109">
        <v>16</v>
      </c>
      <c r="N389" s="91">
        <f t="shared" ref="N389:N392" si="191">366/19*F389</f>
        <v>38.526315789473685</v>
      </c>
      <c r="O389" s="91">
        <f t="shared" ref="O389:O392" si="192">33/19*F389</f>
        <v>3.4736842105263159</v>
      </c>
      <c r="P389" s="89">
        <f t="shared" si="186"/>
        <v>9.6315789473684212</v>
      </c>
      <c r="Q389" s="89">
        <f t="shared" si="187"/>
        <v>28.894736842105264</v>
      </c>
      <c r="R389" s="90">
        <v>286978</v>
      </c>
      <c r="S389" s="90">
        <v>266135</v>
      </c>
      <c r="T389" s="110">
        <f t="shared" si="188"/>
        <v>11852325</v>
      </c>
      <c r="U389" s="110">
        <f t="shared" si="189"/>
        <v>5926162.5</v>
      </c>
      <c r="V389" s="111">
        <f t="shared" si="190"/>
        <v>5926162</v>
      </c>
      <c r="W389" s="112" t="str">
        <f>VLOOKUP(C389,'053-001'!D:I,6,0)</f>
        <v>053-001</v>
      </c>
      <c r="X389" s="112" t="e">
        <f>VLOOKUP(C389,'053-003'!C:G,5,0)</f>
        <v>#N/A</v>
      </c>
      <c r="Y389" s="112" t="e">
        <f>VLOOKUP(C389,'053-004'!C:G,5,0)</f>
        <v>#N/A</v>
      </c>
      <c r="Z389" s="113" t="e">
        <f>VLOOKUP(C389,'053-005'!D:L,9,0)</f>
        <v>#N/A</v>
      </c>
      <c r="AA389" s="112" t="e">
        <f>VLOOKUP(C389,'053-006'!C:G,5,0)</f>
        <v>#N/A</v>
      </c>
    </row>
    <row r="390" spans="1:27" ht="45" customHeight="1">
      <c r="A390" s="174"/>
      <c r="B390" s="189" t="s">
        <v>362</v>
      </c>
      <c r="C390" s="82" t="s">
        <v>362</v>
      </c>
      <c r="D390" s="83" t="s">
        <v>661</v>
      </c>
      <c r="E390" s="83" t="s">
        <v>603</v>
      </c>
      <c r="F390" s="84">
        <v>2</v>
      </c>
      <c r="G390" s="180"/>
      <c r="H390" s="168"/>
      <c r="I390" s="168"/>
      <c r="J390" s="168"/>
      <c r="K390" s="168"/>
      <c r="L390" s="171"/>
      <c r="M390" s="109">
        <v>16</v>
      </c>
      <c r="N390" s="91">
        <f t="shared" si="191"/>
        <v>38.526315789473685</v>
      </c>
      <c r="O390" s="91">
        <f t="shared" si="192"/>
        <v>3.4736842105263159</v>
      </c>
      <c r="P390" s="89">
        <f t="shared" si="186"/>
        <v>9.6315789473684212</v>
      </c>
      <c r="Q390" s="89">
        <f t="shared" si="187"/>
        <v>28.894736842105264</v>
      </c>
      <c r="R390" s="90">
        <v>286978</v>
      </c>
      <c r="S390" s="90">
        <v>266135</v>
      </c>
      <c r="T390" s="110">
        <f t="shared" si="188"/>
        <v>11852325</v>
      </c>
      <c r="U390" s="110">
        <f t="shared" si="189"/>
        <v>5926162.5</v>
      </c>
      <c r="V390" s="111">
        <f t="shared" si="190"/>
        <v>5926162</v>
      </c>
      <c r="W390" s="112" t="str">
        <f>VLOOKUP(C390,'053-001'!D:I,6,0)</f>
        <v>053-001</v>
      </c>
      <c r="X390" s="112" t="e">
        <f>VLOOKUP(C390,'053-003'!C:G,5,0)</f>
        <v>#N/A</v>
      </c>
      <c r="Y390" s="112" t="e">
        <f>VLOOKUP(C390,'053-004'!C:G,5,0)</f>
        <v>#N/A</v>
      </c>
      <c r="Z390" s="113" t="e">
        <f>VLOOKUP(C390,'053-005'!D:L,9,0)</f>
        <v>#N/A</v>
      </c>
      <c r="AA390" s="112" t="e">
        <f>VLOOKUP(C390,'053-006'!C:G,5,0)</f>
        <v>#N/A</v>
      </c>
    </row>
    <row r="391" spans="1:27" ht="45" customHeight="1">
      <c r="A391" s="174"/>
      <c r="B391" s="189" t="s">
        <v>468</v>
      </c>
      <c r="C391" s="82" t="s">
        <v>468</v>
      </c>
      <c r="D391" s="83" t="s">
        <v>662</v>
      </c>
      <c r="E391" s="83" t="s">
        <v>603</v>
      </c>
      <c r="F391" s="84">
        <v>12</v>
      </c>
      <c r="G391" s="180"/>
      <c r="H391" s="168"/>
      <c r="I391" s="168"/>
      <c r="J391" s="168"/>
      <c r="K391" s="168"/>
      <c r="L391" s="171"/>
      <c r="M391" s="109">
        <v>16</v>
      </c>
      <c r="N391" s="91">
        <f t="shared" si="191"/>
        <v>231.15789473684211</v>
      </c>
      <c r="O391" s="91">
        <f t="shared" si="192"/>
        <v>20.842105263157897</v>
      </c>
      <c r="P391" s="89">
        <f t="shared" si="186"/>
        <v>57.789473684210527</v>
      </c>
      <c r="Q391" s="89">
        <f t="shared" si="187"/>
        <v>173.36842105263159</v>
      </c>
      <c r="R391" s="90">
        <v>286978</v>
      </c>
      <c r="S391" s="90">
        <v>266135</v>
      </c>
      <c r="T391" s="110">
        <f t="shared" si="188"/>
        <v>71113950</v>
      </c>
      <c r="U391" s="110">
        <f t="shared" si="189"/>
        <v>5926162.5</v>
      </c>
      <c r="V391" s="111">
        <f t="shared" si="190"/>
        <v>5926162</v>
      </c>
      <c r="W391" s="112" t="str">
        <f>VLOOKUP(C391,'053-001'!D:I,6,0)</f>
        <v>053-001</v>
      </c>
      <c r="X391" s="112" t="e">
        <f>VLOOKUP(C391,'053-003'!C:G,5,0)</f>
        <v>#N/A</v>
      </c>
      <c r="Y391" s="112" t="e">
        <f>VLOOKUP(C391,'053-004'!C:G,5,0)</f>
        <v>#N/A</v>
      </c>
      <c r="Z391" s="113" t="e">
        <f>VLOOKUP(C391,'053-005'!D:L,9,0)</f>
        <v>#N/A</v>
      </c>
      <c r="AA391" s="112" t="e">
        <f>VLOOKUP(C391,'053-006'!C:G,5,0)</f>
        <v>#N/A</v>
      </c>
    </row>
    <row r="392" spans="1:27" ht="45" customHeight="1" thickBot="1">
      <c r="A392" s="187"/>
      <c r="B392" s="190" t="s">
        <v>569</v>
      </c>
      <c r="C392" s="95" t="s">
        <v>569</v>
      </c>
      <c r="D392" s="96" t="s">
        <v>519</v>
      </c>
      <c r="E392" s="96" t="s">
        <v>603</v>
      </c>
      <c r="F392" s="97">
        <v>2</v>
      </c>
      <c r="G392" s="192"/>
      <c r="H392" s="184"/>
      <c r="I392" s="184"/>
      <c r="J392" s="184"/>
      <c r="K392" s="184"/>
      <c r="L392" s="182"/>
      <c r="M392" s="109">
        <v>16</v>
      </c>
      <c r="N392" s="91">
        <f t="shared" si="191"/>
        <v>38.526315789473685</v>
      </c>
      <c r="O392" s="91">
        <f t="shared" si="192"/>
        <v>3.4736842105263159</v>
      </c>
      <c r="P392" s="89">
        <f t="shared" si="186"/>
        <v>9.6315789473684212</v>
      </c>
      <c r="Q392" s="89">
        <f t="shared" si="187"/>
        <v>28.894736842105264</v>
      </c>
      <c r="R392" s="90">
        <v>286978</v>
      </c>
      <c r="S392" s="90">
        <v>266135</v>
      </c>
      <c r="T392" s="110">
        <f t="shared" si="188"/>
        <v>11852325</v>
      </c>
      <c r="U392" s="110">
        <f t="shared" si="189"/>
        <v>5926162.5</v>
      </c>
      <c r="V392" s="111">
        <f t="shared" si="190"/>
        <v>5926162</v>
      </c>
      <c r="W392" s="112" t="str">
        <f>VLOOKUP(C392,'053-001'!D:I,6,0)</f>
        <v>053-001</v>
      </c>
      <c r="X392" s="112" t="e">
        <f>VLOOKUP(C392,'053-003'!C:G,5,0)</f>
        <v>#N/A</v>
      </c>
      <c r="Y392" s="112" t="e">
        <f>VLOOKUP(C392,'053-004'!C:G,5,0)</f>
        <v>#N/A</v>
      </c>
      <c r="Z392" s="113" t="e">
        <f>VLOOKUP(C392,'053-005'!D:L,9,0)</f>
        <v>#N/A</v>
      </c>
      <c r="AA392" s="112" t="e">
        <f>VLOOKUP(C392,'053-006'!C:G,5,0)</f>
        <v>#N/A</v>
      </c>
    </row>
    <row r="393" spans="1:27" ht="45" customHeight="1">
      <c r="A393" s="186" t="s">
        <v>608</v>
      </c>
      <c r="B393" s="188" t="s">
        <v>83</v>
      </c>
      <c r="C393" s="92" t="s">
        <v>83</v>
      </c>
      <c r="D393" s="93" t="s">
        <v>3</v>
      </c>
      <c r="E393" s="93" t="s">
        <v>603</v>
      </c>
      <c r="F393" s="94">
        <v>1</v>
      </c>
      <c r="G393" s="191">
        <v>5636</v>
      </c>
      <c r="H393" s="183">
        <f>F393*G393</f>
        <v>5636</v>
      </c>
      <c r="I393" s="183">
        <v>0</v>
      </c>
      <c r="J393" s="183">
        <f>H393-I393</f>
        <v>5636</v>
      </c>
      <c r="K393" s="183">
        <f>J393*0.09</f>
        <v>507.24</v>
      </c>
      <c r="L393" s="185">
        <f>J393+K393</f>
        <v>6143.24</v>
      </c>
      <c r="M393" s="109">
        <v>16</v>
      </c>
      <c r="N393" s="115">
        <f>5636/35*F393</f>
        <v>161.02857142857144</v>
      </c>
      <c r="O393" s="115">
        <f>507/35*F393</f>
        <v>14.485714285714286</v>
      </c>
      <c r="P393" s="89">
        <f t="shared" si="186"/>
        <v>40.25714285714286</v>
      </c>
      <c r="Q393" s="89">
        <f t="shared" si="187"/>
        <v>120.77142857142857</v>
      </c>
      <c r="R393" s="90">
        <v>286978</v>
      </c>
      <c r="S393" s="90">
        <v>266135</v>
      </c>
      <c r="T393" s="110">
        <f t="shared" si="188"/>
        <v>49529659.057142854</v>
      </c>
      <c r="U393" s="110">
        <f t="shared" si="189"/>
        <v>49529659.057142854</v>
      </c>
      <c r="V393" s="111">
        <f t="shared" si="190"/>
        <v>49529659</v>
      </c>
      <c r="W393" s="112" t="str">
        <f>VLOOKUP(C393,'053-001'!D:I,6,0)</f>
        <v>053-001</v>
      </c>
      <c r="X393" s="112" t="e">
        <f>VLOOKUP(C393,'053-003'!C:G,5,0)</f>
        <v>#N/A</v>
      </c>
      <c r="Y393" s="112" t="e">
        <f>VLOOKUP(C393,'053-004'!C:G,5,0)</f>
        <v>#N/A</v>
      </c>
      <c r="Z393" s="113" t="e">
        <f>VLOOKUP(C393,'053-005'!D:L,9,0)</f>
        <v>#N/A</v>
      </c>
      <c r="AA393" s="112" t="e">
        <f>VLOOKUP(C393,'053-006'!C:G,5,0)</f>
        <v>#N/A</v>
      </c>
    </row>
    <row r="394" spans="1:27" ht="45" customHeight="1">
      <c r="A394" s="174"/>
      <c r="B394" s="189" t="s">
        <v>233</v>
      </c>
      <c r="C394" s="82" t="s">
        <v>233</v>
      </c>
      <c r="D394" s="83" t="s">
        <v>745</v>
      </c>
      <c r="E394" s="83" t="s">
        <v>603</v>
      </c>
      <c r="F394" s="84">
        <v>2</v>
      </c>
      <c r="G394" s="180"/>
      <c r="H394" s="168"/>
      <c r="I394" s="168"/>
      <c r="J394" s="168"/>
      <c r="K394" s="168"/>
      <c r="L394" s="171"/>
      <c r="M394" s="109">
        <v>16</v>
      </c>
      <c r="N394" s="115">
        <f t="shared" ref="N394:N397" si="193">5636/35*F394</f>
        <v>322.05714285714288</v>
      </c>
      <c r="O394" s="115">
        <f t="shared" ref="O394:O397" si="194">507/35*F394</f>
        <v>28.971428571428572</v>
      </c>
      <c r="P394" s="89">
        <f t="shared" si="186"/>
        <v>80.51428571428572</v>
      </c>
      <c r="Q394" s="89">
        <f t="shared" si="187"/>
        <v>241.54285714285714</v>
      </c>
      <c r="R394" s="90">
        <v>286978</v>
      </c>
      <c r="S394" s="90">
        <v>266135</v>
      </c>
      <c r="T394" s="110">
        <f t="shared" si="188"/>
        <v>99059318.114285707</v>
      </c>
      <c r="U394" s="110">
        <f t="shared" si="189"/>
        <v>49529659.057142854</v>
      </c>
      <c r="V394" s="111">
        <f t="shared" si="190"/>
        <v>49529659</v>
      </c>
      <c r="W394" s="112" t="str">
        <f>VLOOKUP(C394,'053-001'!D:I,6,0)</f>
        <v>053-001</v>
      </c>
      <c r="X394" s="112" t="e">
        <f>VLOOKUP(C394,'053-003'!C:G,5,0)</f>
        <v>#N/A</v>
      </c>
      <c r="Y394" s="112" t="e">
        <f>VLOOKUP(C394,'053-004'!C:G,5,0)</f>
        <v>#N/A</v>
      </c>
      <c r="Z394" s="113" t="e">
        <f>VLOOKUP(C394,'053-005'!D:L,9,0)</f>
        <v>#N/A</v>
      </c>
      <c r="AA394" s="112" t="e">
        <f>VLOOKUP(C394,'053-006'!C:G,5,0)</f>
        <v>#N/A</v>
      </c>
    </row>
    <row r="395" spans="1:27" ht="45" customHeight="1">
      <c r="A395" s="174"/>
      <c r="B395" s="189" t="s">
        <v>263</v>
      </c>
      <c r="C395" s="82" t="s">
        <v>263</v>
      </c>
      <c r="D395" s="83" t="s">
        <v>746</v>
      </c>
      <c r="E395" s="83" t="s">
        <v>603</v>
      </c>
      <c r="F395" s="84">
        <v>28</v>
      </c>
      <c r="G395" s="180"/>
      <c r="H395" s="168"/>
      <c r="I395" s="168"/>
      <c r="J395" s="168"/>
      <c r="K395" s="168"/>
      <c r="L395" s="171"/>
      <c r="M395" s="109">
        <v>16</v>
      </c>
      <c r="N395" s="115">
        <f t="shared" si="193"/>
        <v>4508.8</v>
      </c>
      <c r="O395" s="115">
        <f t="shared" si="194"/>
        <v>405.6</v>
      </c>
      <c r="P395" s="89">
        <f t="shared" si="186"/>
        <v>1127.2</v>
      </c>
      <c r="Q395" s="89">
        <f t="shared" si="187"/>
        <v>3381.6000000000004</v>
      </c>
      <c r="R395" s="90">
        <v>286978</v>
      </c>
      <c r="S395" s="90">
        <v>266135</v>
      </c>
      <c r="T395" s="110">
        <f t="shared" si="188"/>
        <v>1386830453.6000001</v>
      </c>
      <c r="U395" s="110">
        <f t="shared" si="189"/>
        <v>49529659.057142861</v>
      </c>
      <c r="V395" s="111">
        <f t="shared" si="190"/>
        <v>49529659</v>
      </c>
      <c r="W395" s="112" t="str">
        <f>VLOOKUP(C395,'053-001'!D:I,6,0)</f>
        <v>053-001</v>
      </c>
      <c r="X395" s="112" t="e">
        <f>VLOOKUP(C395,'053-003'!C:G,5,0)</f>
        <v>#N/A</v>
      </c>
      <c r="Y395" s="112" t="e">
        <f>VLOOKUP(C395,'053-004'!C:G,5,0)</f>
        <v>#N/A</v>
      </c>
      <c r="Z395" s="113" t="e">
        <f>VLOOKUP(C395,'053-005'!D:L,9,0)</f>
        <v>#N/A</v>
      </c>
      <c r="AA395" s="112" t="e">
        <f>VLOOKUP(C395,'053-006'!C:G,5,0)</f>
        <v>#N/A</v>
      </c>
    </row>
    <row r="396" spans="1:27" ht="45" customHeight="1">
      <c r="A396" s="174"/>
      <c r="B396" s="189" t="s">
        <v>358</v>
      </c>
      <c r="C396" s="82" t="s">
        <v>358</v>
      </c>
      <c r="D396" s="83" t="s">
        <v>742</v>
      </c>
      <c r="E396" s="83" t="s">
        <v>603</v>
      </c>
      <c r="F396" s="84">
        <v>2</v>
      </c>
      <c r="G396" s="180"/>
      <c r="H396" s="168"/>
      <c r="I396" s="168"/>
      <c r="J396" s="168"/>
      <c r="K396" s="168"/>
      <c r="L396" s="171"/>
      <c r="M396" s="109">
        <v>16</v>
      </c>
      <c r="N396" s="115">
        <f t="shared" si="193"/>
        <v>322.05714285714288</v>
      </c>
      <c r="O396" s="115">
        <f t="shared" si="194"/>
        <v>28.971428571428572</v>
      </c>
      <c r="P396" s="89">
        <f t="shared" si="186"/>
        <v>80.51428571428572</v>
      </c>
      <c r="Q396" s="89">
        <f t="shared" si="187"/>
        <v>241.54285714285714</v>
      </c>
      <c r="R396" s="90">
        <v>286978</v>
      </c>
      <c r="S396" s="90">
        <v>266135</v>
      </c>
      <c r="T396" s="110">
        <f t="shared" si="188"/>
        <v>99059318.114285707</v>
      </c>
      <c r="U396" s="110">
        <f t="shared" si="189"/>
        <v>49529659.057142854</v>
      </c>
      <c r="V396" s="111">
        <f t="shared" si="190"/>
        <v>49529659</v>
      </c>
      <c r="W396" s="112" t="str">
        <f>VLOOKUP(C396,'053-001'!D:I,6,0)</f>
        <v>053-001</v>
      </c>
      <c r="X396" s="112" t="e">
        <f>VLOOKUP(C396,'053-003'!C:G,5,0)</f>
        <v>#N/A</v>
      </c>
      <c r="Y396" s="112" t="e">
        <f>VLOOKUP(C396,'053-004'!C:G,5,0)</f>
        <v>#N/A</v>
      </c>
      <c r="Z396" s="113" t="e">
        <f>VLOOKUP(C396,'053-005'!D:L,9,0)</f>
        <v>#N/A</v>
      </c>
      <c r="AA396" s="112" t="e">
        <f>VLOOKUP(C396,'053-006'!C:G,5,0)</f>
        <v>#N/A</v>
      </c>
    </row>
    <row r="397" spans="1:27" ht="45" customHeight="1" thickBot="1">
      <c r="A397" s="187"/>
      <c r="B397" s="190" t="s">
        <v>747</v>
      </c>
      <c r="C397" s="95" t="s">
        <v>747</v>
      </c>
      <c r="D397" s="96" t="s">
        <v>748</v>
      </c>
      <c r="E397" s="96" t="s">
        <v>669</v>
      </c>
      <c r="F397" s="97">
        <v>2</v>
      </c>
      <c r="G397" s="192"/>
      <c r="H397" s="184"/>
      <c r="I397" s="184"/>
      <c r="J397" s="184"/>
      <c r="K397" s="184"/>
      <c r="L397" s="182"/>
      <c r="M397" s="109">
        <v>16</v>
      </c>
      <c r="N397" s="115">
        <f t="shared" si="193"/>
        <v>322.05714285714288</v>
      </c>
      <c r="O397" s="115">
        <f t="shared" si="194"/>
        <v>28.971428571428572</v>
      </c>
      <c r="P397" s="89">
        <f t="shared" si="186"/>
        <v>80.51428571428572</v>
      </c>
      <c r="Q397" s="89">
        <f t="shared" si="187"/>
        <v>241.54285714285714</v>
      </c>
      <c r="R397" s="90">
        <v>286978</v>
      </c>
      <c r="S397" s="90">
        <v>266135</v>
      </c>
      <c r="T397" s="110">
        <f t="shared" si="188"/>
        <v>99059318.114285707</v>
      </c>
      <c r="U397" s="110">
        <f t="shared" si="189"/>
        <v>49529659.057142854</v>
      </c>
      <c r="V397" s="111">
        <f t="shared" si="190"/>
        <v>49529659</v>
      </c>
      <c r="W397" s="112" t="e">
        <f>VLOOKUP(C397,'053-001'!D:I,6,0)</f>
        <v>#N/A</v>
      </c>
      <c r="X397" s="112" t="e">
        <f>VLOOKUP(C397,'053-003'!C:G,5,0)</f>
        <v>#N/A</v>
      </c>
      <c r="Y397" s="112" t="str">
        <f>VLOOKUP(C397,'053-004'!C:G,5,0)</f>
        <v>053-004</v>
      </c>
      <c r="Z397" s="113" t="e">
        <f>VLOOKUP(C397,'053-005'!D:L,9,0)</f>
        <v>#N/A</v>
      </c>
      <c r="AA397" s="112" t="e">
        <f>VLOOKUP(C397,'053-006'!C:G,5,0)</f>
        <v>#N/A</v>
      </c>
    </row>
    <row r="398" spans="1:27" ht="45" customHeight="1">
      <c r="A398" s="186" t="s">
        <v>618</v>
      </c>
      <c r="B398" s="188" t="s">
        <v>88</v>
      </c>
      <c r="C398" s="92" t="s">
        <v>88</v>
      </c>
      <c r="D398" s="93" t="s">
        <v>3</v>
      </c>
      <c r="E398" s="93" t="s">
        <v>603</v>
      </c>
      <c r="F398" s="94">
        <v>1</v>
      </c>
      <c r="G398" s="191">
        <v>345</v>
      </c>
      <c r="H398" s="183">
        <f>F398*G398</f>
        <v>345</v>
      </c>
      <c r="I398" s="183">
        <v>0</v>
      </c>
      <c r="J398" s="183">
        <f>H398-I398</f>
        <v>345</v>
      </c>
      <c r="K398" s="183">
        <f>J398*0.09</f>
        <v>31.049999999999997</v>
      </c>
      <c r="L398" s="185">
        <f>J398+K398</f>
        <v>376.05</v>
      </c>
      <c r="M398" s="109">
        <v>16</v>
      </c>
      <c r="N398" s="115">
        <f>345/19*F398</f>
        <v>18.157894736842106</v>
      </c>
      <c r="O398" s="115">
        <f>31/19*F398</f>
        <v>1.631578947368421</v>
      </c>
      <c r="P398" s="89">
        <f t="shared" si="186"/>
        <v>4.5394736842105265</v>
      </c>
      <c r="Q398" s="89">
        <f t="shared" si="187"/>
        <v>13.618421052631579</v>
      </c>
      <c r="R398" s="90">
        <v>286978</v>
      </c>
      <c r="S398" s="90">
        <v>266135</v>
      </c>
      <c r="T398" s="110">
        <f t="shared" si="188"/>
        <v>5584527.328947369</v>
      </c>
      <c r="U398" s="110">
        <f t="shared" si="189"/>
        <v>5584527.328947369</v>
      </c>
      <c r="V398" s="111">
        <f t="shared" si="190"/>
        <v>5584527</v>
      </c>
      <c r="W398" s="112" t="str">
        <f>VLOOKUP(C398,'053-001'!D:I,6,0)</f>
        <v>053-001</v>
      </c>
      <c r="X398" s="112" t="e">
        <f>VLOOKUP(C398,'053-003'!C:G,5,0)</f>
        <v>#N/A</v>
      </c>
      <c r="Y398" s="112" t="e">
        <f>VLOOKUP(C398,'053-004'!C:G,5,0)</f>
        <v>#N/A</v>
      </c>
      <c r="Z398" s="113" t="e">
        <f>VLOOKUP(C398,'053-005'!D:L,9,0)</f>
        <v>#N/A</v>
      </c>
      <c r="AA398" s="112" t="e">
        <f>VLOOKUP(C398,'053-006'!C:G,5,0)</f>
        <v>#N/A</v>
      </c>
    </row>
    <row r="399" spans="1:27" ht="45" customHeight="1">
      <c r="A399" s="174"/>
      <c r="B399" s="189" t="s">
        <v>239</v>
      </c>
      <c r="C399" s="82" t="s">
        <v>239</v>
      </c>
      <c r="D399" s="83" t="s">
        <v>683</v>
      </c>
      <c r="E399" s="83" t="s">
        <v>603</v>
      </c>
      <c r="F399" s="84">
        <v>2</v>
      </c>
      <c r="G399" s="180"/>
      <c r="H399" s="168"/>
      <c r="I399" s="168"/>
      <c r="J399" s="168"/>
      <c r="K399" s="168"/>
      <c r="L399" s="171"/>
      <c r="M399" s="109">
        <v>16</v>
      </c>
      <c r="N399" s="115">
        <f t="shared" ref="N399:N402" si="195">345/19*F399</f>
        <v>36.315789473684212</v>
      </c>
      <c r="O399" s="115">
        <f t="shared" ref="O399:O402" si="196">31/19*F399</f>
        <v>3.263157894736842</v>
      </c>
      <c r="P399" s="89">
        <f t="shared" si="186"/>
        <v>9.0789473684210531</v>
      </c>
      <c r="Q399" s="89">
        <f t="shared" si="187"/>
        <v>27.236842105263158</v>
      </c>
      <c r="R399" s="90">
        <v>286978</v>
      </c>
      <c r="S399" s="90">
        <v>266135</v>
      </c>
      <c r="T399" s="110">
        <f t="shared" si="188"/>
        <v>11169054.657894738</v>
      </c>
      <c r="U399" s="110">
        <f t="shared" si="189"/>
        <v>5584527.328947369</v>
      </c>
      <c r="V399" s="111">
        <f t="shared" si="190"/>
        <v>5584527</v>
      </c>
      <c r="W399" s="112" t="str">
        <f>VLOOKUP(C399,'053-001'!D:I,6,0)</f>
        <v>053-001</v>
      </c>
      <c r="X399" s="112" t="e">
        <f>VLOOKUP(C399,'053-003'!C:G,5,0)</f>
        <v>#N/A</v>
      </c>
      <c r="Y399" s="112" t="e">
        <f>VLOOKUP(C399,'053-004'!C:G,5,0)</f>
        <v>#N/A</v>
      </c>
      <c r="Z399" s="113" t="e">
        <f>VLOOKUP(C399,'053-005'!D:L,9,0)</f>
        <v>#N/A</v>
      </c>
      <c r="AA399" s="112" t="e">
        <f>VLOOKUP(C399,'053-006'!C:G,5,0)</f>
        <v>#N/A</v>
      </c>
    </row>
    <row r="400" spans="1:27" ht="45" customHeight="1">
      <c r="A400" s="174"/>
      <c r="B400" s="189" t="s">
        <v>363</v>
      </c>
      <c r="C400" s="82" t="s">
        <v>363</v>
      </c>
      <c r="D400" s="83" t="s">
        <v>684</v>
      </c>
      <c r="E400" s="83" t="s">
        <v>603</v>
      </c>
      <c r="F400" s="84">
        <v>2</v>
      </c>
      <c r="G400" s="180"/>
      <c r="H400" s="168"/>
      <c r="I400" s="168"/>
      <c r="J400" s="168"/>
      <c r="K400" s="168"/>
      <c r="L400" s="171"/>
      <c r="M400" s="109">
        <v>16</v>
      </c>
      <c r="N400" s="115">
        <f t="shared" si="195"/>
        <v>36.315789473684212</v>
      </c>
      <c r="O400" s="115">
        <f t="shared" si="196"/>
        <v>3.263157894736842</v>
      </c>
      <c r="P400" s="89">
        <f t="shared" si="186"/>
        <v>9.0789473684210531</v>
      </c>
      <c r="Q400" s="89">
        <f t="shared" si="187"/>
        <v>27.236842105263158</v>
      </c>
      <c r="R400" s="90">
        <v>286978</v>
      </c>
      <c r="S400" s="90">
        <v>266135</v>
      </c>
      <c r="T400" s="110">
        <f t="shared" si="188"/>
        <v>11169054.657894738</v>
      </c>
      <c r="U400" s="110">
        <f t="shared" si="189"/>
        <v>5584527.328947369</v>
      </c>
      <c r="V400" s="111">
        <f t="shared" si="190"/>
        <v>5584527</v>
      </c>
      <c r="W400" s="112" t="str">
        <f>VLOOKUP(C400,'053-001'!D:I,6,0)</f>
        <v>053-001</v>
      </c>
      <c r="X400" s="112" t="e">
        <f>VLOOKUP(C400,'053-003'!C:G,5,0)</f>
        <v>#N/A</v>
      </c>
      <c r="Y400" s="112" t="e">
        <f>VLOOKUP(C400,'053-004'!C:G,5,0)</f>
        <v>#N/A</v>
      </c>
      <c r="Z400" s="113" t="e">
        <f>VLOOKUP(C400,'053-005'!D:L,9,0)</f>
        <v>#N/A</v>
      </c>
      <c r="AA400" s="112" t="e">
        <f>VLOOKUP(C400,'053-006'!C:G,5,0)</f>
        <v>#N/A</v>
      </c>
    </row>
    <row r="401" spans="1:27" ht="45" customHeight="1">
      <c r="A401" s="174"/>
      <c r="B401" s="189" t="s">
        <v>469</v>
      </c>
      <c r="C401" s="82" t="s">
        <v>469</v>
      </c>
      <c r="D401" s="83" t="s">
        <v>685</v>
      </c>
      <c r="E401" s="83" t="s">
        <v>603</v>
      </c>
      <c r="F401" s="84">
        <v>12</v>
      </c>
      <c r="G401" s="180"/>
      <c r="H401" s="168"/>
      <c r="I401" s="168"/>
      <c r="J401" s="168"/>
      <c r="K401" s="168"/>
      <c r="L401" s="171"/>
      <c r="M401" s="109">
        <v>16</v>
      </c>
      <c r="N401" s="115">
        <f t="shared" si="195"/>
        <v>217.89473684210526</v>
      </c>
      <c r="O401" s="115">
        <f t="shared" si="196"/>
        <v>19.578947368421051</v>
      </c>
      <c r="P401" s="89">
        <f t="shared" si="186"/>
        <v>54.473684210526315</v>
      </c>
      <c r="Q401" s="89">
        <f t="shared" si="187"/>
        <v>163.42105263157896</v>
      </c>
      <c r="R401" s="90">
        <v>286978</v>
      </c>
      <c r="S401" s="90">
        <v>266135</v>
      </c>
      <c r="T401" s="110">
        <f t="shared" si="188"/>
        <v>67014327.947368428</v>
      </c>
      <c r="U401" s="110">
        <f t="shared" si="189"/>
        <v>5584527.328947369</v>
      </c>
      <c r="V401" s="111">
        <f t="shared" si="190"/>
        <v>5584527</v>
      </c>
      <c r="W401" s="112" t="str">
        <f>VLOOKUP(C401,'053-001'!D:I,6,0)</f>
        <v>053-001</v>
      </c>
      <c r="X401" s="112" t="e">
        <f>VLOOKUP(C401,'053-003'!C:G,5,0)</f>
        <v>#N/A</v>
      </c>
      <c r="Y401" s="112" t="e">
        <f>VLOOKUP(C401,'053-004'!C:G,5,0)</f>
        <v>#N/A</v>
      </c>
      <c r="Z401" s="113" t="e">
        <f>VLOOKUP(C401,'053-005'!D:L,9,0)</f>
        <v>#N/A</v>
      </c>
      <c r="AA401" s="112" t="e">
        <f>VLOOKUP(C401,'053-006'!C:G,5,0)</f>
        <v>#N/A</v>
      </c>
    </row>
    <row r="402" spans="1:27" ht="45" customHeight="1" thickBot="1">
      <c r="A402" s="187"/>
      <c r="B402" s="190" t="s">
        <v>570</v>
      </c>
      <c r="C402" s="95" t="s">
        <v>570</v>
      </c>
      <c r="D402" s="96" t="s">
        <v>540</v>
      </c>
      <c r="E402" s="96" t="s">
        <v>603</v>
      </c>
      <c r="F402" s="97">
        <v>2</v>
      </c>
      <c r="G402" s="192"/>
      <c r="H402" s="184"/>
      <c r="I402" s="184"/>
      <c r="J402" s="184"/>
      <c r="K402" s="184"/>
      <c r="L402" s="182"/>
      <c r="M402" s="109">
        <v>16</v>
      </c>
      <c r="N402" s="115">
        <f t="shared" si="195"/>
        <v>36.315789473684212</v>
      </c>
      <c r="O402" s="115">
        <f t="shared" si="196"/>
        <v>3.263157894736842</v>
      </c>
      <c r="P402" s="89">
        <f t="shared" si="186"/>
        <v>9.0789473684210531</v>
      </c>
      <c r="Q402" s="89">
        <f t="shared" si="187"/>
        <v>27.236842105263158</v>
      </c>
      <c r="R402" s="90">
        <v>286978</v>
      </c>
      <c r="S402" s="90">
        <v>266135</v>
      </c>
      <c r="T402" s="110">
        <f t="shared" si="188"/>
        <v>11169054.657894738</v>
      </c>
      <c r="U402" s="110">
        <f t="shared" si="189"/>
        <v>5584527.328947369</v>
      </c>
      <c r="V402" s="111">
        <f t="shared" si="190"/>
        <v>5584527</v>
      </c>
      <c r="W402" s="112" t="str">
        <f>VLOOKUP(C402,'053-001'!D:I,6,0)</f>
        <v>053-001</v>
      </c>
      <c r="X402" s="112" t="e">
        <f>VLOOKUP(C402,'053-003'!C:G,5,0)</f>
        <v>#N/A</v>
      </c>
      <c r="Y402" s="112" t="e">
        <f>VLOOKUP(C402,'053-004'!C:G,5,0)</f>
        <v>#N/A</v>
      </c>
      <c r="Z402" s="113" t="e">
        <f>VLOOKUP(C402,'053-005'!D:L,9,0)</f>
        <v>#N/A</v>
      </c>
      <c r="AA402" s="112" t="e">
        <f>VLOOKUP(C402,'053-006'!C:G,5,0)</f>
        <v>#N/A</v>
      </c>
    </row>
    <row r="403" spans="1:27" ht="45" customHeight="1">
      <c r="A403" s="186" t="s">
        <v>601</v>
      </c>
      <c r="B403" s="188" t="s">
        <v>75</v>
      </c>
      <c r="C403" s="92" t="s">
        <v>75</v>
      </c>
      <c r="D403" s="93" t="s">
        <v>3</v>
      </c>
      <c r="E403" s="93" t="s">
        <v>603</v>
      </c>
      <c r="F403" s="94">
        <v>1</v>
      </c>
      <c r="G403" s="191">
        <v>184</v>
      </c>
      <c r="H403" s="183">
        <f>F403*G403</f>
        <v>184</v>
      </c>
      <c r="I403" s="183">
        <v>0</v>
      </c>
      <c r="J403" s="183">
        <f>H403-I403</f>
        <v>184</v>
      </c>
      <c r="K403" s="183">
        <f>J403*0.09</f>
        <v>16.559999999999999</v>
      </c>
      <c r="L403" s="185">
        <f>J403+K403</f>
        <v>200.56</v>
      </c>
      <c r="M403" s="109">
        <v>15</v>
      </c>
      <c r="N403" s="91">
        <f>184/15*F403</f>
        <v>12.266666666666667</v>
      </c>
      <c r="O403" s="115">
        <f>17/15*F403</f>
        <v>1.1333333333333333</v>
      </c>
      <c r="P403" s="89">
        <f t="shared" si="186"/>
        <v>3.0666666666666669</v>
      </c>
      <c r="Q403" s="89">
        <f t="shared" si="187"/>
        <v>9.2000000000000011</v>
      </c>
      <c r="R403" s="90">
        <v>286978</v>
      </c>
      <c r="S403" s="90">
        <v>266135</v>
      </c>
      <c r="T403" s="110">
        <f t="shared" si="188"/>
        <v>3781586.666666667</v>
      </c>
      <c r="U403" s="110">
        <f t="shared" si="189"/>
        <v>3781586.666666667</v>
      </c>
      <c r="V403" s="111">
        <f t="shared" si="190"/>
        <v>3781586</v>
      </c>
      <c r="W403" s="112" t="str">
        <f>VLOOKUP(C403,'053-001'!D:I,6,0)</f>
        <v>053-001</v>
      </c>
      <c r="X403" s="112" t="e">
        <f>VLOOKUP(C403,'053-003'!C:G,5,0)</f>
        <v>#N/A</v>
      </c>
      <c r="Y403" s="112" t="e">
        <f>VLOOKUP(C403,'053-004'!C:G,5,0)</f>
        <v>#N/A</v>
      </c>
      <c r="Z403" s="113" t="e">
        <f>VLOOKUP(C403,'053-005'!D:L,9,0)</f>
        <v>#N/A</v>
      </c>
      <c r="AA403" s="112" t="e">
        <f>VLOOKUP(C403,'053-006'!C:G,5,0)</f>
        <v>#N/A</v>
      </c>
    </row>
    <row r="404" spans="1:27" ht="45" customHeight="1">
      <c r="A404" s="174"/>
      <c r="B404" s="189" t="s">
        <v>223</v>
      </c>
      <c r="C404" s="82" t="s">
        <v>223</v>
      </c>
      <c r="D404" s="83" t="s">
        <v>660</v>
      </c>
      <c r="E404" s="83" t="s">
        <v>603</v>
      </c>
      <c r="F404" s="84">
        <v>2</v>
      </c>
      <c r="G404" s="180"/>
      <c r="H404" s="168"/>
      <c r="I404" s="168"/>
      <c r="J404" s="168"/>
      <c r="K404" s="168"/>
      <c r="L404" s="171"/>
      <c r="M404" s="109">
        <v>15</v>
      </c>
      <c r="N404" s="91">
        <f t="shared" ref="N404:N407" si="197">184/15*F404</f>
        <v>24.533333333333335</v>
      </c>
      <c r="O404" s="115">
        <f t="shared" ref="O404:O407" si="198">17/15*F404</f>
        <v>2.2666666666666666</v>
      </c>
      <c r="P404" s="89">
        <f t="shared" si="186"/>
        <v>6.1333333333333337</v>
      </c>
      <c r="Q404" s="89">
        <f t="shared" si="187"/>
        <v>18.400000000000002</v>
      </c>
      <c r="R404" s="90">
        <v>286978</v>
      </c>
      <c r="S404" s="90">
        <v>266135</v>
      </c>
      <c r="T404" s="110">
        <f t="shared" si="188"/>
        <v>7563173.333333334</v>
      </c>
      <c r="U404" s="110">
        <f t="shared" si="189"/>
        <v>3781586.666666667</v>
      </c>
      <c r="V404" s="111">
        <f t="shared" si="190"/>
        <v>3781586</v>
      </c>
      <c r="W404" s="112" t="str">
        <f>VLOOKUP(C404,'053-001'!D:I,6,0)</f>
        <v>053-001</v>
      </c>
      <c r="X404" s="112" t="e">
        <f>VLOOKUP(C404,'053-003'!C:G,5,0)</f>
        <v>#N/A</v>
      </c>
      <c r="Y404" s="112" t="e">
        <f>VLOOKUP(C404,'053-004'!C:G,5,0)</f>
        <v>#N/A</v>
      </c>
      <c r="Z404" s="113" t="e">
        <f>VLOOKUP(C404,'053-005'!D:L,9,0)</f>
        <v>#N/A</v>
      </c>
      <c r="AA404" s="112" t="e">
        <f>VLOOKUP(C404,'053-006'!C:G,5,0)</f>
        <v>#N/A</v>
      </c>
    </row>
    <row r="405" spans="1:27" ht="45" customHeight="1">
      <c r="A405" s="174"/>
      <c r="B405" s="189" t="s">
        <v>349</v>
      </c>
      <c r="C405" s="82" t="s">
        <v>349</v>
      </c>
      <c r="D405" s="83" t="s">
        <v>661</v>
      </c>
      <c r="E405" s="83" t="s">
        <v>603</v>
      </c>
      <c r="F405" s="84">
        <v>2</v>
      </c>
      <c r="G405" s="180"/>
      <c r="H405" s="168"/>
      <c r="I405" s="168"/>
      <c r="J405" s="168"/>
      <c r="K405" s="168"/>
      <c r="L405" s="171"/>
      <c r="M405" s="109">
        <v>15</v>
      </c>
      <c r="N405" s="91">
        <f t="shared" si="197"/>
        <v>24.533333333333335</v>
      </c>
      <c r="O405" s="115">
        <f t="shared" si="198"/>
        <v>2.2666666666666666</v>
      </c>
      <c r="P405" s="89">
        <f t="shared" si="186"/>
        <v>6.1333333333333337</v>
      </c>
      <c r="Q405" s="89">
        <f t="shared" si="187"/>
        <v>18.400000000000002</v>
      </c>
      <c r="R405" s="90">
        <v>286978</v>
      </c>
      <c r="S405" s="90">
        <v>266135</v>
      </c>
      <c r="T405" s="110">
        <f t="shared" si="188"/>
        <v>7563173.333333334</v>
      </c>
      <c r="U405" s="110">
        <f t="shared" si="189"/>
        <v>3781586.666666667</v>
      </c>
      <c r="V405" s="111">
        <f t="shared" si="190"/>
        <v>3781586</v>
      </c>
      <c r="W405" s="112" t="str">
        <f>VLOOKUP(C405,'053-001'!D:I,6,0)</f>
        <v>053-001</v>
      </c>
      <c r="X405" s="112" t="e">
        <f>VLOOKUP(C405,'053-003'!C:G,5,0)</f>
        <v>#N/A</v>
      </c>
      <c r="Y405" s="112" t="e">
        <f>VLOOKUP(C405,'053-004'!C:G,5,0)</f>
        <v>#N/A</v>
      </c>
      <c r="Z405" s="113" t="e">
        <f>VLOOKUP(C405,'053-005'!D:L,9,0)</f>
        <v>#N/A</v>
      </c>
      <c r="AA405" s="112" t="e">
        <f>VLOOKUP(C405,'053-006'!C:G,5,0)</f>
        <v>#N/A</v>
      </c>
    </row>
    <row r="406" spans="1:27" ht="45" customHeight="1">
      <c r="A406" s="174"/>
      <c r="B406" s="189" t="s">
        <v>458</v>
      </c>
      <c r="C406" s="82" t="s">
        <v>458</v>
      </c>
      <c r="D406" s="83" t="s">
        <v>662</v>
      </c>
      <c r="E406" s="83" t="s">
        <v>603</v>
      </c>
      <c r="F406" s="84">
        <v>8</v>
      </c>
      <c r="G406" s="180"/>
      <c r="H406" s="168"/>
      <c r="I406" s="168"/>
      <c r="J406" s="168"/>
      <c r="K406" s="168"/>
      <c r="L406" s="171"/>
      <c r="M406" s="109">
        <v>15</v>
      </c>
      <c r="N406" s="91">
        <f t="shared" si="197"/>
        <v>98.13333333333334</v>
      </c>
      <c r="O406" s="115">
        <f t="shared" si="198"/>
        <v>9.0666666666666664</v>
      </c>
      <c r="P406" s="89">
        <f t="shared" si="186"/>
        <v>24.533333333333335</v>
      </c>
      <c r="Q406" s="89">
        <f t="shared" si="187"/>
        <v>73.600000000000009</v>
      </c>
      <c r="R406" s="90">
        <v>286978</v>
      </c>
      <c r="S406" s="90">
        <v>266135</v>
      </c>
      <c r="T406" s="110">
        <f t="shared" si="188"/>
        <v>30252693.333333336</v>
      </c>
      <c r="U406" s="110">
        <f t="shared" si="189"/>
        <v>3781586.666666667</v>
      </c>
      <c r="V406" s="111">
        <f t="shared" si="190"/>
        <v>3781586</v>
      </c>
      <c r="W406" s="112" t="str">
        <f>VLOOKUP(C406,'053-001'!D:I,6,0)</f>
        <v>053-001</v>
      </c>
      <c r="X406" s="112" t="e">
        <f>VLOOKUP(C406,'053-003'!C:G,5,0)</f>
        <v>#N/A</v>
      </c>
      <c r="Y406" s="112" t="e">
        <f>VLOOKUP(C406,'053-004'!C:G,5,0)</f>
        <v>#N/A</v>
      </c>
      <c r="Z406" s="113" t="e">
        <f>VLOOKUP(C406,'053-005'!D:L,9,0)</f>
        <v>#N/A</v>
      </c>
      <c r="AA406" s="112" t="e">
        <f>VLOOKUP(C406,'053-006'!C:G,5,0)</f>
        <v>#N/A</v>
      </c>
    </row>
    <row r="407" spans="1:27" ht="45" customHeight="1" thickBot="1">
      <c r="A407" s="187"/>
      <c r="B407" s="190" t="s">
        <v>529</v>
      </c>
      <c r="C407" s="95" t="s">
        <v>529</v>
      </c>
      <c r="D407" s="96" t="s">
        <v>530</v>
      </c>
      <c r="E407" s="96" t="s">
        <v>603</v>
      </c>
      <c r="F407" s="97">
        <v>2</v>
      </c>
      <c r="G407" s="192"/>
      <c r="H407" s="184"/>
      <c r="I407" s="184"/>
      <c r="J407" s="184"/>
      <c r="K407" s="184"/>
      <c r="L407" s="182"/>
      <c r="M407" s="109">
        <v>15</v>
      </c>
      <c r="N407" s="91">
        <f t="shared" si="197"/>
        <v>24.533333333333335</v>
      </c>
      <c r="O407" s="115">
        <f t="shared" si="198"/>
        <v>2.2666666666666666</v>
      </c>
      <c r="P407" s="89">
        <f t="shared" si="186"/>
        <v>6.1333333333333337</v>
      </c>
      <c r="Q407" s="89">
        <f t="shared" si="187"/>
        <v>18.400000000000002</v>
      </c>
      <c r="R407" s="90">
        <v>286978</v>
      </c>
      <c r="S407" s="90">
        <v>266135</v>
      </c>
      <c r="T407" s="110">
        <f t="shared" si="188"/>
        <v>7563173.333333334</v>
      </c>
      <c r="U407" s="110">
        <f t="shared" si="189"/>
        <v>3781586.666666667</v>
      </c>
      <c r="V407" s="111">
        <f t="shared" si="190"/>
        <v>3781586</v>
      </c>
      <c r="W407" s="112" t="str">
        <f>VLOOKUP(C407,'053-001'!D:I,6,0)</f>
        <v>053-001</v>
      </c>
      <c r="X407" s="112" t="e">
        <f>VLOOKUP(C407,'053-003'!C:G,5,0)</f>
        <v>#N/A</v>
      </c>
      <c r="Y407" s="112" t="e">
        <f>VLOOKUP(C407,'053-004'!C:G,5,0)</f>
        <v>#N/A</v>
      </c>
      <c r="Z407" s="113" t="e">
        <f>VLOOKUP(C407,'053-005'!D:L,9,0)</f>
        <v>#N/A</v>
      </c>
      <c r="AA407" s="112" t="e">
        <f>VLOOKUP(C407,'053-006'!C:G,5,0)</f>
        <v>#N/A</v>
      </c>
    </row>
    <row r="408" spans="1:27" ht="45" customHeight="1">
      <c r="A408" s="186" t="s">
        <v>604</v>
      </c>
      <c r="B408" s="188" t="s">
        <v>76</v>
      </c>
      <c r="C408" s="92" t="s">
        <v>76</v>
      </c>
      <c r="D408" s="93" t="s">
        <v>3</v>
      </c>
      <c r="E408" s="93" t="s">
        <v>603</v>
      </c>
      <c r="F408" s="94">
        <v>1</v>
      </c>
      <c r="G408" s="191">
        <v>249</v>
      </c>
      <c r="H408" s="183">
        <f>F408*G408</f>
        <v>249</v>
      </c>
      <c r="I408" s="183">
        <v>0</v>
      </c>
      <c r="J408" s="183">
        <f>H408-I408</f>
        <v>249</v>
      </c>
      <c r="K408" s="183">
        <f>J408*0.09</f>
        <v>22.41</v>
      </c>
      <c r="L408" s="185">
        <f>J408+K408</f>
        <v>271.41000000000003</v>
      </c>
      <c r="M408" s="109">
        <v>15</v>
      </c>
      <c r="N408" s="115">
        <f>249/15*F408</f>
        <v>16.600000000000001</v>
      </c>
      <c r="O408" s="115">
        <f>22/15*F408</f>
        <v>1.4666666666666666</v>
      </c>
      <c r="P408" s="89">
        <f t="shared" si="186"/>
        <v>4.1500000000000004</v>
      </c>
      <c r="Q408" s="89">
        <f t="shared" si="187"/>
        <v>12.450000000000001</v>
      </c>
      <c r="R408" s="90">
        <v>286978</v>
      </c>
      <c r="S408" s="90">
        <v>266135</v>
      </c>
      <c r="T408" s="110">
        <f t="shared" si="188"/>
        <v>5098237.416666666</v>
      </c>
      <c r="U408" s="110">
        <f t="shared" si="189"/>
        <v>5098237.416666666</v>
      </c>
      <c r="V408" s="111">
        <f t="shared" si="190"/>
        <v>5098237</v>
      </c>
      <c r="W408" s="112" t="str">
        <f>VLOOKUP(C408,'053-001'!D:I,6,0)</f>
        <v>053-001</v>
      </c>
      <c r="X408" s="112" t="e">
        <f>VLOOKUP(C408,'053-003'!C:G,5,0)</f>
        <v>#N/A</v>
      </c>
      <c r="Y408" s="112" t="e">
        <f>VLOOKUP(C408,'053-004'!C:G,5,0)</f>
        <v>#N/A</v>
      </c>
      <c r="Z408" s="113" t="e">
        <f>VLOOKUP(C408,'053-005'!D:L,9,0)</f>
        <v>#N/A</v>
      </c>
      <c r="AA408" s="112" t="e">
        <f>VLOOKUP(C408,'053-006'!C:G,5,0)</f>
        <v>#N/A</v>
      </c>
    </row>
    <row r="409" spans="1:27" ht="45" customHeight="1">
      <c r="A409" s="174"/>
      <c r="B409" s="189" t="s">
        <v>224</v>
      </c>
      <c r="C409" s="82" t="s">
        <v>224</v>
      </c>
      <c r="D409" s="83" t="s">
        <v>678</v>
      </c>
      <c r="E409" s="83" t="s">
        <v>603</v>
      </c>
      <c r="F409" s="84">
        <v>2</v>
      </c>
      <c r="G409" s="180"/>
      <c r="H409" s="168"/>
      <c r="I409" s="168"/>
      <c r="J409" s="168"/>
      <c r="K409" s="168"/>
      <c r="L409" s="171"/>
      <c r="M409" s="109">
        <v>15</v>
      </c>
      <c r="N409" s="115">
        <f t="shared" ref="N409:N412" si="199">249/15*F409</f>
        <v>33.200000000000003</v>
      </c>
      <c r="O409" s="115">
        <f t="shared" ref="O409:O412" si="200">22/15*F409</f>
        <v>2.9333333333333331</v>
      </c>
      <c r="P409" s="89">
        <f t="shared" si="186"/>
        <v>8.3000000000000007</v>
      </c>
      <c r="Q409" s="89">
        <f t="shared" si="187"/>
        <v>24.900000000000002</v>
      </c>
      <c r="R409" s="90">
        <v>286978</v>
      </c>
      <c r="S409" s="90">
        <v>266135</v>
      </c>
      <c r="T409" s="110">
        <f t="shared" si="188"/>
        <v>10196474.833333332</v>
      </c>
      <c r="U409" s="110">
        <f t="shared" si="189"/>
        <v>5098237.416666666</v>
      </c>
      <c r="V409" s="111">
        <f t="shared" si="190"/>
        <v>5098237</v>
      </c>
      <c r="W409" s="112" t="str">
        <f>VLOOKUP(C409,'053-001'!D:I,6,0)</f>
        <v>053-001</v>
      </c>
      <c r="X409" s="112" t="e">
        <f>VLOOKUP(C409,'053-003'!C:G,5,0)</f>
        <v>#N/A</v>
      </c>
      <c r="Y409" s="112" t="e">
        <f>VLOOKUP(C409,'053-004'!C:G,5,0)</f>
        <v>#N/A</v>
      </c>
      <c r="Z409" s="113" t="e">
        <f>VLOOKUP(C409,'053-005'!D:L,9,0)</f>
        <v>#N/A</v>
      </c>
      <c r="AA409" s="112" t="e">
        <f>VLOOKUP(C409,'053-006'!C:G,5,0)</f>
        <v>#N/A</v>
      </c>
    </row>
    <row r="410" spans="1:27" ht="45" customHeight="1">
      <c r="A410" s="174"/>
      <c r="B410" s="189" t="s">
        <v>350</v>
      </c>
      <c r="C410" s="82" t="s">
        <v>350</v>
      </c>
      <c r="D410" s="83" t="s">
        <v>275</v>
      </c>
      <c r="E410" s="83" t="s">
        <v>603</v>
      </c>
      <c r="F410" s="84">
        <v>2</v>
      </c>
      <c r="G410" s="180"/>
      <c r="H410" s="168"/>
      <c r="I410" s="168"/>
      <c r="J410" s="168"/>
      <c r="K410" s="168"/>
      <c r="L410" s="171"/>
      <c r="M410" s="109">
        <v>15</v>
      </c>
      <c r="N410" s="115">
        <f t="shared" si="199"/>
        <v>33.200000000000003</v>
      </c>
      <c r="O410" s="115">
        <f t="shared" si="200"/>
        <v>2.9333333333333331</v>
      </c>
      <c r="P410" s="89">
        <f t="shared" si="186"/>
        <v>8.3000000000000007</v>
      </c>
      <c r="Q410" s="89">
        <f t="shared" si="187"/>
        <v>24.900000000000002</v>
      </c>
      <c r="R410" s="90">
        <v>286978</v>
      </c>
      <c r="S410" s="90">
        <v>266135</v>
      </c>
      <c r="T410" s="110">
        <f t="shared" si="188"/>
        <v>10196474.833333332</v>
      </c>
      <c r="U410" s="110">
        <f t="shared" si="189"/>
        <v>5098237.416666666</v>
      </c>
      <c r="V410" s="111">
        <f t="shared" si="190"/>
        <v>5098237</v>
      </c>
      <c r="W410" s="112" t="str">
        <f>VLOOKUP(C410,'053-001'!D:I,6,0)</f>
        <v>053-001</v>
      </c>
      <c r="X410" s="112" t="e">
        <f>VLOOKUP(C410,'053-003'!C:G,5,0)</f>
        <v>#N/A</v>
      </c>
      <c r="Y410" s="112" t="e">
        <f>VLOOKUP(C410,'053-004'!C:G,5,0)</f>
        <v>#N/A</v>
      </c>
      <c r="Z410" s="113" t="e">
        <f>VLOOKUP(C410,'053-005'!D:L,9,0)</f>
        <v>#N/A</v>
      </c>
      <c r="AA410" s="112" t="e">
        <f>VLOOKUP(C410,'053-006'!C:G,5,0)</f>
        <v>#N/A</v>
      </c>
    </row>
    <row r="411" spans="1:27" ht="45" customHeight="1">
      <c r="A411" s="174"/>
      <c r="B411" s="189" t="s">
        <v>459</v>
      </c>
      <c r="C411" s="82" t="s">
        <v>459</v>
      </c>
      <c r="D411" s="83" t="s">
        <v>385</v>
      </c>
      <c r="E411" s="83" t="s">
        <v>603</v>
      </c>
      <c r="F411" s="84">
        <v>8</v>
      </c>
      <c r="G411" s="180"/>
      <c r="H411" s="168"/>
      <c r="I411" s="168"/>
      <c r="J411" s="168"/>
      <c r="K411" s="168"/>
      <c r="L411" s="171"/>
      <c r="M411" s="109">
        <v>15</v>
      </c>
      <c r="N411" s="115">
        <f t="shared" si="199"/>
        <v>132.80000000000001</v>
      </c>
      <c r="O411" s="115">
        <f t="shared" si="200"/>
        <v>11.733333333333333</v>
      </c>
      <c r="P411" s="89">
        <f t="shared" si="186"/>
        <v>33.200000000000003</v>
      </c>
      <c r="Q411" s="89">
        <f t="shared" si="187"/>
        <v>99.600000000000009</v>
      </c>
      <c r="R411" s="90">
        <v>286978</v>
      </c>
      <c r="S411" s="90">
        <v>266135</v>
      </c>
      <c r="T411" s="110">
        <f t="shared" si="188"/>
        <v>40785899.333333328</v>
      </c>
      <c r="U411" s="110">
        <f t="shared" si="189"/>
        <v>5098237.416666666</v>
      </c>
      <c r="V411" s="111">
        <f t="shared" si="190"/>
        <v>5098237</v>
      </c>
      <c r="W411" s="112" t="str">
        <f>VLOOKUP(C411,'053-001'!D:I,6,0)</f>
        <v>053-001</v>
      </c>
      <c r="X411" s="112" t="e">
        <f>VLOOKUP(C411,'053-003'!C:G,5,0)</f>
        <v>#N/A</v>
      </c>
      <c r="Y411" s="112" t="e">
        <f>VLOOKUP(C411,'053-004'!C:G,5,0)</f>
        <v>#N/A</v>
      </c>
      <c r="Z411" s="113" t="e">
        <f>VLOOKUP(C411,'053-005'!D:L,9,0)</f>
        <v>#N/A</v>
      </c>
      <c r="AA411" s="112" t="e">
        <f>VLOOKUP(C411,'053-006'!C:G,5,0)</f>
        <v>#N/A</v>
      </c>
    </row>
    <row r="412" spans="1:27" ht="45" customHeight="1" thickBot="1">
      <c r="A412" s="187"/>
      <c r="B412" s="190" t="s">
        <v>501</v>
      </c>
      <c r="C412" s="95" t="s">
        <v>501</v>
      </c>
      <c r="D412" s="96" t="s">
        <v>490</v>
      </c>
      <c r="E412" s="96" t="s">
        <v>603</v>
      </c>
      <c r="F412" s="97">
        <v>2</v>
      </c>
      <c r="G412" s="192"/>
      <c r="H412" s="184"/>
      <c r="I412" s="184"/>
      <c r="J412" s="184"/>
      <c r="K412" s="184"/>
      <c r="L412" s="182"/>
      <c r="M412" s="109">
        <v>15</v>
      </c>
      <c r="N412" s="115">
        <f t="shared" si="199"/>
        <v>33.200000000000003</v>
      </c>
      <c r="O412" s="115">
        <f t="shared" si="200"/>
        <v>2.9333333333333331</v>
      </c>
      <c r="P412" s="89">
        <f t="shared" si="186"/>
        <v>8.3000000000000007</v>
      </c>
      <c r="Q412" s="89">
        <f t="shared" si="187"/>
        <v>24.900000000000002</v>
      </c>
      <c r="R412" s="90">
        <v>286978</v>
      </c>
      <c r="S412" s="90">
        <v>266135</v>
      </c>
      <c r="T412" s="110">
        <f t="shared" si="188"/>
        <v>10196474.833333332</v>
      </c>
      <c r="U412" s="110">
        <f t="shared" si="189"/>
        <v>5098237.416666666</v>
      </c>
      <c r="V412" s="111">
        <f t="shared" si="190"/>
        <v>5098237</v>
      </c>
      <c r="W412" s="112" t="str">
        <f>VLOOKUP(C412,'053-001'!D:I,6,0)</f>
        <v>053-001</v>
      </c>
      <c r="X412" s="112" t="e">
        <f>VLOOKUP(C412,'053-003'!C:G,5,0)</f>
        <v>#N/A</v>
      </c>
      <c r="Y412" s="112" t="e">
        <f>VLOOKUP(C412,'053-004'!C:G,5,0)</f>
        <v>#N/A</v>
      </c>
      <c r="Z412" s="113" t="e">
        <f>VLOOKUP(C412,'053-005'!D:L,9,0)</f>
        <v>#N/A</v>
      </c>
      <c r="AA412" s="112" t="e">
        <f>VLOOKUP(C412,'053-006'!C:G,5,0)</f>
        <v>#N/A</v>
      </c>
    </row>
    <row r="413" spans="1:27" ht="45" customHeight="1">
      <c r="A413" s="186" t="s">
        <v>606</v>
      </c>
      <c r="B413" s="188" t="s">
        <v>78</v>
      </c>
      <c r="C413" s="92" t="s">
        <v>78</v>
      </c>
      <c r="D413" s="93" t="s">
        <v>3</v>
      </c>
      <c r="E413" s="93" t="s">
        <v>603</v>
      </c>
      <c r="F413" s="94">
        <v>1</v>
      </c>
      <c r="G413" s="191">
        <v>249</v>
      </c>
      <c r="H413" s="183">
        <f>F413*G413</f>
        <v>249</v>
      </c>
      <c r="I413" s="183">
        <v>0</v>
      </c>
      <c r="J413" s="183">
        <f>H413-I413</f>
        <v>249</v>
      </c>
      <c r="K413" s="183">
        <f>J413*0.09</f>
        <v>22.41</v>
      </c>
      <c r="L413" s="185">
        <f>J413+K413</f>
        <v>271.41000000000003</v>
      </c>
      <c r="M413" s="109">
        <v>15</v>
      </c>
      <c r="N413" s="115">
        <f>249/15*F413</f>
        <v>16.600000000000001</v>
      </c>
      <c r="O413" s="115">
        <f>22/15*F413</f>
        <v>1.4666666666666666</v>
      </c>
      <c r="P413" s="89">
        <f t="shared" si="186"/>
        <v>4.1500000000000004</v>
      </c>
      <c r="Q413" s="89">
        <f t="shared" si="187"/>
        <v>12.450000000000001</v>
      </c>
      <c r="R413" s="90">
        <v>286978</v>
      </c>
      <c r="S413" s="90">
        <v>266135</v>
      </c>
      <c r="T413" s="110">
        <f t="shared" si="188"/>
        <v>5098237.416666666</v>
      </c>
      <c r="U413" s="110">
        <f t="shared" si="189"/>
        <v>5098237.416666666</v>
      </c>
      <c r="V413" s="111">
        <f t="shared" si="190"/>
        <v>5098237</v>
      </c>
      <c r="W413" s="112" t="str">
        <f>VLOOKUP(C413,'053-001'!D:I,6,0)</f>
        <v>053-001</v>
      </c>
      <c r="X413" s="112" t="e">
        <f>VLOOKUP(C413,'053-003'!C:G,5,0)</f>
        <v>#N/A</v>
      </c>
      <c r="Y413" s="112" t="e">
        <f>VLOOKUP(C413,'053-004'!C:G,5,0)</f>
        <v>#N/A</v>
      </c>
      <c r="Z413" s="113" t="e">
        <f>VLOOKUP(C413,'053-005'!D:L,9,0)</f>
        <v>#N/A</v>
      </c>
      <c r="AA413" s="112" t="e">
        <f>VLOOKUP(C413,'053-006'!C:G,5,0)</f>
        <v>#N/A</v>
      </c>
    </row>
    <row r="414" spans="1:27" ht="45" customHeight="1">
      <c r="A414" s="174"/>
      <c r="B414" s="189" t="s">
        <v>227</v>
      </c>
      <c r="C414" s="82" t="s">
        <v>227</v>
      </c>
      <c r="D414" s="83" t="s">
        <v>678</v>
      </c>
      <c r="E414" s="83" t="s">
        <v>603</v>
      </c>
      <c r="F414" s="84">
        <v>2</v>
      </c>
      <c r="G414" s="180"/>
      <c r="H414" s="168"/>
      <c r="I414" s="168"/>
      <c r="J414" s="168"/>
      <c r="K414" s="168"/>
      <c r="L414" s="171"/>
      <c r="M414" s="109">
        <v>15</v>
      </c>
      <c r="N414" s="115">
        <f t="shared" ref="N414:N417" si="201">249/15*F414</f>
        <v>33.200000000000003</v>
      </c>
      <c r="O414" s="115">
        <f t="shared" ref="O414:O417" si="202">22/15*F414</f>
        <v>2.9333333333333331</v>
      </c>
      <c r="P414" s="89">
        <f t="shared" si="186"/>
        <v>8.3000000000000007</v>
      </c>
      <c r="Q414" s="89">
        <f t="shared" si="187"/>
        <v>24.900000000000002</v>
      </c>
      <c r="R414" s="90">
        <v>286978</v>
      </c>
      <c r="S414" s="90">
        <v>266135</v>
      </c>
      <c r="T414" s="110">
        <f t="shared" si="188"/>
        <v>10196474.833333332</v>
      </c>
      <c r="U414" s="110">
        <f t="shared" si="189"/>
        <v>5098237.416666666</v>
      </c>
      <c r="V414" s="111">
        <f t="shared" si="190"/>
        <v>5098237</v>
      </c>
      <c r="W414" s="112" t="str">
        <f>VLOOKUP(C414,'053-001'!D:I,6,0)</f>
        <v>053-001</v>
      </c>
      <c r="X414" s="112" t="e">
        <f>VLOOKUP(C414,'053-003'!C:G,5,0)</f>
        <v>#N/A</v>
      </c>
      <c r="Y414" s="112" t="e">
        <f>VLOOKUP(C414,'053-004'!C:G,5,0)</f>
        <v>#N/A</v>
      </c>
      <c r="Z414" s="113" t="e">
        <f>VLOOKUP(C414,'053-005'!D:L,9,0)</f>
        <v>#N/A</v>
      </c>
      <c r="AA414" s="112" t="e">
        <f>VLOOKUP(C414,'053-006'!C:G,5,0)</f>
        <v>#N/A</v>
      </c>
    </row>
    <row r="415" spans="1:27" ht="45" customHeight="1">
      <c r="A415" s="174"/>
      <c r="B415" s="189" t="s">
        <v>352</v>
      </c>
      <c r="C415" s="82" t="s">
        <v>352</v>
      </c>
      <c r="D415" s="83" t="s">
        <v>275</v>
      </c>
      <c r="E415" s="83" t="s">
        <v>603</v>
      </c>
      <c r="F415" s="84">
        <v>2</v>
      </c>
      <c r="G415" s="180"/>
      <c r="H415" s="168"/>
      <c r="I415" s="168"/>
      <c r="J415" s="168"/>
      <c r="K415" s="168"/>
      <c r="L415" s="171"/>
      <c r="M415" s="109">
        <v>15</v>
      </c>
      <c r="N415" s="115">
        <f t="shared" si="201"/>
        <v>33.200000000000003</v>
      </c>
      <c r="O415" s="115">
        <f t="shared" si="202"/>
        <v>2.9333333333333331</v>
      </c>
      <c r="P415" s="89">
        <f t="shared" si="186"/>
        <v>8.3000000000000007</v>
      </c>
      <c r="Q415" s="89">
        <f t="shared" si="187"/>
        <v>24.900000000000002</v>
      </c>
      <c r="R415" s="90">
        <v>286978</v>
      </c>
      <c r="S415" s="90">
        <v>266135</v>
      </c>
      <c r="T415" s="110">
        <f t="shared" si="188"/>
        <v>10196474.833333332</v>
      </c>
      <c r="U415" s="110">
        <f t="shared" si="189"/>
        <v>5098237.416666666</v>
      </c>
      <c r="V415" s="111">
        <f t="shared" si="190"/>
        <v>5098237</v>
      </c>
      <c r="W415" s="112" t="str">
        <f>VLOOKUP(C415,'053-001'!D:I,6,0)</f>
        <v>053-001</v>
      </c>
      <c r="X415" s="112" t="e">
        <f>VLOOKUP(C415,'053-003'!C:G,5,0)</f>
        <v>#N/A</v>
      </c>
      <c r="Y415" s="112" t="e">
        <f>VLOOKUP(C415,'053-004'!C:G,5,0)</f>
        <v>#N/A</v>
      </c>
      <c r="Z415" s="113" t="e">
        <f>VLOOKUP(C415,'053-005'!D:L,9,0)</f>
        <v>#N/A</v>
      </c>
      <c r="AA415" s="112" t="e">
        <f>VLOOKUP(C415,'053-006'!C:G,5,0)</f>
        <v>#N/A</v>
      </c>
    </row>
    <row r="416" spans="1:27" ht="45" customHeight="1">
      <c r="A416" s="174"/>
      <c r="B416" s="189" t="s">
        <v>461</v>
      </c>
      <c r="C416" s="82" t="s">
        <v>461</v>
      </c>
      <c r="D416" s="83" t="s">
        <v>385</v>
      </c>
      <c r="E416" s="83" t="s">
        <v>603</v>
      </c>
      <c r="F416" s="84">
        <v>8</v>
      </c>
      <c r="G416" s="180"/>
      <c r="H416" s="168"/>
      <c r="I416" s="168"/>
      <c r="J416" s="168"/>
      <c r="K416" s="168"/>
      <c r="L416" s="171"/>
      <c r="M416" s="109">
        <v>15</v>
      </c>
      <c r="N416" s="115">
        <f t="shared" si="201"/>
        <v>132.80000000000001</v>
      </c>
      <c r="O416" s="115">
        <f t="shared" si="202"/>
        <v>11.733333333333333</v>
      </c>
      <c r="P416" s="89">
        <f t="shared" si="186"/>
        <v>33.200000000000003</v>
      </c>
      <c r="Q416" s="89">
        <f t="shared" si="187"/>
        <v>99.600000000000009</v>
      </c>
      <c r="R416" s="90">
        <v>286978</v>
      </c>
      <c r="S416" s="90">
        <v>266135</v>
      </c>
      <c r="T416" s="110">
        <f t="shared" si="188"/>
        <v>40785899.333333328</v>
      </c>
      <c r="U416" s="110">
        <f t="shared" si="189"/>
        <v>5098237.416666666</v>
      </c>
      <c r="V416" s="111">
        <f t="shared" si="190"/>
        <v>5098237</v>
      </c>
      <c r="W416" s="112" t="str">
        <f>VLOOKUP(C416,'053-001'!D:I,6,0)</f>
        <v>053-001</v>
      </c>
      <c r="X416" s="112" t="e">
        <f>VLOOKUP(C416,'053-003'!C:G,5,0)</f>
        <v>#N/A</v>
      </c>
      <c r="Y416" s="112" t="e">
        <f>VLOOKUP(C416,'053-004'!C:G,5,0)</f>
        <v>#N/A</v>
      </c>
      <c r="Z416" s="113" t="e">
        <f>VLOOKUP(C416,'053-005'!D:L,9,0)</f>
        <v>#N/A</v>
      </c>
      <c r="AA416" s="112" t="e">
        <f>VLOOKUP(C416,'053-006'!C:G,5,0)</f>
        <v>#N/A</v>
      </c>
    </row>
    <row r="417" spans="1:27" ht="45" customHeight="1" thickBot="1">
      <c r="A417" s="187"/>
      <c r="B417" s="190" t="s">
        <v>502</v>
      </c>
      <c r="C417" s="95" t="s">
        <v>502</v>
      </c>
      <c r="D417" s="96" t="s">
        <v>490</v>
      </c>
      <c r="E417" s="96" t="s">
        <v>603</v>
      </c>
      <c r="F417" s="97">
        <v>2</v>
      </c>
      <c r="G417" s="192"/>
      <c r="H417" s="184"/>
      <c r="I417" s="184"/>
      <c r="J417" s="184"/>
      <c r="K417" s="184"/>
      <c r="L417" s="182"/>
      <c r="M417" s="109">
        <v>15</v>
      </c>
      <c r="N417" s="115">
        <f t="shared" si="201"/>
        <v>33.200000000000003</v>
      </c>
      <c r="O417" s="115">
        <f t="shared" si="202"/>
        <v>2.9333333333333331</v>
      </c>
      <c r="P417" s="89">
        <f t="shared" si="186"/>
        <v>8.3000000000000007</v>
      </c>
      <c r="Q417" s="89">
        <f t="shared" si="187"/>
        <v>24.900000000000002</v>
      </c>
      <c r="R417" s="90">
        <v>286978</v>
      </c>
      <c r="S417" s="90">
        <v>266135</v>
      </c>
      <c r="T417" s="110">
        <f t="shared" si="188"/>
        <v>10196474.833333332</v>
      </c>
      <c r="U417" s="110">
        <f t="shared" si="189"/>
        <v>5098237.416666666</v>
      </c>
      <c r="V417" s="111">
        <f t="shared" si="190"/>
        <v>5098237</v>
      </c>
      <c r="W417" s="112" t="str">
        <f>VLOOKUP(C417,'053-001'!D:I,6,0)</f>
        <v>053-001</v>
      </c>
      <c r="X417" s="112" t="e">
        <f>VLOOKUP(C417,'053-003'!C:G,5,0)</f>
        <v>#N/A</v>
      </c>
      <c r="Y417" s="112" t="e">
        <f>VLOOKUP(C417,'053-004'!C:G,5,0)</f>
        <v>#N/A</v>
      </c>
      <c r="Z417" s="113" t="e">
        <f>VLOOKUP(C417,'053-005'!D:L,9,0)</f>
        <v>#N/A</v>
      </c>
      <c r="AA417" s="112" t="e">
        <f>VLOOKUP(C417,'053-006'!C:G,5,0)</f>
        <v>#N/A</v>
      </c>
    </row>
    <row r="418" spans="1:27" ht="45" customHeight="1">
      <c r="A418" s="186" t="s">
        <v>608</v>
      </c>
      <c r="B418" s="188" t="s">
        <v>79</v>
      </c>
      <c r="C418" s="92" t="s">
        <v>79</v>
      </c>
      <c r="D418" s="93" t="s">
        <v>3</v>
      </c>
      <c r="E418" s="93" t="s">
        <v>603</v>
      </c>
      <c r="F418" s="94">
        <v>1</v>
      </c>
      <c r="G418" s="191">
        <v>345</v>
      </c>
      <c r="H418" s="183">
        <f>F418*G418</f>
        <v>345</v>
      </c>
      <c r="I418" s="183">
        <v>0</v>
      </c>
      <c r="J418" s="183">
        <f>H418-I418</f>
        <v>345</v>
      </c>
      <c r="K418" s="183">
        <f>J418*0.09</f>
        <v>31.049999999999997</v>
      </c>
      <c r="L418" s="185">
        <f>J418+K418</f>
        <v>376.05</v>
      </c>
      <c r="M418" s="109">
        <v>15</v>
      </c>
      <c r="N418" s="115">
        <f>345/19*F418</f>
        <v>18.157894736842106</v>
      </c>
      <c r="O418" s="115">
        <f>31/19*F418</f>
        <v>1.631578947368421</v>
      </c>
      <c r="P418" s="89">
        <f t="shared" si="186"/>
        <v>4.5394736842105265</v>
      </c>
      <c r="Q418" s="89">
        <f t="shared" si="187"/>
        <v>13.618421052631579</v>
      </c>
      <c r="R418" s="90">
        <v>286978</v>
      </c>
      <c r="S418" s="90">
        <v>266135</v>
      </c>
      <c r="T418" s="110">
        <f t="shared" si="188"/>
        <v>5584527.328947369</v>
      </c>
      <c r="U418" s="110">
        <f t="shared" si="189"/>
        <v>5584527.328947369</v>
      </c>
      <c r="V418" s="111">
        <f t="shared" si="190"/>
        <v>5584527</v>
      </c>
      <c r="W418" s="112" t="str">
        <f>VLOOKUP(C418,'053-001'!D:I,6,0)</f>
        <v>053-001</v>
      </c>
      <c r="X418" s="112" t="e">
        <f>VLOOKUP(C418,'053-003'!C:G,5,0)</f>
        <v>#N/A</v>
      </c>
      <c r="Y418" s="112" t="e">
        <f>VLOOKUP(C418,'053-004'!C:G,5,0)</f>
        <v>#N/A</v>
      </c>
      <c r="Z418" s="113" t="e">
        <f>VLOOKUP(C418,'053-005'!D:L,9,0)</f>
        <v>#N/A</v>
      </c>
      <c r="AA418" s="112" t="e">
        <f>VLOOKUP(C418,'053-006'!C:G,5,0)</f>
        <v>#N/A</v>
      </c>
    </row>
    <row r="419" spans="1:27" ht="45" customHeight="1">
      <c r="A419" s="174"/>
      <c r="B419" s="189" t="s">
        <v>228</v>
      </c>
      <c r="C419" s="82" t="s">
        <v>228</v>
      </c>
      <c r="D419" s="83" t="s">
        <v>683</v>
      </c>
      <c r="E419" s="83" t="s">
        <v>603</v>
      </c>
      <c r="F419" s="84">
        <v>2</v>
      </c>
      <c r="G419" s="180"/>
      <c r="H419" s="168"/>
      <c r="I419" s="168"/>
      <c r="J419" s="168"/>
      <c r="K419" s="168"/>
      <c r="L419" s="171"/>
      <c r="M419" s="109">
        <v>15</v>
      </c>
      <c r="N419" s="115">
        <f t="shared" ref="N419:N422" si="203">345/19*F419</f>
        <v>36.315789473684212</v>
      </c>
      <c r="O419" s="115">
        <f t="shared" ref="O419:O422" si="204">31/19*F419</f>
        <v>3.263157894736842</v>
      </c>
      <c r="P419" s="89">
        <f t="shared" si="186"/>
        <v>9.0789473684210531</v>
      </c>
      <c r="Q419" s="89">
        <f t="shared" si="187"/>
        <v>27.236842105263158</v>
      </c>
      <c r="R419" s="90">
        <v>286978</v>
      </c>
      <c r="S419" s="90">
        <v>266135</v>
      </c>
      <c r="T419" s="110">
        <f t="shared" si="188"/>
        <v>11169054.657894738</v>
      </c>
      <c r="U419" s="110">
        <f t="shared" si="189"/>
        <v>5584527.328947369</v>
      </c>
      <c r="V419" s="111">
        <f t="shared" si="190"/>
        <v>5584527</v>
      </c>
      <c r="W419" s="112" t="str">
        <f>VLOOKUP(C419,'053-001'!D:I,6,0)</f>
        <v>053-001</v>
      </c>
      <c r="X419" s="112" t="e">
        <f>VLOOKUP(C419,'053-003'!C:G,5,0)</f>
        <v>#N/A</v>
      </c>
      <c r="Y419" s="112" t="e">
        <f>VLOOKUP(C419,'053-004'!C:G,5,0)</f>
        <v>#N/A</v>
      </c>
      <c r="Z419" s="113" t="e">
        <f>VLOOKUP(C419,'053-005'!D:L,9,0)</f>
        <v>#N/A</v>
      </c>
      <c r="AA419" s="112" t="e">
        <f>VLOOKUP(C419,'053-006'!C:G,5,0)</f>
        <v>#N/A</v>
      </c>
    </row>
    <row r="420" spans="1:27" ht="45" customHeight="1">
      <c r="A420" s="174"/>
      <c r="B420" s="189" t="s">
        <v>353</v>
      </c>
      <c r="C420" s="82" t="s">
        <v>353</v>
      </c>
      <c r="D420" s="83" t="s">
        <v>684</v>
      </c>
      <c r="E420" s="83" t="s">
        <v>603</v>
      </c>
      <c r="F420" s="84">
        <v>2</v>
      </c>
      <c r="G420" s="180"/>
      <c r="H420" s="168"/>
      <c r="I420" s="168"/>
      <c r="J420" s="168"/>
      <c r="K420" s="168"/>
      <c r="L420" s="171"/>
      <c r="M420" s="109">
        <v>15</v>
      </c>
      <c r="N420" s="115">
        <f t="shared" si="203"/>
        <v>36.315789473684212</v>
      </c>
      <c r="O420" s="115">
        <f t="shared" si="204"/>
        <v>3.263157894736842</v>
      </c>
      <c r="P420" s="89">
        <f t="shared" si="186"/>
        <v>9.0789473684210531</v>
      </c>
      <c r="Q420" s="89">
        <f t="shared" si="187"/>
        <v>27.236842105263158</v>
      </c>
      <c r="R420" s="90">
        <v>286978</v>
      </c>
      <c r="S420" s="90">
        <v>266135</v>
      </c>
      <c r="T420" s="110">
        <f t="shared" si="188"/>
        <v>11169054.657894738</v>
      </c>
      <c r="U420" s="110">
        <f t="shared" si="189"/>
        <v>5584527.328947369</v>
      </c>
      <c r="V420" s="111">
        <f t="shared" si="190"/>
        <v>5584527</v>
      </c>
      <c r="W420" s="112" t="str">
        <f>VLOOKUP(C420,'053-001'!D:I,6,0)</f>
        <v>053-001</v>
      </c>
      <c r="X420" s="112" t="e">
        <f>VLOOKUP(C420,'053-003'!C:G,5,0)</f>
        <v>#N/A</v>
      </c>
      <c r="Y420" s="112" t="e">
        <f>VLOOKUP(C420,'053-004'!C:G,5,0)</f>
        <v>#N/A</v>
      </c>
      <c r="Z420" s="113" t="e">
        <f>VLOOKUP(C420,'053-005'!D:L,9,0)</f>
        <v>#N/A</v>
      </c>
      <c r="AA420" s="112" t="e">
        <f>VLOOKUP(C420,'053-006'!C:G,5,0)</f>
        <v>#N/A</v>
      </c>
    </row>
    <row r="421" spans="1:27" ht="45" customHeight="1">
      <c r="A421" s="174"/>
      <c r="B421" s="189" t="s">
        <v>462</v>
      </c>
      <c r="C421" s="82" t="s">
        <v>462</v>
      </c>
      <c r="D421" s="83" t="s">
        <v>685</v>
      </c>
      <c r="E421" s="83" t="s">
        <v>603</v>
      </c>
      <c r="F421" s="84">
        <v>12</v>
      </c>
      <c r="G421" s="180"/>
      <c r="H421" s="168"/>
      <c r="I421" s="168"/>
      <c r="J421" s="168"/>
      <c r="K421" s="168"/>
      <c r="L421" s="171"/>
      <c r="M421" s="109">
        <v>15</v>
      </c>
      <c r="N421" s="115">
        <f t="shared" si="203"/>
        <v>217.89473684210526</v>
      </c>
      <c r="O421" s="115">
        <f t="shared" si="204"/>
        <v>19.578947368421051</v>
      </c>
      <c r="P421" s="89">
        <f t="shared" si="186"/>
        <v>54.473684210526315</v>
      </c>
      <c r="Q421" s="89">
        <f t="shared" si="187"/>
        <v>163.42105263157896</v>
      </c>
      <c r="R421" s="90">
        <v>286978</v>
      </c>
      <c r="S421" s="90">
        <v>266135</v>
      </c>
      <c r="T421" s="110">
        <f t="shared" si="188"/>
        <v>67014327.947368428</v>
      </c>
      <c r="U421" s="110">
        <f t="shared" si="189"/>
        <v>5584527.328947369</v>
      </c>
      <c r="V421" s="111">
        <f t="shared" si="190"/>
        <v>5584527</v>
      </c>
      <c r="W421" s="112" t="str">
        <f>VLOOKUP(C421,'053-001'!D:I,6,0)</f>
        <v>053-001</v>
      </c>
      <c r="X421" s="112" t="e">
        <f>VLOOKUP(C421,'053-003'!C:G,5,0)</f>
        <v>#N/A</v>
      </c>
      <c r="Y421" s="112" t="e">
        <f>VLOOKUP(C421,'053-004'!C:G,5,0)</f>
        <v>#N/A</v>
      </c>
      <c r="Z421" s="113" t="e">
        <f>VLOOKUP(C421,'053-005'!D:L,9,0)</f>
        <v>#N/A</v>
      </c>
      <c r="AA421" s="112" t="e">
        <f>VLOOKUP(C421,'053-006'!C:G,5,0)</f>
        <v>#N/A</v>
      </c>
    </row>
    <row r="422" spans="1:27" ht="45" customHeight="1" thickBot="1">
      <c r="A422" s="187"/>
      <c r="B422" s="190" t="s">
        <v>565</v>
      </c>
      <c r="C422" s="95" t="s">
        <v>565</v>
      </c>
      <c r="D422" s="96" t="s">
        <v>540</v>
      </c>
      <c r="E422" s="96" t="s">
        <v>603</v>
      </c>
      <c r="F422" s="97">
        <v>2</v>
      </c>
      <c r="G422" s="192"/>
      <c r="H422" s="184"/>
      <c r="I422" s="184"/>
      <c r="J422" s="184"/>
      <c r="K422" s="184"/>
      <c r="L422" s="182"/>
      <c r="M422" s="109">
        <v>15</v>
      </c>
      <c r="N422" s="115">
        <f t="shared" si="203"/>
        <v>36.315789473684212</v>
      </c>
      <c r="O422" s="115">
        <f t="shared" si="204"/>
        <v>3.263157894736842</v>
      </c>
      <c r="P422" s="89">
        <f t="shared" si="186"/>
        <v>9.0789473684210531</v>
      </c>
      <c r="Q422" s="89">
        <f t="shared" si="187"/>
        <v>27.236842105263158</v>
      </c>
      <c r="R422" s="90">
        <v>286978</v>
      </c>
      <c r="S422" s="90">
        <v>266135</v>
      </c>
      <c r="T422" s="110">
        <f t="shared" si="188"/>
        <v>11169054.657894738</v>
      </c>
      <c r="U422" s="110">
        <f t="shared" si="189"/>
        <v>5584527.328947369</v>
      </c>
      <c r="V422" s="111">
        <f t="shared" si="190"/>
        <v>5584527</v>
      </c>
      <c r="W422" s="112" t="str">
        <f>VLOOKUP(C422,'053-001'!D:I,6,0)</f>
        <v>053-001</v>
      </c>
      <c r="X422" s="112" t="e">
        <f>VLOOKUP(C422,'053-003'!C:G,5,0)</f>
        <v>#N/A</v>
      </c>
      <c r="Y422" s="112" t="e">
        <f>VLOOKUP(C422,'053-004'!C:G,5,0)</f>
        <v>#N/A</v>
      </c>
      <c r="Z422" s="113" t="e">
        <f>VLOOKUP(C422,'053-005'!D:L,9,0)</f>
        <v>#N/A</v>
      </c>
      <c r="AA422" s="112" t="e">
        <f>VLOOKUP(C422,'053-006'!C:G,5,0)</f>
        <v>#N/A</v>
      </c>
    </row>
    <row r="423" spans="1:27" ht="45" customHeight="1">
      <c r="A423" s="186" t="s">
        <v>618</v>
      </c>
      <c r="B423" s="188" t="s">
        <v>85</v>
      </c>
      <c r="C423" s="92" t="s">
        <v>85</v>
      </c>
      <c r="D423" s="93" t="s">
        <v>3</v>
      </c>
      <c r="E423" s="93" t="s">
        <v>603</v>
      </c>
      <c r="F423" s="94">
        <v>1</v>
      </c>
      <c r="G423" s="191">
        <v>345</v>
      </c>
      <c r="H423" s="183">
        <f>F423*G423</f>
        <v>345</v>
      </c>
      <c r="I423" s="183">
        <v>0</v>
      </c>
      <c r="J423" s="183">
        <f>H423-I423</f>
        <v>345</v>
      </c>
      <c r="K423" s="183">
        <f>J423*0.09</f>
        <v>31.049999999999997</v>
      </c>
      <c r="L423" s="185">
        <f>J423+K423</f>
        <v>376.05</v>
      </c>
      <c r="M423" s="109">
        <v>15</v>
      </c>
      <c r="N423" s="115">
        <f>345/19*F423</f>
        <v>18.157894736842106</v>
      </c>
      <c r="O423" s="115">
        <f>31/19*F423</f>
        <v>1.631578947368421</v>
      </c>
      <c r="P423" s="89">
        <f t="shared" si="186"/>
        <v>4.5394736842105265</v>
      </c>
      <c r="Q423" s="89">
        <f t="shared" si="187"/>
        <v>13.618421052631579</v>
      </c>
      <c r="R423" s="90">
        <v>286978</v>
      </c>
      <c r="S423" s="90">
        <v>266135</v>
      </c>
      <c r="T423" s="110">
        <f t="shared" si="188"/>
        <v>5584527.328947369</v>
      </c>
      <c r="U423" s="110">
        <f t="shared" si="189"/>
        <v>5584527.328947369</v>
      </c>
      <c r="V423" s="111">
        <f t="shared" si="190"/>
        <v>5584527</v>
      </c>
      <c r="W423" s="112" t="str">
        <f>VLOOKUP(C423,'053-001'!D:I,6,0)</f>
        <v>053-001</v>
      </c>
      <c r="X423" s="112" t="e">
        <f>VLOOKUP(C423,'053-003'!C:G,5,0)</f>
        <v>#N/A</v>
      </c>
      <c r="Y423" s="112" t="e">
        <f>VLOOKUP(C423,'053-004'!C:G,5,0)</f>
        <v>#N/A</v>
      </c>
      <c r="Z423" s="113" t="e">
        <f>VLOOKUP(C423,'053-005'!D:L,9,0)</f>
        <v>#N/A</v>
      </c>
      <c r="AA423" s="112" t="e">
        <f>VLOOKUP(C423,'053-006'!C:G,5,0)</f>
        <v>#N/A</v>
      </c>
    </row>
    <row r="424" spans="1:27" ht="45" customHeight="1">
      <c r="A424" s="174"/>
      <c r="B424" s="189" t="s">
        <v>236</v>
      </c>
      <c r="C424" s="82" t="s">
        <v>236</v>
      </c>
      <c r="D424" s="83" t="s">
        <v>683</v>
      </c>
      <c r="E424" s="83" t="s">
        <v>603</v>
      </c>
      <c r="F424" s="84">
        <v>2</v>
      </c>
      <c r="G424" s="180"/>
      <c r="H424" s="168"/>
      <c r="I424" s="168"/>
      <c r="J424" s="168"/>
      <c r="K424" s="168"/>
      <c r="L424" s="171"/>
      <c r="M424" s="109">
        <v>15</v>
      </c>
      <c r="N424" s="115">
        <f t="shared" ref="N424:N427" si="205">345/19*F424</f>
        <v>36.315789473684212</v>
      </c>
      <c r="O424" s="115">
        <f t="shared" ref="O424:O427" si="206">31/19*F424</f>
        <v>3.263157894736842</v>
      </c>
      <c r="P424" s="89">
        <f t="shared" si="186"/>
        <v>9.0789473684210531</v>
      </c>
      <c r="Q424" s="89">
        <f t="shared" si="187"/>
        <v>27.236842105263158</v>
      </c>
      <c r="R424" s="90">
        <v>286978</v>
      </c>
      <c r="S424" s="90">
        <v>266135</v>
      </c>
      <c r="T424" s="110">
        <f t="shared" si="188"/>
        <v>11169054.657894738</v>
      </c>
      <c r="U424" s="110">
        <f t="shared" si="189"/>
        <v>5584527.328947369</v>
      </c>
      <c r="V424" s="111">
        <f t="shared" si="190"/>
        <v>5584527</v>
      </c>
      <c r="W424" s="112" t="str">
        <f>VLOOKUP(C424,'053-001'!D:I,6,0)</f>
        <v>053-001</v>
      </c>
      <c r="X424" s="112" t="e">
        <f>VLOOKUP(C424,'053-003'!C:G,5,0)</f>
        <v>#N/A</v>
      </c>
      <c r="Y424" s="112" t="e">
        <f>VLOOKUP(C424,'053-004'!C:G,5,0)</f>
        <v>#N/A</v>
      </c>
      <c r="Z424" s="113" t="e">
        <f>VLOOKUP(C424,'053-005'!D:L,9,0)</f>
        <v>#N/A</v>
      </c>
      <c r="AA424" s="112" t="e">
        <f>VLOOKUP(C424,'053-006'!C:G,5,0)</f>
        <v>#N/A</v>
      </c>
    </row>
    <row r="425" spans="1:27" ht="45" customHeight="1">
      <c r="A425" s="174"/>
      <c r="B425" s="189" t="s">
        <v>360</v>
      </c>
      <c r="C425" s="82" t="s">
        <v>360</v>
      </c>
      <c r="D425" s="83" t="s">
        <v>684</v>
      </c>
      <c r="E425" s="83" t="s">
        <v>603</v>
      </c>
      <c r="F425" s="84">
        <v>2</v>
      </c>
      <c r="G425" s="180"/>
      <c r="H425" s="168"/>
      <c r="I425" s="168"/>
      <c r="J425" s="168"/>
      <c r="K425" s="168"/>
      <c r="L425" s="171"/>
      <c r="M425" s="109">
        <v>15</v>
      </c>
      <c r="N425" s="115">
        <f t="shared" si="205"/>
        <v>36.315789473684212</v>
      </c>
      <c r="O425" s="115">
        <f t="shared" si="206"/>
        <v>3.263157894736842</v>
      </c>
      <c r="P425" s="89">
        <f t="shared" si="186"/>
        <v>9.0789473684210531</v>
      </c>
      <c r="Q425" s="89">
        <f t="shared" si="187"/>
        <v>27.236842105263158</v>
      </c>
      <c r="R425" s="90">
        <v>286978</v>
      </c>
      <c r="S425" s="90">
        <v>266135</v>
      </c>
      <c r="T425" s="110">
        <f t="shared" si="188"/>
        <v>11169054.657894738</v>
      </c>
      <c r="U425" s="110">
        <f t="shared" si="189"/>
        <v>5584527.328947369</v>
      </c>
      <c r="V425" s="111">
        <f t="shared" si="190"/>
        <v>5584527</v>
      </c>
      <c r="W425" s="112" t="str">
        <f>VLOOKUP(C425,'053-001'!D:I,6,0)</f>
        <v>053-001</v>
      </c>
      <c r="X425" s="112" t="e">
        <f>VLOOKUP(C425,'053-003'!C:G,5,0)</f>
        <v>#N/A</v>
      </c>
      <c r="Y425" s="112" t="e">
        <f>VLOOKUP(C425,'053-004'!C:G,5,0)</f>
        <v>#N/A</v>
      </c>
      <c r="Z425" s="113" t="e">
        <f>VLOOKUP(C425,'053-005'!D:L,9,0)</f>
        <v>#N/A</v>
      </c>
      <c r="AA425" s="112" t="e">
        <f>VLOOKUP(C425,'053-006'!C:G,5,0)</f>
        <v>#N/A</v>
      </c>
    </row>
    <row r="426" spans="1:27" ht="45" customHeight="1">
      <c r="A426" s="174"/>
      <c r="B426" s="189" t="s">
        <v>466</v>
      </c>
      <c r="C426" s="82" t="s">
        <v>466</v>
      </c>
      <c r="D426" s="83" t="s">
        <v>685</v>
      </c>
      <c r="E426" s="83" t="s">
        <v>603</v>
      </c>
      <c r="F426" s="84">
        <v>12</v>
      </c>
      <c r="G426" s="180"/>
      <c r="H426" s="168"/>
      <c r="I426" s="168"/>
      <c r="J426" s="168"/>
      <c r="K426" s="168"/>
      <c r="L426" s="171"/>
      <c r="M426" s="109">
        <v>15</v>
      </c>
      <c r="N426" s="115">
        <f t="shared" si="205"/>
        <v>217.89473684210526</v>
      </c>
      <c r="O426" s="115">
        <f t="shared" si="206"/>
        <v>19.578947368421051</v>
      </c>
      <c r="P426" s="89">
        <f t="shared" si="186"/>
        <v>54.473684210526315</v>
      </c>
      <c r="Q426" s="89">
        <f t="shared" si="187"/>
        <v>163.42105263157896</v>
      </c>
      <c r="R426" s="90">
        <v>286978</v>
      </c>
      <c r="S426" s="90">
        <v>266135</v>
      </c>
      <c r="T426" s="110">
        <f t="shared" si="188"/>
        <v>67014327.947368428</v>
      </c>
      <c r="U426" s="110">
        <f t="shared" si="189"/>
        <v>5584527.328947369</v>
      </c>
      <c r="V426" s="111">
        <f t="shared" si="190"/>
        <v>5584527</v>
      </c>
      <c r="W426" s="112" t="str">
        <f>VLOOKUP(C426,'053-001'!D:I,6,0)</f>
        <v>053-001</v>
      </c>
      <c r="X426" s="112" t="e">
        <f>VLOOKUP(C426,'053-003'!C:G,5,0)</f>
        <v>#N/A</v>
      </c>
      <c r="Y426" s="112" t="e">
        <f>VLOOKUP(C426,'053-004'!C:G,5,0)</f>
        <v>#N/A</v>
      </c>
      <c r="Z426" s="113" t="e">
        <f>VLOOKUP(C426,'053-005'!D:L,9,0)</f>
        <v>#N/A</v>
      </c>
      <c r="AA426" s="112" t="e">
        <f>VLOOKUP(C426,'053-006'!C:G,5,0)</f>
        <v>#N/A</v>
      </c>
    </row>
    <row r="427" spans="1:27" ht="45" customHeight="1" thickBot="1">
      <c r="A427" s="187"/>
      <c r="B427" s="190" t="s">
        <v>568</v>
      </c>
      <c r="C427" s="95" t="s">
        <v>568</v>
      </c>
      <c r="D427" s="96" t="s">
        <v>540</v>
      </c>
      <c r="E427" s="96" t="s">
        <v>603</v>
      </c>
      <c r="F427" s="97">
        <v>2</v>
      </c>
      <c r="G427" s="192"/>
      <c r="H427" s="184"/>
      <c r="I427" s="184"/>
      <c r="J427" s="184"/>
      <c r="K427" s="184"/>
      <c r="L427" s="182"/>
      <c r="M427" s="109">
        <v>15</v>
      </c>
      <c r="N427" s="115">
        <f t="shared" si="205"/>
        <v>36.315789473684212</v>
      </c>
      <c r="O427" s="115">
        <f t="shared" si="206"/>
        <v>3.263157894736842</v>
      </c>
      <c r="P427" s="89">
        <f t="shared" si="186"/>
        <v>9.0789473684210531</v>
      </c>
      <c r="Q427" s="89">
        <f t="shared" si="187"/>
        <v>27.236842105263158</v>
      </c>
      <c r="R427" s="90">
        <v>286978</v>
      </c>
      <c r="S427" s="90">
        <v>266135</v>
      </c>
      <c r="T427" s="110">
        <f t="shared" si="188"/>
        <v>11169054.657894738</v>
      </c>
      <c r="U427" s="110">
        <f t="shared" si="189"/>
        <v>5584527.328947369</v>
      </c>
      <c r="V427" s="111">
        <f t="shared" si="190"/>
        <v>5584527</v>
      </c>
      <c r="W427" s="112" t="str">
        <f>VLOOKUP(C427,'053-001'!D:I,6,0)</f>
        <v>053-001</v>
      </c>
      <c r="X427" s="112" t="e">
        <f>VLOOKUP(C427,'053-003'!C:G,5,0)</f>
        <v>#N/A</v>
      </c>
      <c r="Y427" s="112" t="e">
        <f>VLOOKUP(C427,'053-004'!C:G,5,0)</f>
        <v>#N/A</v>
      </c>
      <c r="Z427" s="113" t="e">
        <f>VLOOKUP(C427,'053-005'!D:L,9,0)</f>
        <v>#N/A</v>
      </c>
      <c r="AA427" s="112" t="e">
        <f>VLOOKUP(C427,'053-006'!C:G,5,0)</f>
        <v>#N/A</v>
      </c>
    </row>
    <row r="428" spans="1:27" ht="45" customHeight="1">
      <c r="A428" s="186" t="s">
        <v>601</v>
      </c>
      <c r="B428" s="188" t="s">
        <v>67</v>
      </c>
      <c r="C428" s="92" t="s">
        <v>67</v>
      </c>
      <c r="D428" s="93" t="s">
        <v>3</v>
      </c>
      <c r="E428" s="93" t="s">
        <v>603</v>
      </c>
      <c r="F428" s="94">
        <v>1</v>
      </c>
      <c r="G428" s="191">
        <v>143</v>
      </c>
      <c r="H428" s="183">
        <f>F428*G428</f>
        <v>143</v>
      </c>
      <c r="I428" s="183">
        <v>0</v>
      </c>
      <c r="J428" s="183">
        <f>H428-I428</f>
        <v>143</v>
      </c>
      <c r="K428" s="183">
        <f>J428*0.09</f>
        <v>12.87</v>
      </c>
      <c r="L428" s="185">
        <f>J428+K428</f>
        <v>155.87</v>
      </c>
      <c r="M428" s="109">
        <v>14</v>
      </c>
      <c r="N428" s="115">
        <f t="shared" ref="N428:N432" si="207">143/15*F428</f>
        <v>9.5333333333333332</v>
      </c>
      <c r="O428" s="115">
        <f>13/15*F428</f>
        <v>0.8666666666666667</v>
      </c>
      <c r="P428" s="89">
        <f t="shared" si="186"/>
        <v>2.3833333333333333</v>
      </c>
      <c r="Q428" s="89">
        <f t="shared" si="187"/>
        <v>7.15</v>
      </c>
      <c r="R428" s="90">
        <v>286978</v>
      </c>
      <c r="S428" s="90">
        <v>266135</v>
      </c>
      <c r="T428" s="110">
        <f t="shared" si="188"/>
        <v>2934895.3833333333</v>
      </c>
      <c r="U428" s="110">
        <f t="shared" si="189"/>
        <v>2934895.3833333333</v>
      </c>
      <c r="V428" s="111">
        <f t="shared" si="190"/>
        <v>2934895</v>
      </c>
      <c r="W428" s="112" t="str">
        <f>VLOOKUP(C428,'053-001'!D:I,6,0)</f>
        <v>053-001</v>
      </c>
      <c r="X428" s="112" t="e">
        <f>VLOOKUP(C428,'053-003'!C:G,5,0)</f>
        <v>#N/A</v>
      </c>
      <c r="Y428" s="112" t="e">
        <f>VLOOKUP(C428,'053-004'!C:G,5,0)</f>
        <v>#N/A</v>
      </c>
      <c r="Z428" s="113" t="e">
        <f>VLOOKUP(C428,'053-005'!D:L,9,0)</f>
        <v>#N/A</v>
      </c>
      <c r="AA428" s="112" t="e">
        <f>VLOOKUP(C428,'053-006'!C:G,5,0)</f>
        <v>#N/A</v>
      </c>
    </row>
    <row r="429" spans="1:27" ht="45" customHeight="1">
      <c r="A429" s="174"/>
      <c r="B429" s="189" t="s">
        <v>213</v>
      </c>
      <c r="C429" s="82" t="s">
        <v>213</v>
      </c>
      <c r="D429" s="83" t="s">
        <v>739</v>
      </c>
      <c r="E429" s="83" t="s">
        <v>603</v>
      </c>
      <c r="F429" s="84">
        <v>2</v>
      </c>
      <c r="G429" s="180"/>
      <c r="H429" s="168"/>
      <c r="I429" s="168"/>
      <c r="J429" s="168"/>
      <c r="K429" s="168"/>
      <c r="L429" s="171"/>
      <c r="M429" s="109">
        <v>14</v>
      </c>
      <c r="N429" s="115">
        <f t="shared" si="207"/>
        <v>19.066666666666666</v>
      </c>
      <c r="O429" s="115">
        <f t="shared" ref="O429:O432" si="208">13/15*F429</f>
        <v>1.7333333333333334</v>
      </c>
      <c r="P429" s="89">
        <f t="shared" si="186"/>
        <v>4.7666666666666666</v>
      </c>
      <c r="Q429" s="89">
        <f t="shared" si="187"/>
        <v>14.3</v>
      </c>
      <c r="R429" s="90">
        <v>286978</v>
      </c>
      <c r="S429" s="90">
        <v>266135</v>
      </c>
      <c r="T429" s="110">
        <f t="shared" si="188"/>
        <v>5869790.7666666666</v>
      </c>
      <c r="U429" s="110">
        <f t="shared" si="189"/>
        <v>2934895.3833333333</v>
      </c>
      <c r="V429" s="111">
        <f t="shared" si="190"/>
        <v>2934895</v>
      </c>
      <c r="W429" s="112" t="str">
        <f>VLOOKUP(C429,'053-001'!D:I,6,0)</f>
        <v>053-001</v>
      </c>
      <c r="X429" s="112" t="e">
        <f>VLOOKUP(C429,'053-003'!C:G,5,0)</f>
        <v>#N/A</v>
      </c>
      <c r="Y429" s="112" t="e">
        <f>VLOOKUP(C429,'053-004'!C:G,5,0)</f>
        <v>#N/A</v>
      </c>
      <c r="Z429" s="113" t="e">
        <f>VLOOKUP(C429,'053-005'!D:L,9,0)</f>
        <v>#N/A</v>
      </c>
      <c r="AA429" s="112" t="e">
        <f>VLOOKUP(C429,'053-006'!C:G,5,0)</f>
        <v>#N/A</v>
      </c>
    </row>
    <row r="430" spans="1:27" ht="45" customHeight="1">
      <c r="A430" s="174"/>
      <c r="B430" s="189" t="s">
        <v>339</v>
      </c>
      <c r="C430" s="82" t="s">
        <v>339</v>
      </c>
      <c r="D430" s="83" t="s">
        <v>665</v>
      </c>
      <c r="E430" s="83" t="s">
        <v>603</v>
      </c>
      <c r="F430" s="84">
        <v>2</v>
      </c>
      <c r="G430" s="180"/>
      <c r="H430" s="168"/>
      <c r="I430" s="168"/>
      <c r="J430" s="168"/>
      <c r="K430" s="168"/>
      <c r="L430" s="171"/>
      <c r="M430" s="109">
        <v>14</v>
      </c>
      <c r="N430" s="115">
        <f t="shared" si="207"/>
        <v>19.066666666666666</v>
      </c>
      <c r="O430" s="115">
        <f t="shared" si="208"/>
        <v>1.7333333333333334</v>
      </c>
      <c r="P430" s="89">
        <f t="shared" si="186"/>
        <v>4.7666666666666666</v>
      </c>
      <c r="Q430" s="89">
        <f t="shared" si="187"/>
        <v>14.3</v>
      </c>
      <c r="R430" s="90">
        <v>286978</v>
      </c>
      <c r="S430" s="90">
        <v>266135</v>
      </c>
      <c r="T430" s="110">
        <f t="shared" si="188"/>
        <v>5869790.7666666666</v>
      </c>
      <c r="U430" s="110">
        <f t="shared" si="189"/>
        <v>2934895.3833333333</v>
      </c>
      <c r="V430" s="111">
        <f t="shared" si="190"/>
        <v>2934895</v>
      </c>
      <c r="W430" s="112" t="str">
        <f>VLOOKUP(C430,'053-001'!D:I,6,0)</f>
        <v>053-001</v>
      </c>
      <c r="X430" s="112" t="e">
        <f>VLOOKUP(C430,'053-003'!C:G,5,0)</f>
        <v>#N/A</v>
      </c>
      <c r="Y430" s="112" t="e">
        <f>VLOOKUP(C430,'053-004'!C:G,5,0)</f>
        <v>#N/A</v>
      </c>
      <c r="Z430" s="113" t="e">
        <f>VLOOKUP(C430,'053-005'!D:L,9,0)</f>
        <v>#N/A</v>
      </c>
      <c r="AA430" s="112" t="e">
        <f>VLOOKUP(C430,'053-006'!C:G,5,0)</f>
        <v>#N/A</v>
      </c>
    </row>
    <row r="431" spans="1:27" ht="45" customHeight="1">
      <c r="A431" s="174"/>
      <c r="B431" s="189" t="s">
        <v>449</v>
      </c>
      <c r="C431" s="82" t="s">
        <v>449</v>
      </c>
      <c r="D431" s="83" t="s">
        <v>666</v>
      </c>
      <c r="E431" s="83" t="s">
        <v>603</v>
      </c>
      <c r="F431" s="84">
        <v>8</v>
      </c>
      <c r="G431" s="180"/>
      <c r="H431" s="168"/>
      <c r="I431" s="168"/>
      <c r="J431" s="168"/>
      <c r="K431" s="168"/>
      <c r="L431" s="171"/>
      <c r="M431" s="109">
        <v>14</v>
      </c>
      <c r="N431" s="115">
        <f t="shared" si="207"/>
        <v>76.266666666666666</v>
      </c>
      <c r="O431" s="115">
        <f t="shared" si="208"/>
        <v>6.9333333333333336</v>
      </c>
      <c r="P431" s="89">
        <f t="shared" si="186"/>
        <v>19.066666666666666</v>
      </c>
      <c r="Q431" s="89">
        <f t="shared" si="187"/>
        <v>57.2</v>
      </c>
      <c r="R431" s="90">
        <v>286978</v>
      </c>
      <c r="S431" s="90">
        <v>266135</v>
      </c>
      <c r="T431" s="110">
        <f t="shared" si="188"/>
        <v>23479163.066666666</v>
      </c>
      <c r="U431" s="110">
        <f t="shared" si="189"/>
        <v>2934895.3833333333</v>
      </c>
      <c r="V431" s="111">
        <f t="shared" si="190"/>
        <v>2934895</v>
      </c>
      <c r="W431" s="112" t="str">
        <f>VLOOKUP(C431,'053-001'!D:I,6,0)</f>
        <v>053-001</v>
      </c>
      <c r="X431" s="112" t="e">
        <f>VLOOKUP(C431,'053-003'!C:G,5,0)</f>
        <v>#N/A</v>
      </c>
      <c r="Y431" s="112" t="e">
        <f>VLOOKUP(C431,'053-004'!C:G,5,0)</f>
        <v>#N/A</v>
      </c>
      <c r="Z431" s="113" t="e">
        <f>VLOOKUP(C431,'053-005'!D:L,9,0)</f>
        <v>#N/A</v>
      </c>
      <c r="AA431" s="112" t="e">
        <f>VLOOKUP(C431,'053-006'!C:G,5,0)</f>
        <v>#N/A</v>
      </c>
    </row>
    <row r="432" spans="1:27" ht="45" customHeight="1" thickBot="1">
      <c r="A432" s="187"/>
      <c r="B432" s="190" t="s">
        <v>499</v>
      </c>
      <c r="C432" s="95" t="s">
        <v>499</v>
      </c>
      <c r="D432" s="96" t="s">
        <v>500</v>
      </c>
      <c r="E432" s="96" t="s">
        <v>603</v>
      </c>
      <c r="F432" s="97">
        <v>2</v>
      </c>
      <c r="G432" s="192"/>
      <c r="H432" s="184"/>
      <c r="I432" s="184"/>
      <c r="J432" s="184"/>
      <c r="K432" s="184"/>
      <c r="L432" s="182"/>
      <c r="M432" s="109">
        <v>14</v>
      </c>
      <c r="N432" s="115">
        <f t="shared" si="207"/>
        <v>19.066666666666666</v>
      </c>
      <c r="O432" s="115">
        <f t="shared" si="208"/>
        <v>1.7333333333333334</v>
      </c>
      <c r="P432" s="89">
        <f t="shared" si="186"/>
        <v>4.7666666666666666</v>
      </c>
      <c r="Q432" s="89">
        <f t="shared" si="187"/>
        <v>14.3</v>
      </c>
      <c r="R432" s="90">
        <v>286978</v>
      </c>
      <c r="S432" s="90">
        <v>266135</v>
      </c>
      <c r="T432" s="110">
        <f t="shared" si="188"/>
        <v>5869790.7666666666</v>
      </c>
      <c r="U432" s="110">
        <f t="shared" si="189"/>
        <v>2934895.3833333333</v>
      </c>
      <c r="V432" s="111">
        <f t="shared" si="190"/>
        <v>2934895</v>
      </c>
      <c r="W432" s="112" t="str">
        <f>VLOOKUP(C432,'053-001'!D:I,6,0)</f>
        <v>053-001</v>
      </c>
      <c r="X432" s="112" t="e">
        <f>VLOOKUP(C432,'053-003'!C:G,5,0)</f>
        <v>#N/A</v>
      </c>
      <c r="Y432" s="112" t="e">
        <f>VLOOKUP(C432,'053-004'!C:G,5,0)</f>
        <v>#N/A</v>
      </c>
      <c r="Z432" s="113" t="e">
        <f>VLOOKUP(C432,'053-005'!D:L,9,0)</f>
        <v>#N/A</v>
      </c>
      <c r="AA432" s="112" t="e">
        <f>VLOOKUP(C432,'053-006'!C:G,5,0)</f>
        <v>#N/A</v>
      </c>
    </row>
    <row r="433" spans="1:27" ht="45" customHeight="1">
      <c r="A433" s="186" t="s">
        <v>604</v>
      </c>
      <c r="B433" s="188" t="s">
        <v>72</v>
      </c>
      <c r="C433" s="92" t="s">
        <v>72</v>
      </c>
      <c r="D433" s="93" t="s">
        <v>3</v>
      </c>
      <c r="E433" s="93" t="s">
        <v>603</v>
      </c>
      <c r="F433" s="94">
        <v>1</v>
      </c>
      <c r="G433" s="191">
        <v>249</v>
      </c>
      <c r="H433" s="183">
        <f>F433*G433</f>
        <v>249</v>
      </c>
      <c r="I433" s="183">
        <v>0</v>
      </c>
      <c r="J433" s="183">
        <f>H433-I433</f>
        <v>249</v>
      </c>
      <c r="K433" s="183">
        <f>J433*0.09</f>
        <v>22.41</v>
      </c>
      <c r="L433" s="185">
        <f>J433+K433</f>
        <v>271.41000000000003</v>
      </c>
      <c r="M433" s="109">
        <v>14</v>
      </c>
      <c r="N433" s="115">
        <f>249/15*F433</f>
        <v>16.600000000000001</v>
      </c>
      <c r="O433" s="115">
        <f>22/15*F433</f>
        <v>1.4666666666666666</v>
      </c>
      <c r="P433" s="89">
        <f t="shared" si="186"/>
        <v>4.1500000000000004</v>
      </c>
      <c r="Q433" s="89">
        <f t="shared" si="187"/>
        <v>12.450000000000001</v>
      </c>
      <c r="R433" s="90">
        <v>286978</v>
      </c>
      <c r="S433" s="90">
        <v>266135</v>
      </c>
      <c r="T433" s="110">
        <f t="shared" si="188"/>
        <v>5098237.416666666</v>
      </c>
      <c r="U433" s="110">
        <f t="shared" si="189"/>
        <v>5098237.416666666</v>
      </c>
      <c r="V433" s="111">
        <f t="shared" si="190"/>
        <v>5098237</v>
      </c>
      <c r="W433" s="112" t="str">
        <f>VLOOKUP(C433,'053-001'!D:I,6,0)</f>
        <v>053-001</v>
      </c>
      <c r="X433" s="112" t="e">
        <f>VLOOKUP(C433,'053-003'!C:G,5,0)</f>
        <v>#N/A</v>
      </c>
      <c r="Y433" s="112" t="e">
        <f>VLOOKUP(C433,'053-004'!C:G,5,0)</f>
        <v>#N/A</v>
      </c>
      <c r="Z433" s="113" t="e">
        <f>VLOOKUP(C433,'053-005'!D:L,9,0)</f>
        <v>#N/A</v>
      </c>
      <c r="AA433" s="112" t="e">
        <f>VLOOKUP(C433,'053-006'!C:G,5,0)</f>
        <v>#N/A</v>
      </c>
    </row>
    <row r="434" spans="1:27" ht="45" customHeight="1">
      <c r="A434" s="174"/>
      <c r="B434" s="189" t="s">
        <v>219</v>
      </c>
      <c r="C434" s="82" t="s">
        <v>219</v>
      </c>
      <c r="D434" s="83" t="s">
        <v>680</v>
      </c>
      <c r="E434" s="83" t="s">
        <v>603</v>
      </c>
      <c r="F434" s="84">
        <v>2</v>
      </c>
      <c r="G434" s="180"/>
      <c r="H434" s="168"/>
      <c r="I434" s="168"/>
      <c r="J434" s="168"/>
      <c r="K434" s="168"/>
      <c r="L434" s="171"/>
      <c r="M434" s="109">
        <v>14</v>
      </c>
      <c r="N434" s="115">
        <f t="shared" ref="N434:N437" si="209">249/15*F434</f>
        <v>33.200000000000003</v>
      </c>
      <c r="O434" s="115">
        <f t="shared" ref="O434:O437" si="210">22/15*F434</f>
        <v>2.9333333333333331</v>
      </c>
      <c r="P434" s="89">
        <f t="shared" si="186"/>
        <v>8.3000000000000007</v>
      </c>
      <c r="Q434" s="89">
        <f t="shared" si="187"/>
        <v>24.900000000000002</v>
      </c>
      <c r="R434" s="90">
        <v>286978</v>
      </c>
      <c r="S434" s="90">
        <v>266135</v>
      </c>
      <c r="T434" s="110">
        <f t="shared" si="188"/>
        <v>10196474.833333332</v>
      </c>
      <c r="U434" s="110">
        <f t="shared" si="189"/>
        <v>5098237.416666666</v>
      </c>
      <c r="V434" s="111">
        <f t="shared" si="190"/>
        <v>5098237</v>
      </c>
      <c r="W434" s="112" t="str">
        <f>VLOOKUP(C434,'053-001'!D:I,6,0)</f>
        <v>053-001</v>
      </c>
      <c r="X434" s="112" t="e">
        <f>VLOOKUP(C434,'053-003'!C:G,5,0)</f>
        <v>#N/A</v>
      </c>
      <c r="Y434" s="112" t="e">
        <f>VLOOKUP(C434,'053-004'!C:G,5,0)</f>
        <v>#N/A</v>
      </c>
      <c r="Z434" s="113" t="e">
        <f>VLOOKUP(C434,'053-005'!D:L,9,0)</f>
        <v>#N/A</v>
      </c>
      <c r="AA434" s="112" t="e">
        <f>VLOOKUP(C434,'053-006'!C:G,5,0)</f>
        <v>#N/A</v>
      </c>
    </row>
    <row r="435" spans="1:27" ht="45" customHeight="1">
      <c r="A435" s="174"/>
      <c r="B435" s="189" t="s">
        <v>345</v>
      </c>
      <c r="C435" s="82" t="s">
        <v>345</v>
      </c>
      <c r="D435" s="83" t="s">
        <v>661</v>
      </c>
      <c r="E435" s="83" t="s">
        <v>603</v>
      </c>
      <c r="F435" s="84">
        <v>2</v>
      </c>
      <c r="G435" s="180"/>
      <c r="H435" s="168"/>
      <c r="I435" s="168"/>
      <c r="J435" s="168"/>
      <c r="K435" s="168"/>
      <c r="L435" s="171"/>
      <c r="M435" s="109">
        <v>14</v>
      </c>
      <c r="N435" s="115">
        <f t="shared" si="209"/>
        <v>33.200000000000003</v>
      </c>
      <c r="O435" s="115">
        <f t="shared" si="210"/>
        <v>2.9333333333333331</v>
      </c>
      <c r="P435" s="89">
        <f t="shared" si="186"/>
        <v>8.3000000000000007</v>
      </c>
      <c r="Q435" s="89">
        <f t="shared" si="187"/>
        <v>24.900000000000002</v>
      </c>
      <c r="R435" s="90">
        <v>286978</v>
      </c>
      <c r="S435" s="90">
        <v>266135</v>
      </c>
      <c r="T435" s="110">
        <f t="shared" si="188"/>
        <v>10196474.833333332</v>
      </c>
      <c r="U435" s="110">
        <f t="shared" si="189"/>
        <v>5098237.416666666</v>
      </c>
      <c r="V435" s="111">
        <f t="shared" si="190"/>
        <v>5098237</v>
      </c>
      <c r="W435" s="112" t="str">
        <f>VLOOKUP(C435,'053-001'!D:I,6,0)</f>
        <v>053-001</v>
      </c>
      <c r="X435" s="112" t="e">
        <f>VLOOKUP(C435,'053-003'!C:G,5,0)</f>
        <v>#N/A</v>
      </c>
      <c r="Y435" s="112" t="e">
        <f>VLOOKUP(C435,'053-004'!C:G,5,0)</f>
        <v>#N/A</v>
      </c>
      <c r="Z435" s="113" t="e">
        <f>VLOOKUP(C435,'053-005'!D:L,9,0)</f>
        <v>#N/A</v>
      </c>
      <c r="AA435" s="112" t="e">
        <f>VLOOKUP(C435,'053-006'!C:G,5,0)</f>
        <v>#N/A</v>
      </c>
    </row>
    <row r="436" spans="1:27" ht="45" customHeight="1">
      <c r="A436" s="174"/>
      <c r="B436" s="189" t="s">
        <v>454</v>
      </c>
      <c r="C436" s="82" t="s">
        <v>454</v>
      </c>
      <c r="D436" s="83" t="s">
        <v>662</v>
      </c>
      <c r="E436" s="83" t="s">
        <v>603</v>
      </c>
      <c r="F436" s="84">
        <v>8</v>
      </c>
      <c r="G436" s="180"/>
      <c r="H436" s="168"/>
      <c r="I436" s="168"/>
      <c r="J436" s="168"/>
      <c r="K436" s="168"/>
      <c r="L436" s="171"/>
      <c r="M436" s="109">
        <v>14</v>
      </c>
      <c r="N436" s="115">
        <f t="shared" si="209"/>
        <v>132.80000000000001</v>
      </c>
      <c r="O436" s="115">
        <f t="shared" si="210"/>
        <v>11.733333333333333</v>
      </c>
      <c r="P436" s="89">
        <f t="shared" si="186"/>
        <v>33.200000000000003</v>
      </c>
      <c r="Q436" s="89">
        <f t="shared" si="187"/>
        <v>99.600000000000009</v>
      </c>
      <c r="R436" s="90">
        <v>286978</v>
      </c>
      <c r="S436" s="90">
        <v>266135</v>
      </c>
      <c r="T436" s="110">
        <f t="shared" si="188"/>
        <v>40785899.333333328</v>
      </c>
      <c r="U436" s="110">
        <f t="shared" si="189"/>
        <v>5098237.416666666</v>
      </c>
      <c r="V436" s="111">
        <f t="shared" si="190"/>
        <v>5098237</v>
      </c>
      <c r="W436" s="112" t="str">
        <f>VLOOKUP(C436,'053-001'!D:I,6,0)</f>
        <v>053-001</v>
      </c>
      <c r="X436" s="112" t="e">
        <f>VLOOKUP(C436,'053-003'!C:G,5,0)</f>
        <v>#N/A</v>
      </c>
      <c r="Y436" s="112" t="e">
        <f>VLOOKUP(C436,'053-004'!C:G,5,0)</f>
        <v>#N/A</v>
      </c>
      <c r="Z436" s="113" t="e">
        <f>VLOOKUP(C436,'053-005'!D:L,9,0)</f>
        <v>#N/A</v>
      </c>
      <c r="AA436" s="112" t="e">
        <f>VLOOKUP(C436,'053-006'!C:G,5,0)</f>
        <v>#N/A</v>
      </c>
    </row>
    <row r="437" spans="1:27" ht="45" customHeight="1" thickBot="1">
      <c r="A437" s="187"/>
      <c r="B437" s="190" t="s">
        <v>749</v>
      </c>
      <c r="C437" s="95" t="s">
        <v>749</v>
      </c>
      <c r="D437" s="96" t="s">
        <v>737</v>
      </c>
      <c r="E437" s="96" t="s">
        <v>669</v>
      </c>
      <c r="F437" s="97">
        <v>2</v>
      </c>
      <c r="G437" s="192"/>
      <c r="H437" s="184"/>
      <c r="I437" s="184"/>
      <c r="J437" s="184"/>
      <c r="K437" s="184"/>
      <c r="L437" s="182"/>
      <c r="M437" s="109">
        <v>14</v>
      </c>
      <c r="N437" s="115">
        <f t="shared" si="209"/>
        <v>33.200000000000003</v>
      </c>
      <c r="O437" s="115">
        <f t="shared" si="210"/>
        <v>2.9333333333333331</v>
      </c>
      <c r="P437" s="89">
        <f t="shared" si="186"/>
        <v>8.3000000000000007</v>
      </c>
      <c r="Q437" s="89">
        <f t="shared" si="187"/>
        <v>24.900000000000002</v>
      </c>
      <c r="R437" s="90">
        <v>286978</v>
      </c>
      <c r="S437" s="90">
        <v>266135</v>
      </c>
      <c r="T437" s="110">
        <f t="shared" si="188"/>
        <v>10196474.833333332</v>
      </c>
      <c r="U437" s="110">
        <f t="shared" si="189"/>
        <v>5098237.416666666</v>
      </c>
      <c r="V437" s="111">
        <f t="shared" si="190"/>
        <v>5098237</v>
      </c>
      <c r="W437" s="112" t="e">
        <f>VLOOKUP(C437,'053-001'!D:I,6,0)</f>
        <v>#N/A</v>
      </c>
      <c r="X437" s="112" t="e">
        <f>VLOOKUP(C437,'053-003'!C:G,5,0)</f>
        <v>#N/A</v>
      </c>
      <c r="Y437" s="112" t="str">
        <f>VLOOKUP(C437,'053-004'!C:G,5,0)</f>
        <v>053-004</v>
      </c>
      <c r="Z437" s="113" t="e">
        <f>VLOOKUP(C437,'053-005'!D:L,9,0)</f>
        <v>#N/A</v>
      </c>
      <c r="AA437" s="112" t="e">
        <f>VLOOKUP(C437,'053-006'!C:G,5,0)</f>
        <v>#N/A</v>
      </c>
    </row>
    <row r="438" spans="1:27" ht="45" customHeight="1">
      <c r="A438" s="186" t="s">
        <v>606</v>
      </c>
      <c r="B438" s="188" t="s">
        <v>73</v>
      </c>
      <c r="C438" s="92" t="s">
        <v>73</v>
      </c>
      <c r="D438" s="93" t="s">
        <v>3</v>
      </c>
      <c r="E438" s="93" t="s">
        <v>603</v>
      </c>
      <c r="F438" s="94">
        <v>1</v>
      </c>
      <c r="G438" s="191">
        <v>317</v>
      </c>
      <c r="H438" s="183">
        <f>F438*G438</f>
        <v>317</v>
      </c>
      <c r="I438" s="183">
        <v>0</v>
      </c>
      <c r="J438" s="183">
        <f>H438-I438</f>
        <v>317</v>
      </c>
      <c r="K438" s="183">
        <f>J438*0.09</f>
        <v>28.529999999999998</v>
      </c>
      <c r="L438" s="185">
        <f>J438+K438</f>
        <v>345.53</v>
      </c>
      <c r="M438" s="109">
        <v>14</v>
      </c>
      <c r="N438" s="115">
        <f>317/15*F438</f>
        <v>21.133333333333333</v>
      </c>
      <c r="O438" s="117">
        <f>29/15*F438</f>
        <v>1.9333333333333333</v>
      </c>
      <c r="P438" s="89">
        <f t="shared" si="186"/>
        <v>5.2833333333333332</v>
      </c>
      <c r="Q438" s="89">
        <f t="shared" si="187"/>
        <v>15.85</v>
      </c>
      <c r="R438" s="90">
        <v>286978</v>
      </c>
      <c r="S438" s="90">
        <v>266135</v>
      </c>
      <c r="T438" s="110">
        <f t="shared" si="188"/>
        <v>6509505.3499999996</v>
      </c>
      <c r="U438" s="110">
        <f t="shared" si="189"/>
        <v>6509505.3499999996</v>
      </c>
      <c r="V438" s="111">
        <f t="shared" si="190"/>
        <v>6509505</v>
      </c>
      <c r="W438" s="112" t="str">
        <f>VLOOKUP(C438,'053-001'!D:I,6,0)</f>
        <v>053-001</v>
      </c>
      <c r="X438" s="112" t="e">
        <f>VLOOKUP(C438,'053-003'!C:G,5,0)</f>
        <v>#N/A</v>
      </c>
      <c r="Y438" s="112" t="e">
        <f>VLOOKUP(C438,'053-004'!C:G,5,0)</f>
        <v>#N/A</v>
      </c>
      <c r="Z438" s="113" t="e">
        <f>VLOOKUP(C438,'053-005'!D:L,9,0)</f>
        <v>#N/A</v>
      </c>
      <c r="AA438" s="112" t="e">
        <f>VLOOKUP(C438,'053-006'!C:G,5,0)</f>
        <v>#N/A</v>
      </c>
    </row>
    <row r="439" spans="1:27" ht="45" customHeight="1">
      <c r="A439" s="174"/>
      <c r="B439" s="189" t="s">
        <v>220</v>
      </c>
      <c r="C439" s="82" t="s">
        <v>220</v>
      </c>
      <c r="D439" s="83" t="s">
        <v>750</v>
      </c>
      <c r="E439" s="83" t="s">
        <v>603</v>
      </c>
      <c r="F439" s="84">
        <v>2</v>
      </c>
      <c r="G439" s="180"/>
      <c r="H439" s="168"/>
      <c r="I439" s="168"/>
      <c r="J439" s="168"/>
      <c r="K439" s="168"/>
      <c r="L439" s="171"/>
      <c r="M439" s="109">
        <v>14</v>
      </c>
      <c r="N439" s="115">
        <f t="shared" ref="N439:N442" si="211">317/15*F439</f>
        <v>42.266666666666666</v>
      </c>
      <c r="O439" s="117">
        <f t="shared" ref="O439:O442" si="212">29/15*F439</f>
        <v>3.8666666666666667</v>
      </c>
      <c r="P439" s="89">
        <f t="shared" si="186"/>
        <v>10.566666666666666</v>
      </c>
      <c r="Q439" s="89">
        <f t="shared" si="187"/>
        <v>31.7</v>
      </c>
      <c r="R439" s="90">
        <v>286978</v>
      </c>
      <c r="S439" s="90">
        <v>266135</v>
      </c>
      <c r="T439" s="110">
        <f t="shared" si="188"/>
        <v>13019010.699999999</v>
      </c>
      <c r="U439" s="110">
        <f t="shared" si="189"/>
        <v>6509505.3499999996</v>
      </c>
      <c r="V439" s="111">
        <f t="shared" si="190"/>
        <v>6509505</v>
      </c>
      <c r="W439" s="112" t="str">
        <f>VLOOKUP(C439,'053-001'!D:I,6,0)</f>
        <v>053-001</v>
      </c>
      <c r="X439" s="112" t="e">
        <f>VLOOKUP(C439,'053-003'!C:G,5,0)</f>
        <v>#N/A</v>
      </c>
      <c r="Y439" s="112" t="e">
        <f>VLOOKUP(C439,'053-004'!C:G,5,0)</f>
        <v>#N/A</v>
      </c>
      <c r="Z439" s="113" t="e">
        <f>VLOOKUP(C439,'053-005'!D:L,9,0)</f>
        <v>#N/A</v>
      </c>
      <c r="AA439" s="112" t="e">
        <f>VLOOKUP(C439,'053-006'!C:G,5,0)</f>
        <v>#N/A</v>
      </c>
    </row>
    <row r="440" spans="1:27" ht="45" customHeight="1">
      <c r="A440" s="174"/>
      <c r="B440" s="189" t="s">
        <v>346</v>
      </c>
      <c r="C440" s="82" t="s">
        <v>346</v>
      </c>
      <c r="D440" s="83" t="s">
        <v>751</v>
      </c>
      <c r="E440" s="83" t="s">
        <v>603</v>
      </c>
      <c r="F440" s="84">
        <v>2</v>
      </c>
      <c r="G440" s="180"/>
      <c r="H440" s="168"/>
      <c r="I440" s="168"/>
      <c r="J440" s="168"/>
      <c r="K440" s="168"/>
      <c r="L440" s="171"/>
      <c r="M440" s="109">
        <v>14</v>
      </c>
      <c r="N440" s="115">
        <f t="shared" si="211"/>
        <v>42.266666666666666</v>
      </c>
      <c r="O440" s="117">
        <f t="shared" si="212"/>
        <v>3.8666666666666667</v>
      </c>
      <c r="P440" s="89">
        <f t="shared" si="186"/>
        <v>10.566666666666666</v>
      </c>
      <c r="Q440" s="89">
        <f t="shared" si="187"/>
        <v>31.7</v>
      </c>
      <c r="R440" s="90">
        <v>286978</v>
      </c>
      <c r="S440" s="90">
        <v>266135</v>
      </c>
      <c r="T440" s="110">
        <f t="shared" si="188"/>
        <v>13019010.699999999</v>
      </c>
      <c r="U440" s="110">
        <f t="shared" si="189"/>
        <v>6509505.3499999996</v>
      </c>
      <c r="V440" s="111">
        <f t="shared" si="190"/>
        <v>6509505</v>
      </c>
      <c r="W440" s="112" t="str">
        <f>VLOOKUP(C440,'053-001'!D:I,6,0)</f>
        <v>053-001</v>
      </c>
      <c r="X440" s="112" t="e">
        <f>VLOOKUP(C440,'053-003'!C:G,5,0)</f>
        <v>#N/A</v>
      </c>
      <c r="Y440" s="112" t="e">
        <f>VLOOKUP(C440,'053-004'!C:G,5,0)</f>
        <v>#N/A</v>
      </c>
      <c r="Z440" s="113" t="e">
        <f>VLOOKUP(C440,'053-005'!D:L,9,0)</f>
        <v>#N/A</v>
      </c>
      <c r="AA440" s="112" t="e">
        <f>VLOOKUP(C440,'053-006'!C:G,5,0)</f>
        <v>#N/A</v>
      </c>
    </row>
    <row r="441" spans="1:27" ht="45" customHeight="1">
      <c r="A441" s="174"/>
      <c r="B441" s="189" t="s">
        <v>455</v>
      </c>
      <c r="C441" s="82" t="s">
        <v>455</v>
      </c>
      <c r="D441" s="83" t="s">
        <v>752</v>
      </c>
      <c r="E441" s="83" t="s">
        <v>603</v>
      </c>
      <c r="F441" s="84">
        <v>8</v>
      </c>
      <c r="G441" s="180"/>
      <c r="H441" s="168"/>
      <c r="I441" s="168"/>
      <c r="J441" s="168"/>
      <c r="K441" s="168"/>
      <c r="L441" s="171"/>
      <c r="M441" s="109">
        <v>14</v>
      </c>
      <c r="N441" s="115">
        <f t="shared" si="211"/>
        <v>169.06666666666666</v>
      </c>
      <c r="O441" s="117">
        <f t="shared" si="212"/>
        <v>15.466666666666667</v>
      </c>
      <c r="P441" s="89">
        <f t="shared" si="186"/>
        <v>42.266666666666666</v>
      </c>
      <c r="Q441" s="89">
        <f t="shared" si="187"/>
        <v>126.8</v>
      </c>
      <c r="R441" s="90">
        <v>286978</v>
      </c>
      <c r="S441" s="90">
        <v>266135</v>
      </c>
      <c r="T441" s="110">
        <f t="shared" si="188"/>
        <v>52076042.799999997</v>
      </c>
      <c r="U441" s="110">
        <f t="shared" si="189"/>
        <v>6509505.3499999996</v>
      </c>
      <c r="V441" s="111">
        <f t="shared" si="190"/>
        <v>6509505</v>
      </c>
      <c r="W441" s="112" t="str">
        <f>VLOOKUP(C441,'053-001'!D:I,6,0)</f>
        <v>053-001</v>
      </c>
      <c r="X441" s="112" t="e">
        <f>VLOOKUP(C441,'053-003'!C:G,5,0)</f>
        <v>#N/A</v>
      </c>
      <c r="Y441" s="112" t="e">
        <f>VLOOKUP(C441,'053-004'!C:G,5,0)</f>
        <v>#N/A</v>
      </c>
      <c r="Z441" s="113" t="e">
        <f>VLOOKUP(C441,'053-005'!D:L,9,0)</f>
        <v>#N/A</v>
      </c>
      <c r="AA441" s="112" t="e">
        <f>VLOOKUP(C441,'053-006'!C:G,5,0)</f>
        <v>#N/A</v>
      </c>
    </row>
    <row r="442" spans="1:27" ht="45" customHeight="1" thickBot="1">
      <c r="A442" s="187"/>
      <c r="B442" s="190" t="s">
        <v>526</v>
      </c>
      <c r="C442" s="95" t="s">
        <v>526</v>
      </c>
      <c r="D442" s="96" t="s">
        <v>527</v>
      </c>
      <c r="E442" s="96" t="s">
        <v>603</v>
      </c>
      <c r="F442" s="97">
        <v>2</v>
      </c>
      <c r="G442" s="192"/>
      <c r="H442" s="184"/>
      <c r="I442" s="184"/>
      <c r="J442" s="184"/>
      <c r="K442" s="184"/>
      <c r="L442" s="182"/>
      <c r="M442" s="109">
        <v>14</v>
      </c>
      <c r="N442" s="115">
        <f t="shared" si="211"/>
        <v>42.266666666666666</v>
      </c>
      <c r="O442" s="117">
        <f t="shared" si="212"/>
        <v>3.8666666666666667</v>
      </c>
      <c r="P442" s="89">
        <f t="shared" si="186"/>
        <v>10.566666666666666</v>
      </c>
      <c r="Q442" s="89">
        <f t="shared" si="187"/>
        <v>31.7</v>
      </c>
      <c r="R442" s="90">
        <v>286978</v>
      </c>
      <c r="S442" s="90">
        <v>266135</v>
      </c>
      <c r="T442" s="110">
        <f t="shared" si="188"/>
        <v>13019010.699999999</v>
      </c>
      <c r="U442" s="110">
        <f t="shared" si="189"/>
        <v>6509505.3499999996</v>
      </c>
      <c r="V442" s="111">
        <f t="shared" si="190"/>
        <v>6509505</v>
      </c>
      <c r="W442" s="112" t="str">
        <f>VLOOKUP(C442,'053-001'!D:I,6,0)</f>
        <v>053-001</v>
      </c>
      <c r="X442" s="112" t="e">
        <f>VLOOKUP(C442,'053-003'!C:G,5,0)</f>
        <v>#N/A</v>
      </c>
      <c r="Y442" s="112" t="e">
        <f>VLOOKUP(C442,'053-004'!C:G,5,0)</f>
        <v>#N/A</v>
      </c>
      <c r="Z442" s="113" t="e">
        <f>VLOOKUP(C442,'053-005'!D:L,9,0)</f>
        <v>#N/A</v>
      </c>
      <c r="AA442" s="112" t="e">
        <f>VLOOKUP(C442,'053-006'!C:G,5,0)</f>
        <v>#N/A</v>
      </c>
    </row>
    <row r="443" spans="1:27" ht="45" customHeight="1">
      <c r="A443" s="186" t="s">
        <v>608</v>
      </c>
      <c r="B443" s="188" t="s">
        <v>74</v>
      </c>
      <c r="C443" s="92" t="s">
        <v>74</v>
      </c>
      <c r="D443" s="93" t="s">
        <v>3</v>
      </c>
      <c r="E443" s="93" t="s">
        <v>603</v>
      </c>
      <c r="F443" s="94">
        <v>1</v>
      </c>
      <c r="G443" s="191">
        <v>143</v>
      </c>
      <c r="H443" s="183">
        <f>F443*G443</f>
        <v>143</v>
      </c>
      <c r="I443" s="183">
        <v>0</v>
      </c>
      <c r="J443" s="183">
        <f>H443-I443</f>
        <v>143</v>
      </c>
      <c r="K443" s="183">
        <f>J443*0.09</f>
        <v>12.87</v>
      </c>
      <c r="L443" s="185">
        <f>J443+K443</f>
        <v>155.87</v>
      </c>
      <c r="M443" s="109">
        <v>14</v>
      </c>
      <c r="N443" s="115">
        <f t="shared" ref="N443:N447" si="213">143/15*F443</f>
        <v>9.5333333333333332</v>
      </c>
      <c r="O443" s="115">
        <f>13/15*F443</f>
        <v>0.8666666666666667</v>
      </c>
      <c r="P443" s="89">
        <f t="shared" si="186"/>
        <v>2.3833333333333333</v>
      </c>
      <c r="Q443" s="89">
        <f t="shared" si="187"/>
        <v>7.15</v>
      </c>
      <c r="R443" s="90">
        <v>286978</v>
      </c>
      <c r="S443" s="90">
        <v>266135</v>
      </c>
      <c r="T443" s="110">
        <f t="shared" si="188"/>
        <v>2934895.3833333333</v>
      </c>
      <c r="U443" s="110">
        <f t="shared" si="189"/>
        <v>2934895.3833333333</v>
      </c>
      <c r="V443" s="111">
        <f t="shared" si="190"/>
        <v>2934895</v>
      </c>
      <c r="W443" s="112" t="str">
        <f>VLOOKUP(C443,'053-001'!D:I,6,0)</f>
        <v>053-001</v>
      </c>
      <c r="X443" s="112" t="e">
        <f>VLOOKUP(C443,'053-003'!C:G,5,0)</f>
        <v>#N/A</v>
      </c>
      <c r="Y443" s="112" t="e">
        <f>VLOOKUP(C443,'053-004'!C:G,5,0)</f>
        <v>#N/A</v>
      </c>
      <c r="Z443" s="113" t="e">
        <f>VLOOKUP(C443,'053-005'!D:L,9,0)</f>
        <v>#N/A</v>
      </c>
      <c r="AA443" s="112" t="e">
        <f>VLOOKUP(C443,'053-006'!C:G,5,0)</f>
        <v>#N/A</v>
      </c>
    </row>
    <row r="444" spans="1:27" ht="45" customHeight="1">
      <c r="A444" s="174"/>
      <c r="B444" s="189" t="s">
        <v>222</v>
      </c>
      <c r="C444" s="82" t="s">
        <v>222</v>
      </c>
      <c r="D444" s="83" t="s">
        <v>739</v>
      </c>
      <c r="E444" s="83" t="s">
        <v>603</v>
      </c>
      <c r="F444" s="84">
        <v>2</v>
      </c>
      <c r="G444" s="180"/>
      <c r="H444" s="168"/>
      <c r="I444" s="168"/>
      <c r="J444" s="168"/>
      <c r="K444" s="168"/>
      <c r="L444" s="171"/>
      <c r="M444" s="109">
        <v>14</v>
      </c>
      <c r="N444" s="115">
        <f t="shared" si="213"/>
        <v>19.066666666666666</v>
      </c>
      <c r="O444" s="115">
        <f t="shared" ref="O444:O447" si="214">13/15*F444</f>
        <v>1.7333333333333334</v>
      </c>
      <c r="P444" s="89">
        <f t="shared" si="186"/>
        <v>4.7666666666666666</v>
      </c>
      <c r="Q444" s="89">
        <f t="shared" si="187"/>
        <v>14.3</v>
      </c>
      <c r="R444" s="90">
        <v>286978</v>
      </c>
      <c r="S444" s="90">
        <v>266135</v>
      </c>
      <c r="T444" s="110">
        <f t="shared" si="188"/>
        <v>5869790.7666666666</v>
      </c>
      <c r="U444" s="110">
        <f t="shared" si="189"/>
        <v>2934895.3833333333</v>
      </c>
      <c r="V444" s="111">
        <f t="shared" si="190"/>
        <v>2934895</v>
      </c>
      <c r="W444" s="112" t="str">
        <f>VLOOKUP(C444,'053-001'!D:I,6,0)</f>
        <v>053-001</v>
      </c>
      <c r="X444" s="112" t="e">
        <f>VLOOKUP(C444,'053-003'!C:G,5,0)</f>
        <v>#N/A</v>
      </c>
      <c r="Y444" s="112" t="e">
        <f>VLOOKUP(C444,'053-004'!C:G,5,0)</f>
        <v>#N/A</v>
      </c>
      <c r="Z444" s="113" t="e">
        <f>VLOOKUP(C444,'053-005'!D:L,9,0)</f>
        <v>#N/A</v>
      </c>
      <c r="AA444" s="112" t="e">
        <f>VLOOKUP(C444,'053-006'!C:G,5,0)</f>
        <v>#N/A</v>
      </c>
    </row>
    <row r="445" spans="1:27" ht="45" customHeight="1">
      <c r="A445" s="174"/>
      <c r="B445" s="189" t="s">
        <v>348</v>
      </c>
      <c r="C445" s="82" t="s">
        <v>348</v>
      </c>
      <c r="D445" s="83" t="s">
        <v>665</v>
      </c>
      <c r="E445" s="83" t="s">
        <v>603</v>
      </c>
      <c r="F445" s="84">
        <v>2</v>
      </c>
      <c r="G445" s="180"/>
      <c r="H445" s="168"/>
      <c r="I445" s="168"/>
      <c r="J445" s="168"/>
      <c r="K445" s="168"/>
      <c r="L445" s="171"/>
      <c r="M445" s="109">
        <v>14</v>
      </c>
      <c r="N445" s="115">
        <f t="shared" si="213"/>
        <v>19.066666666666666</v>
      </c>
      <c r="O445" s="115">
        <f t="shared" si="214"/>
        <v>1.7333333333333334</v>
      </c>
      <c r="P445" s="89">
        <f t="shared" si="186"/>
        <v>4.7666666666666666</v>
      </c>
      <c r="Q445" s="89">
        <f t="shared" si="187"/>
        <v>14.3</v>
      </c>
      <c r="R445" s="90">
        <v>286978</v>
      </c>
      <c r="S445" s="90">
        <v>266135</v>
      </c>
      <c r="T445" s="110">
        <f t="shared" si="188"/>
        <v>5869790.7666666666</v>
      </c>
      <c r="U445" s="110">
        <f t="shared" si="189"/>
        <v>2934895.3833333333</v>
      </c>
      <c r="V445" s="111">
        <f t="shared" si="190"/>
        <v>2934895</v>
      </c>
      <c r="W445" s="112" t="str">
        <f>VLOOKUP(C445,'053-001'!D:I,6,0)</f>
        <v>053-001</v>
      </c>
      <c r="X445" s="112" t="e">
        <f>VLOOKUP(C445,'053-003'!C:G,5,0)</f>
        <v>#N/A</v>
      </c>
      <c r="Y445" s="112" t="e">
        <f>VLOOKUP(C445,'053-004'!C:G,5,0)</f>
        <v>#N/A</v>
      </c>
      <c r="Z445" s="113" t="e">
        <f>VLOOKUP(C445,'053-005'!D:L,9,0)</f>
        <v>#N/A</v>
      </c>
      <c r="AA445" s="112" t="e">
        <f>VLOOKUP(C445,'053-006'!C:G,5,0)</f>
        <v>#N/A</v>
      </c>
    </row>
    <row r="446" spans="1:27" ht="45" customHeight="1">
      <c r="A446" s="174"/>
      <c r="B446" s="189" t="s">
        <v>457</v>
      </c>
      <c r="C446" s="82" t="s">
        <v>457</v>
      </c>
      <c r="D446" s="83" t="s">
        <v>666</v>
      </c>
      <c r="E446" s="83" t="s">
        <v>603</v>
      </c>
      <c r="F446" s="84">
        <v>8</v>
      </c>
      <c r="G446" s="180"/>
      <c r="H446" s="168"/>
      <c r="I446" s="168"/>
      <c r="J446" s="168"/>
      <c r="K446" s="168"/>
      <c r="L446" s="171"/>
      <c r="M446" s="109">
        <v>14</v>
      </c>
      <c r="N446" s="115">
        <f t="shared" si="213"/>
        <v>76.266666666666666</v>
      </c>
      <c r="O446" s="115">
        <f t="shared" si="214"/>
        <v>6.9333333333333336</v>
      </c>
      <c r="P446" s="89">
        <f t="shared" si="186"/>
        <v>19.066666666666666</v>
      </c>
      <c r="Q446" s="89">
        <f t="shared" si="187"/>
        <v>57.2</v>
      </c>
      <c r="R446" s="90">
        <v>286978</v>
      </c>
      <c r="S446" s="90">
        <v>266135</v>
      </c>
      <c r="T446" s="110">
        <f t="shared" si="188"/>
        <v>23479163.066666666</v>
      </c>
      <c r="U446" s="110">
        <f t="shared" si="189"/>
        <v>2934895.3833333333</v>
      </c>
      <c r="V446" s="111">
        <f t="shared" si="190"/>
        <v>2934895</v>
      </c>
      <c r="W446" s="112" t="str">
        <f>VLOOKUP(C446,'053-001'!D:I,6,0)</f>
        <v>053-001</v>
      </c>
      <c r="X446" s="112" t="e">
        <f>VLOOKUP(C446,'053-003'!C:G,5,0)</f>
        <v>#N/A</v>
      </c>
      <c r="Y446" s="112" t="e">
        <f>VLOOKUP(C446,'053-004'!C:G,5,0)</f>
        <v>#N/A</v>
      </c>
      <c r="Z446" s="113" t="e">
        <f>VLOOKUP(C446,'053-005'!D:L,9,0)</f>
        <v>#N/A</v>
      </c>
      <c r="AA446" s="112" t="e">
        <f>VLOOKUP(C446,'053-006'!C:G,5,0)</f>
        <v>#N/A</v>
      </c>
    </row>
    <row r="447" spans="1:27" ht="45" customHeight="1" thickBot="1">
      <c r="A447" s="187"/>
      <c r="B447" s="190" t="s">
        <v>528</v>
      </c>
      <c r="C447" s="95" t="s">
        <v>528</v>
      </c>
      <c r="D447" s="96" t="s">
        <v>500</v>
      </c>
      <c r="E447" s="96" t="s">
        <v>603</v>
      </c>
      <c r="F447" s="97">
        <v>2</v>
      </c>
      <c r="G447" s="192"/>
      <c r="H447" s="184"/>
      <c r="I447" s="184"/>
      <c r="J447" s="184"/>
      <c r="K447" s="184"/>
      <c r="L447" s="182"/>
      <c r="M447" s="109">
        <v>14</v>
      </c>
      <c r="N447" s="115">
        <f t="shared" si="213"/>
        <v>19.066666666666666</v>
      </c>
      <c r="O447" s="115">
        <f t="shared" si="214"/>
        <v>1.7333333333333334</v>
      </c>
      <c r="P447" s="89">
        <f t="shared" si="186"/>
        <v>4.7666666666666666</v>
      </c>
      <c r="Q447" s="89">
        <f t="shared" si="187"/>
        <v>14.3</v>
      </c>
      <c r="R447" s="90">
        <v>286978</v>
      </c>
      <c r="S447" s="90">
        <v>266135</v>
      </c>
      <c r="T447" s="110">
        <f t="shared" si="188"/>
        <v>5869790.7666666666</v>
      </c>
      <c r="U447" s="110">
        <f t="shared" si="189"/>
        <v>2934895.3833333333</v>
      </c>
      <c r="V447" s="111">
        <f t="shared" si="190"/>
        <v>2934895</v>
      </c>
      <c r="W447" s="112" t="str">
        <f>VLOOKUP(C447,'053-001'!D:I,6,0)</f>
        <v>053-001</v>
      </c>
      <c r="X447" s="112" t="e">
        <f>VLOOKUP(C447,'053-003'!C:G,5,0)</f>
        <v>#N/A</v>
      </c>
      <c r="Y447" s="112" t="e">
        <f>VLOOKUP(C447,'053-004'!C:G,5,0)</f>
        <v>#N/A</v>
      </c>
      <c r="Z447" s="113" t="e">
        <f>VLOOKUP(C447,'053-005'!D:L,9,0)</f>
        <v>#N/A</v>
      </c>
      <c r="AA447" s="112" t="e">
        <f>VLOOKUP(C447,'053-006'!C:G,5,0)</f>
        <v>#N/A</v>
      </c>
    </row>
    <row r="448" spans="1:27" ht="45" customHeight="1">
      <c r="A448" s="186" t="s">
        <v>618</v>
      </c>
      <c r="B448" s="188" t="s">
        <v>77</v>
      </c>
      <c r="C448" s="92" t="s">
        <v>77</v>
      </c>
      <c r="D448" s="93" t="s">
        <v>3</v>
      </c>
      <c r="E448" s="93" t="s">
        <v>603</v>
      </c>
      <c r="F448" s="94">
        <v>1</v>
      </c>
      <c r="G448" s="191">
        <v>249</v>
      </c>
      <c r="H448" s="183">
        <f>F448*G448</f>
        <v>249</v>
      </c>
      <c r="I448" s="183">
        <v>0</v>
      </c>
      <c r="J448" s="183">
        <f>H448-I448</f>
        <v>249</v>
      </c>
      <c r="K448" s="183">
        <f>J448*0.09</f>
        <v>22.41</v>
      </c>
      <c r="L448" s="185">
        <f>J448+K448</f>
        <v>271.41000000000003</v>
      </c>
      <c r="M448" s="109">
        <v>14</v>
      </c>
      <c r="N448" s="115">
        <f>249/15*F448</f>
        <v>16.600000000000001</v>
      </c>
      <c r="O448" s="115">
        <f>22/15*F448</f>
        <v>1.4666666666666666</v>
      </c>
      <c r="P448" s="89">
        <f t="shared" si="186"/>
        <v>4.1500000000000004</v>
      </c>
      <c r="Q448" s="89">
        <f t="shared" si="187"/>
        <v>12.450000000000001</v>
      </c>
      <c r="R448" s="90">
        <v>286978</v>
      </c>
      <c r="S448" s="90">
        <v>266135</v>
      </c>
      <c r="T448" s="110">
        <f t="shared" si="188"/>
        <v>5098237.416666666</v>
      </c>
      <c r="U448" s="110">
        <f t="shared" si="189"/>
        <v>5098237.416666666</v>
      </c>
      <c r="V448" s="111">
        <f t="shared" si="190"/>
        <v>5098237</v>
      </c>
      <c r="W448" s="112" t="str">
        <f>VLOOKUP(C448,'053-001'!D:I,6,0)</f>
        <v>053-001</v>
      </c>
      <c r="X448" s="112" t="e">
        <f>VLOOKUP(C448,'053-003'!C:G,5,0)</f>
        <v>#N/A</v>
      </c>
      <c r="Y448" s="112" t="e">
        <f>VLOOKUP(C448,'053-004'!C:G,5,0)</f>
        <v>#N/A</v>
      </c>
      <c r="Z448" s="113" t="e">
        <f>VLOOKUP(C448,'053-005'!D:L,9,0)</f>
        <v>#N/A</v>
      </c>
      <c r="AA448" s="112" t="e">
        <f>VLOOKUP(C448,'053-006'!C:G,5,0)</f>
        <v>#N/A</v>
      </c>
    </row>
    <row r="449" spans="1:27" ht="45" customHeight="1">
      <c r="A449" s="174"/>
      <c r="B449" s="189" t="s">
        <v>225</v>
      </c>
      <c r="C449" s="82" t="s">
        <v>225</v>
      </c>
      <c r="D449" s="83" t="s">
        <v>753</v>
      </c>
      <c r="E449" s="83" t="s">
        <v>603</v>
      </c>
      <c r="F449" s="84">
        <v>2</v>
      </c>
      <c r="G449" s="180"/>
      <c r="H449" s="168"/>
      <c r="I449" s="168"/>
      <c r="J449" s="168"/>
      <c r="K449" s="168"/>
      <c r="L449" s="171"/>
      <c r="M449" s="109">
        <v>14</v>
      </c>
      <c r="N449" s="115">
        <f t="shared" ref="N449:N452" si="215">249/15*F449</f>
        <v>33.200000000000003</v>
      </c>
      <c r="O449" s="115">
        <f t="shared" ref="O449:O452" si="216">22/15*F449</f>
        <v>2.9333333333333331</v>
      </c>
      <c r="P449" s="89">
        <f t="shared" si="186"/>
        <v>8.3000000000000007</v>
      </c>
      <c r="Q449" s="89">
        <f t="shared" si="187"/>
        <v>24.900000000000002</v>
      </c>
      <c r="R449" s="90">
        <v>286978</v>
      </c>
      <c r="S449" s="90">
        <v>266135</v>
      </c>
      <c r="T449" s="110">
        <f t="shared" si="188"/>
        <v>10196474.833333332</v>
      </c>
      <c r="U449" s="110">
        <f t="shared" si="189"/>
        <v>5098237.416666666</v>
      </c>
      <c r="V449" s="111">
        <f t="shared" si="190"/>
        <v>5098237</v>
      </c>
      <c r="W449" s="112" t="str">
        <f>VLOOKUP(C449,'053-001'!D:I,6,0)</f>
        <v>053-001</v>
      </c>
      <c r="X449" s="112" t="e">
        <f>VLOOKUP(C449,'053-003'!C:G,5,0)</f>
        <v>#N/A</v>
      </c>
      <c r="Y449" s="112" t="e">
        <f>VLOOKUP(C449,'053-004'!C:G,5,0)</f>
        <v>#N/A</v>
      </c>
      <c r="Z449" s="113" t="e">
        <f>VLOOKUP(C449,'053-005'!D:L,9,0)</f>
        <v>#N/A</v>
      </c>
      <c r="AA449" s="112" t="e">
        <f>VLOOKUP(C449,'053-006'!C:G,5,0)</f>
        <v>#N/A</v>
      </c>
    </row>
    <row r="450" spans="1:27" ht="45" customHeight="1">
      <c r="A450" s="174"/>
      <c r="B450" s="189" t="s">
        <v>351</v>
      </c>
      <c r="C450" s="82" t="s">
        <v>351</v>
      </c>
      <c r="D450" s="83" t="s">
        <v>275</v>
      </c>
      <c r="E450" s="83" t="s">
        <v>603</v>
      </c>
      <c r="F450" s="84">
        <v>2</v>
      </c>
      <c r="G450" s="180"/>
      <c r="H450" s="168"/>
      <c r="I450" s="168"/>
      <c r="J450" s="168"/>
      <c r="K450" s="168"/>
      <c r="L450" s="171"/>
      <c r="M450" s="109">
        <v>14</v>
      </c>
      <c r="N450" s="115">
        <f t="shared" si="215"/>
        <v>33.200000000000003</v>
      </c>
      <c r="O450" s="115">
        <f t="shared" si="216"/>
        <v>2.9333333333333331</v>
      </c>
      <c r="P450" s="89">
        <f t="shared" si="186"/>
        <v>8.3000000000000007</v>
      </c>
      <c r="Q450" s="89">
        <f t="shared" si="187"/>
        <v>24.900000000000002</v>
      </c>
      <c r="R450" s="90">
        <v>286978</v>
      </c>
      <c r="S450" s="90">
        <v>266135</v>
      </c>
      <c r="T450" s="110">
        <f t="shared" si="188"/>
        <v>10196474.833333332</v>
      </c>
      <c r="U450" s="110">
        <f t="shared" si="189"/>
        <v>5098237.416666666</v>
      </c>
      <c r="V450" s="111">
        <f t="shared" si="190"/>
        <v>5098237</v>
      </c>
      <c r="W450" s="112" t="str">
        <f>VLOOKUP(C450,'053-001'!D:I,6,0)</f>
        <v>053-001</v>
      </c>
      <c r="X450" s="112" t="e">
        <f>VLOOKUP(C450,'053-003'!C:G,5,0)</f>
        <v>#N/A</v>
      </c>
      <c r="Y450" s="112" t="e">
        <f>VLOOKUP(C450,'053-004'!C:G,5,0)</f>
        <v>#N/A</v>
      </c>
      <c r="Z450" s="113" t="e">
        <f>VLOOKUP(C450,'053-005'!D:L,9,0)</f>
        <v>#N/A</v>
      </c>
      <c r="AA450" s="112" t="e">
        <f>VLOOKUP(C450,'053-006'!C:G,5,0)</f>
        <v>#N/A</v>
      </c>
    </row>
    <row r="451" spans="1:27" ht="45" customHeight="1">
      <c r="A451" s="174"/>
      <c r="B451" s="189" t="s">
        <v>460</v>
      </c>
      <c r="C451" s="82" t="s">
        <v>460</v>
      </c>
      <c r="D451" s="83" t="s">
        <v>385</v>
      </c>
      <c r="E451" s="83" t="s">
        <v>603</v>
      </c>
      <c r="F451" s="84">
        <v>8</v>
      </c>
      <c r="G451" s="180"/>
      <c r="H451" s="168"/>
      <c r="I451" s="168"/>
      <c r="J451" s="168"/>
      <c r="K451" s="168"/>
      <c r="L451" s="171"/>
      <c r="M451" s="109">
        <v>14</v>
      </c>
      <c r="N451" s="115">
        <f t="shared" si="215"/>
        <v>132.80000000000001</v>
      </c>
      <c r="O451" s="115">
        <f t="shared" si="216"/>
        <v>11.733333333333333</v>
      </c>
      <c r="P451" s="89">
        <f t="shared" ref="P451:P514" si="217">N451*25%</f>
        <v>33.200000000000003</v>
      </c>
      <c r="Q451" s="89">
        <f t="shared" ref="Q451:Q514" si="218">N451*75%</f>
        <v>99.600000000000009</v>
      </c>
      <c r="R451" s="90">
        <v>286978</v>
      </c>
      <c r="S451" s="90">
        <v>266135</v>
      </c>
      <c r="T451" s="110">
        <f t="shared" ref="T451:T514" si="219">(Q451*R451)+(P451*S451)+(O451*R451)</f>
        <v>40785899.333333328</v>
      </c>
      <c r="U451" s="110">
        <f t="shared" ref="U451:U514" si="220">T451/F451</f>
        <v>5098237.416666666</v>
      </c>
      <c r="V451" s="111">
        <f t="shared" ref="V451:V514" si="221">INT(U451)</f>
        <v>5098237</v>
      </c>
      <c r="W451" s="112" t="str">
        <f>VLOOKUP(C451,'053-001'!D:I,6,0)</f>
        <v>053-001</v>
      </c>
      <c r="X451" s="112" t="e">
        <f>VLOOKUP(C451,'053-003'!C:G,5,0)</f>
        <v>#N/A</v>
      </c>
      <c r="Y451" s="112" t="e">
        <f>VLOOKUP(C451,'053-004'!C:G,5,0)</f>
        <v>#N/A</v>
      </c>
      <c r="Z451" s="113" t="e">
        <f>VLOOKUP(C451,'053-005'!D:L,9,0)</f>
        <v>#N/A</v>
      </c>
      <c r="AA451" s="112" t="e">
        <f>VLOOKUP(C451,'053-006'!C:G,5,0)</f>
        <v>#N/A</v>
      </c>
    </row>
    <row r="452" spans="1:27" ht="45" customHeight="1" thickBot="1">
      <c r="A452" s="187"/>
      <c r="B452" s="190" t="s">
        <v>531</v>
      </c>
      <c r="C452" s="95" t="s">
        <v>531</v>
      </c>
      <c r="D452" s="96" t="s">
        <v>532</v>
      </c>
      <c r="E452" s="96" t="s">
        <v>603</v>
      </c>
      <c r="F452" s="97">
        <v>2</v>
      </c>
      <c r="G452" s="192"/>
      <c r="H452" s="184"/>
      <c r="I452" s="184"/>
      <c r="J452" s="184"/>
      <c r="K452" s="184"/>
      <c r="L452" s="182"/>
      <c r="M452" s="109">
        <v>14</v>
      </c>
      <c r="N452" s="115">
        <f t="shared" si="215"/>
        <v>33.200000000000003</v>
      </c>
      <c r="O452" s="115">
        <f t="shared" si="216"/>
        <v>2.9333333333333331</v>
      </c>
      <c r="P452" s="89">
        <f t="shared" si="217"/>
        <v>8.3000000000000007</v>
      </c>
      <c r="Q452" s="89">
        <f t="shared" si="218"/>
        <v>24.900000000000002</v>
      </c>
      <c r="R452" s="90">
        <v>286978</v>
      </c>
      <c r="S452" s="90">
        <v>266135</v>
      </c>
      <c r="T452" s="110">
        <f t="shared" si="219"/>
        <v>10196474.833333332</v>
      </c>
      <c r="U452" s="110">
        <f t="shared" si="220"/>
        <v>5098237.416666666</v>
      </c>
      <c r="V452" s="111">
        <f t="shared" si="221"/>
        <v>5098237</v>
      </c>
      <c r="W452" s="112" t="str">
        <f>VLOOKUP(C452,'053-001'!D:I,6,0)</f>
        <v>053-001</v>
      </c>
      <c r="X452" s="112" t="e">
        <f>VLOOKUP(C452,'053-003'!C:G,5,0)</f>
        <v>#N/A</v>
      </c>
      <c r="Y452" s="112" t="e">
        <f>VLOOKUP(C452,'053-004'!C:G,5,0)</f>
        <v>#N/A</v>
      </c>
      <c r="Z452" s="113" t="e">
        <f>VLOOKUP(C452,'053-005'!D:L,9,0)</f>
        <v>#N/A</v>
      </c>
      <c r="AA452" s="112" t="e">
        <f>VLOOKUP(C452,'053-006'!C:G,5,0)</f>
        <v>#N/A</v>
      </c>
    </row>
    <row r="453" spans="1:27" ht="45" customHeight="1">
      <c r="A453" s="186" t="s">
        <v>601</v>
      </c>
      <c r="B453" s="188" t="s">
        <v>754</v>
      </c>
      <c r="C453" s="92" t="s">
        <v>755</v>
      </c>
      <c r="D453" s="93" t="s">
        <v>756</v>
      </c>
      <c r="E453" s="93" t="s">
        <v>757</v>
      </c>
      <c r="F453" s="94">
        <v>1</v>
      </c>
      <c r="G453" s="191">
        <v>380</v>
      </c>
      <c r="H453" s="183">
        <f>F453*G453</f>
        <v>380</v>
      </c>
      <c r="I453" s="183">
        <v>0</v>
      </c>
      <c r="J453" s="183">
        <f>H453-I453</f>
        <v>380</v>
      </c>
      <c r="K453" s="183">
        <f>J453*0.09</f>
        <v>34.199999999999996</v>
      </c>
      <c r="L453" s="185">
        <f>J453+K453</f>
        <v>414.2</v>
      </c>
      <c r="M453" s="109">
        <v>13</v>
      </c>
      <c r="N453" s="115">
        <f>380/14*F453</f>
        <v>27.142857142857142</v>
      </c>
      <c r="O453" s="115">
        <f>34/14*F453</f>
        <v>2.4285714285714284</v>
      </c>
      <c r="P453" s="89">
        <f t="shared" si="217"/>
        <v>6.7857142857142856</v>
      </c>
      <c r="Q453" s="89">
        <f t="shared" si="218"/>
        <v>20.357142857142858</v>
      </c>
      <c r="R453" s="90">
        <v>286978</v>
      </c>
      <c r="S453" s="90">
        <v>266135</v>
      </c>
      <c r="T453" s="110">
        <f t="shared" si="219"/>
        <v>8344914.7857142854</v>
      </c>
      <c r="U453" s="110">
        <f t="shared" si="220"/>
        <v>8344914.7857142854</v>
      </c>
      <c r="V453" s="111">
        <f t="shared" si="221"/>
        <v>8344914</v>
      </c>
      <c r="W453" s="112" t="e">
        <f>VLOOKUP(C453,'053-001'!D:I,6,0)</f>
        <v>#N/A</v>
      </c>
      <c r="X453" s="112" t="e">
        <f>VLOOKUP(C453,'053-003'!C:G,5,0)</f>
        <v>#N/A</v>
      </c>
      <c r="Y453" s="112" t="e">
        <f>VLOOKUP(C453,'053-004'!C:G,5,0)</f>
        <v>#N/A</v>
      </c>
      <c r="Z453" s="113" t="e">
        <f>VLOOKUP(C453,'053-005'!D:L,9,0)</f>
        <v>#N/A</v>
      </c>
      <c r="AA453" s="112" t="str">
        <f>VLOOKUP(C453,'053-006'!C:G,5,0)</f>
        <v>053-006</v>
      </c>
    </row>
    <row r="454" spans="1:27" ht="45" customHeight="1">
      <c r="A454" s="174"/>
      <c r="B454" s="189" t="s">
        <v>758</v>
      </c>
      <c r="C454" s="82" t="s">
        <v>758</v>
      </c>
      <c r="D454" s="83" t="s">
        <v>759</v>
      </c>
      <c r="E454" s="83" t="s">
        <v>757</v>
      </c>
      <c r="F454" s="84">
        <v>8</v>
      </c>
      <c r="G454" s="180"/>
      <c r="H454" s="168"/>
      <c r="I454" s="168"/>
      <c r="J454" s="168"/>
      <c r="K454" s="168"/>
      <c r="L454" s="171"/>
      <c r="M454" s="109">
        <v>13</v>
      </c>
      <c r="N454" s="115">
        <f t="shared" ref="N454:N457" si="222">380/14*F454</f>
        <v>217.14285714285714</v>
      </c>
      <c r="O454" s="115">
        <f t="shared" ref="O454:O457" si="223">34/14*F454</f>
        <v>19.428571428571427</v>
      </c>
      <c r="P454" s="89">
        <f t="shared" si="217"/>
        <v>54.285714285714285</v>
      </c>
      <c r="Q454" s="89">
        <f t="shared" si="218"/>
        <v>162.85714285714286</v>
      </c>
      <c r="R454" s="90">
        <v>286978</v>
      </c>
      <c r="S454" s="90">
        <v>266135</v>
      </c>
      <c r="T454" s="110">
        <f t="shared" si="219"/>
        <v>66759318.285714284</v>
      </c>
      <c r="U454" s="110">
        <f t="shared" si="220"/>
        <v>8344914.7857142854</v>
      </c>
      <c r="V454" s="111">
        <f t="shared" si="221"/>
        <v>8344914</v>
      </c>
      <c r="W454" s="112" t="e">
        <f>VLOOKUP(C454,'053-001'!D:I,6,0)</f>
        <v>#N/A</v>
      </c>
      <c r="X454" s="112" t="e">
        <f>VLOOKUP(C454,'053-003'!C:G,5,0)</f>
        <v>#N/A</v>
      </c>
      <c r="Y454" s="112" t="e">
        <f>VLOOKUP(C454,'053-004'!C:G,5,0)</f>
        <v>#N/A</v>
      </c>
      <c r="Z454" s="113" t="e">
        <f>VLOOKUP(C454,'053-005'!D:L,9,0)</f>
        <v>#N/A</v>
      </c>
      <c r="AA454" s="112" t="str">
        <f>VLOOKUP(C454,'053-006'!C:G,5,0)</f>
        <v>053-006</v>
      </c>
    </row>
    <row r="455" spans="1:27" ht="45" customHeight="1">
      <c r="A455" s="174"/>
      <c r="B455" s="189" t="s">
        <v>760</v>
      </c>
      <c r="C455" s="82" t="s">
        <v>760</v>
      </c>
      <c r="D455" s="83" t="s">
        <v>761</v>
      </c>
      <c r="E455" s="83" t="s">
        <v>757</v>
      </c>
      <c r="F455" s="84">
        <v>2</v>
      </c>
      <c r="G455" s="180"/>
      <c r="H455" s="168"/>
      <c r="I455" s="168"/>
      <c r="J455" s="168"/>
      <c r="K455" s="168"/>
      <c r="L455" s="171"/>
      <c r="M455" s="109">
        <v>13</v>
      </c>
      <c r="N455" s="115">
        <f t="shared" si="222"/>
        <v>54.285714285714285</v>
      </c>
      <c r="O455" s="115">
        <f t="shared" si="223"/>
        <v>4.8571428571428568</v>
      </c>
      <c r="P455" s="89">
        <f t="shared" si="217"/>
        <v>13.571428571428571</v>
      </c>
      <c r="Q455" s="89">
        <f t="shared" si="218"/>
        <v>40.714285714285715</v>
      </c>
      <c r="R455" s="90">
        <v>286978</v>
      </c>
      <c r="S455" s="90">
        <v>266135</v>
      </c>
      <c r="T455" s="110">
        <f t="shared" si="219"/>
        <v>16689829.571428571</v>
      </c>
      <c r="U455" s="110">
        <f t="shared" si="220"/>
        <v>8344914.7857142854</v>
      </c>
      <c r="V455" s="111">
        <f t="shared" si="221"/>
        <v>8344914</v>
      </c>
      <c r="W455" s="112" t="e">
        <f>VLOOKUP(C455,'053-001'!D:I,6,0)</f>
        <v>#N/A</v>
      </c>
      <c r="X455" s="112" t="e">
        <f>VLOOKUP(C455,'053-003'!C:G,5,0)</f>
        <v>#N/A</v>
      </c>
      <c r="Y455" s="112" t="e">
        <f>VLOOKUP(C455,'053-004'!C:G,5,0)</f>
        <v>#N/A</v>
      </c>
      <c r="Z455" s="113" t="e">
        <f>VLOOKUP(C455,'053-005'!D:L,9,0)</f>
        <v>#N/A</v>
      </c>
      <c r="AA455" s="112" t="str">
        <f>VLOOKUP(C455,'053-006'!C:G,5,0)</f>
        <v>053-006</v>
      </c>
    </row>
    <row r="456" spans="1:27" ht="45" customHeight="1">
      <c r="A456" s="174"/>
      <c r="B456" s="189" t="s">
        <v>762</v>
      </c>
      <c r="C456" s="82" t="s">
        <v>762</v>
      </c>
      <c r="D456" s="83" t="s">
        <v>763</v>
      </c>
      <c r="E456" s="83" t="s">
        <v>757</v>
      </c>
      <c r="F456" s="84">
        <v>2</v>
      </c>
      <c r="G456" s="180"/>
      <c r="H456" s="168"/>
      <c r="I456" s="168"/>
      <c r="J456" s="168"/>
      <c r="K456" s="168"/>
      <c r="L456" s="171"/>
      <c r="M456" s="109">
        <v>13</v>
      </c>
      <c r="N456" s="115">
        <f t="shared" si="222"/>
        <v>54.285714285714285</v>
      </c>
      <c r="O456" s="115">
        <f t="shared" si="223"/>
        <v>4.8571428571428568</v>
      </c>
      <c r="P456" s="89">
        <f t="shared" si="217"/>
        <v>13.571428571428571</v>
      </c>
      <c r="Q456" s="89">
        <f t="shared" si="218"/>
        <v>40.714285714285715</v>
      </c>
      <c r="R456" s="90">
        <v>286978</v>
      </c>
      <c r="S456" s="90">
        <v>266135</v>
      </c>
      <c r="T456" s="110">
        <f t="shared" si="219"/>
        <v>16689829.571428571</v>
      </c>
      <c r="U456" s="110">
        <f t="shared" si="220"/>
        <v>8344914.7857142854</v>
      </c>
      <c r="V456" s="111">
        <f t="shared" si="221"/>
        <v>8344914</v>
      </c>
      <c r="W456" s="112" t="e">
        <f>VLOOKUP(C456,'053-001'!D:I,6,0)</f>
        <v>#N/A</v>
      </c>
      <c r="X456" s="112" t="e">
        <f>VLOOKUP(C456,'053-003'!C:G,5,0)</f>
        <v>#N/A</v>
      </c>
      <c r="Y456" s="112" t="e">
        <f>VLOOKUP(C456,'053-004'!C:G,5,0)</f>
        <v>#N/A</v>
      </c>
      <c r="Z456" s="113" t="e">
        <f>VLOOKUP(C456,'053-005'!D:L,9,0)</f>
        <v>#N/A</v>
      </c>
      <c r="AA456" s="112" t="str">
        <f>VLOOKUP(C456,'053-006'!C:G,5,0)</f>
        <v>053-006</v>
      </c>
    </row>
    <row r="457" spans="1:27" ht="45" customHeight="1" thickBot="1">
      <c r="A457" s="187"/>
      <c r="B457" s="190" t="s">
        <v>754</v>
      </c>
      <c r="C457" s="95" t="s">
        <v>754</v>
      </c>
      <c r="D457" s="96" t="s">
        <v>3</v>
      </c>
      <c r="E457" s="96" t="s">
        <v>757</v>
      </c>
      <c r="F457" s="97">
        <v>1</v>
      </c>
      <c r="G457" s="192"/>
      <c r="H457" s="184"/>
      <c r="I457" s="184"/>
      <c r="J457" s="184"/>
      <c r="K457" s="184"/>
      <c r="L457" s="182"/>
      <c r="M457" s="109">
        <v>13</v>
      </c>
      <c r="N457" s="115">
        <f t="shared" si="222"/>
        <v>27.142857142857142</v>
      </c>
      <c r="O457" s="115">
        <f t="shared" si="223"/>
        <v>2.4285714285714284</v>
      </c>
      <c r="P457" s="89">
        <f t="shared" si="217"/>
        <v>6.7857142857142856</v>
      </c>
      <c r="Q457" s="89">
        <f t="shared" si="218"/>
        <v>20.357142857142858</v>
      </c>
      <c r="R457" s="90">
        <v>286978</v>
      </c>
      <c r="S457" s="90">
        <v>266135</v>
      </c>
      <c r="T457" s="110">
        <f t="shared" si="219"/>
        <v>8344914.7857142854</v>
      </c>
      <c r="U457" s="110">
        <f t="shared" si="220"/>
        <v>8344914.7857142854</v>
      </c>
      <c r="V457" s="111">
        <f t="shared" si="221"/>
        <v>8344914</v>
      </c>
      <c r="W457" s="112" t="e">
        <f>VLOOKUP(C457,'053-001'!D:I,6,0)</f>
        <v>#N/A</v>
      </c>
      <c r="X457" s="112" t="e">
        <f>VLOOKUP(C457,'053-003'!C:G,5,0)</f>
        <v>#N/A</v>
      </c>
      <c r="Y457" s="112" t="e">
        <f>VLOOKUP(C457,'053-004'!C:G,5,0)</f>
        <v>#N/A</v>
      </c>
      <c r="Z457" s="113" t="e">
        <f>VLOOKUP(C457,'053-005'!D:L,9,0)</f>
        <v>#N/A</v>
      </c>
      <c r="AA457" s="112" t="str">
        <f>VLOOKUP(C457,'053-006'!C:G,5,0)</f>
        <v>053-006</v>
      </c>
    </row>
    <row r="458" spans="1:27" ht="45" customHeight="1">
      <c r="A458" s="186" t="s">
        <v>604</v>
      </c>
      <c r="B458" s="188" t="s">
        <v>69</v>
      </c>
      <c r="C458" s="92" t="s">
        <v>69</v>
      </c>
      <c r="D458" s="93" t="s">
        <v>3</v>
      </c>
      <c r="E458" s="93" t="s">
        <v>603</v>
      </c>
      <c r="F458" s="94">
        <v>1</v>
      </c>
      <c r="G458" s="191">
        <v>297</v>
      </c>
      <c r="H458" s="183">
        <f>F458*G458</f>
        <v>297</v>
      </c>
      <c r="I458" s="183">
        <v>0</v>
      </c>
      <c r="J458" s="183">
        <f>H458-I458</f>
        <v>297</v>
      </c>
      <c r="K458" s="183">
        <f>J458*0.09</f>
        <v>26.73</v>
      </c>
      <c r="L458" s="185">
        <f>J458+K458</f>
        <v>323.73</v>
      </c>
      <c r="M458" s="109">
        <v>13</v>
      </c>
      <c r="N458" s="115">
        <f>297/15*F458</f>
        <v>19.8</v>
      </c>
      <c r="O458" s="115">
        <f>27/15*F458</f>
        <v>1.8</v>
      </c>
      <c r="P458" s="89">
        <f t="shared" si="217"/>
        <v>4.95</v>
      </c>
      <c r="Q458" s="89">
        <f t="shared" si="218"/>
        <v>14.850000000000001</v>
      </c>
      <c r="R458" s="90">
        <v>286978</v>
      </c>
      <c r="S458" s="90">
        <v>266135</v>
      </c>
      <c r="T458" s="110">
        <f t="shared" si="219"/>
        <v>6095551.9500000011</v>
      </c>
      <c r="U458" s="110">
        <f t="shared" si="220"/>
        <v>6095551.9500000011</v>
      </c>
      <c r="V458" s="111">
        <f t="shared" si="221"/>
        <v>6095551</v>
      </c>
      <c r="W458" s="112" t="str">
        <f>VLOOKUP(C458,'053-001'!D:I,6,0)</f>
        <v>053-001</v>
      </c>
      <c r="X458" s="112" t="e">
        <f>VLOOKUP(C458,'053-003'!C:G,5,0)</f>
        <v>#N/A</v>
      </c>
      <c r="Y458" s="112" t="e">
        <f>VLOOKUP(C458,'053-004'!C:G,5,0)</f>
        <v>#N/A</v>
      </c>
      <c r="Z458" s="113" t="e">
        <f>VLOOKUP(C458,'053-005'!D:L,9,0)</f>
        <v>#N/A</v>
      </c>
      <c r="AA458" s="112" t="e">
        <f>VLOOKUP(C458,'053-006'!C:G,5,0)</f>
        <v>#N/A</v>
      </c>
    </row>
    <row r="459" spans="1:27" ht="45" customHeight="1">
      <c r="A459" s="174"/>
      <c r="B459" s="189" t="s">
        <v>216</v>
      </c>
      <c r="C459" s="82" t="s">
        <v>216</v>
      </c>
      <c r="D459" s="83" t="s">
        <v>764</v>
      </c>
      <c r="E459" s="83" t="s">
        <v>603</v>
      </c>
      <c r="F459" s="84">
        <v>2</v>
      </c>
      <c r="G459" s="180"/>
      <c r="H459" s="168"/>
      <c r="I459" s="168"/>
      <c r="J459" s="168"/>
      <c r="K459" s="168"/>
      <c r="L459" s="171"/>
      <c r="M459" s="109">
        <v>13</v>
      </c>
      <c r="N459" s="115">
        <f t="shared" ref="N459:N462" si="224">297/15*F459</f>
        <v>39.6</v>
      </c>
      <c r="O459" s="115">
        <f t="shared" ref="O459:O462" si="225">27/15*F459</f>
        <v>3.6</v>
      </c>
      <c r="P459" s="89">
        <f t="shared" si="217"/>
        <v>9.9</v>
      </c>
      <c r="Q459" s="89">
        <f t="shared" si="218"/>
        <v>29.700000000000003</v>
      </c>
      <c r="R459" s="90">
        <v>286978</v>
      </c>
      <c r="S459" s="90">
        <v>266135</v>
      </c>
      <c r="T459" s="110">
        <f t="shared" si="219"/>
        <v>12191103.900000002</v>
      </c>
      <c r="U459" s="110">
        <f t="shared" si="220"/>
        <v>6095551.9500000011</v>
      </c>
      <c r="V459" s="111">
        <f t="shared" si="221"/>
        <v>6095551</v>
      </c>
      <c r="W459" s="112" t="str">
        <f>VLOOKUP(C459,'053-001'!D:I,6,0)</f>
        <v>053-001</v>
      </c>
      <c r="X459" s="112" t="e">
        <f>VLOOKUP(C459,'053-003'!C:G,5,0)</f>
        <v>#N/A</v>
      </c>
      <c r="Y459" s="112" t="e">
        <f>VLOOKUP(C459,'053-004'!C:G,5,0)</f>
        <v>#N/A</v>
      </c>
      <c r="Z459" s="113" t="e">
        <f>VLOOKUP(C459,'053-005'!D:L,9,0)</f>
        <v>#N/A</v>
      </c>
      <c r="AA459" s="112" t="e">
        <f>VLOOKUP(C459,'053-006'!C:G,5,0)</f>
        <v>#N/A</v>
      </c>
    </row>
    <row r="460" spans="1:27" ht="45" customHeight="1">
      <c r="A460" s="174"/>
      <c r="B460" s="189" t="s">
        <v>341</v>
      </c>
      <c r="C460" s="82" t="s">
        <v>341</v>
      </c>
      <c r="D460" s="83" t="s">
        <v>765</v>
      </c>
      <c r="E460" s="83" t="s">
        <v>603</v>
      </c>
      <c r="F460" s="84">
        <v>2</v>
      </c>
      <c r="G460" s="180"/>
      <c r="H460" s="168"/>
      <c r="I460" s="168"/>
      <c r="J460" s="168"/>
      <c r="K460" s="168"/>
      <c r="L460" s="171"/>
      <c r="M460" s="109">
        <v>13</v>
      </c>
      <c r="N460" s="115">
        <f t="shared" si="224"/>
        <v>39.6</v>
      </c>
      <c r="O460" s="115">
        <f t="shared" si="225"/>
        <v>3.6</v>
      </c>
      <c r="P460" s="89">
        <f t="shared" si="217"/>
        <v>9.9</v>
      </c>
      <c r="Q460" s="89">
        <f t="shared" si="218"/>
        <v>29.700000000000003</v>
      </c>
      <c r="R460" s="90">
        <v>286978</v>
      </c>
      <c r="S460" s="90">
        <v>266135</v>
      </c>
      <c r="T460" s="110">
        <f t="shared" si="219"/>
        <v>12191103.900000002</v>
      </c>
      <c r="U460" s="110">
        <f t="shared" si="220"/>
        <v>6095551.9500000011</v>
      </c>
      <c r="V460" s="111">
        <f t="shared" si="221"/>
        <v>6095551</v>
      </c>
      <c r="W460" s="112" t="str">
        <f>VLOOKUP(C460,'053-001'!D:I,6,0)</f>
        <v>053-001</v>
      </c>
      <c r="X460" s="112" t="e">
        <f>VLOOKUP(C460,'053-003'!C:G,5,0)</f>
        <v>#N/A</v>
      </c>
      <c r="Y460" s="112" t="e">
        <f>VLOOKUP(C460,'053-004'!C:G,5,0)</f>
        <v>#N/A</v>
      </c>
      <c r="Z460" s="113" t="e">
        <f>VLOOKUP(C460,'053-005'!D:L,9,0)</f>
        <v>#N/A</v>
      </c>
      <c r="AA460" s="112" t="e">
        <f>VLOOKUP(C460,'053-006'!C:G,5,0)</f>
        <v>#N/A</v>
      </c>
    </row>
    <row r="461" spans="1:27" ht="45" customHeight="1">
      <c r="A461" s="174"/>
      <c r="B461" s="189" t="s">
        <v>451</v>
      </c>
      <c r="C461" s="82" t="s">
        <v>451</v>
      </c>
      <c r="D461" s="83" t="s">
        <v>612</v>
      </c>
      <c r="E461" s="83" t="s">
        <v>603</v>
      </c>
      <c r="F461" s="84">
        <v>8</v>
      </c>
      <c r="G461" s="180"/>
      <c r="H461" s="168"/>
      <c r="I461" s="168"/>
      <c r="J461" s="168"/>
      <c r="K461" s="168"/>
      <c r="L461" s="171"/>
      <c r="M461" s="109">
        <v>13</v>
      </c>
      <c r="N461" s="115">
        <f t="shared" si="224"/>
        <v>158.4</v>
      </c>
      <c r="O461" s="115">
        <f t="shared" si="225"/>
        <v>14.4</v>
      </c>
      <c r="P461" s="89">
        <f t="shared" si="217"/>
        <v>39.6</v>
      </c>
      <c r="Q461" s="89">
        <f t="shared" si="218"/>
        <v>118.80000000000001</v>
      </c>
      <c r="R461" s="90">
        <v>286978</v>
      </c>
      <c r="S461" s="90">
        <v>266135</v>
      </c>
      <c r="T461" s="110">
        <f t="shared" si="219"/>
        <v>48764415.600000009</v>
      </c>
      <c r="U461" s="110">
        <f t="shared" si="220"/>
        <v>6095551.9500000011</v>
      </c>
      <c r="V461" s="111">
        <f t="shared" si="221"/>
        <v>6095551</v>
      </c>
      <c r="W461" s="112" t="str">
        <f>VLOOKUP(C461,'053-001'!D:I,6,0)</f>
        <v>053-001</v>
      </c>
      <c r="X461" s="112" t="e">
        <f>VLOOKUP(C461,'053-003'!C:G,5,0)</f>
        <v>#N/A</v>
      </c>
      <c r="Y461" s="112" t="e">
        <f>VLOOKUP(C461,'053-004'!C:G,5,0)</f>
        <v>#N/A</v>
      </c>
      <c r="Z461" s="113" t="e">
        <f>VLOOKUP(C461,'053-005'!D:L,9,0)</f>
        <v>#N/A</v>
      </c>
      <c r="AA461" s="112" t="e">
        <f>VLOOKUP(C461,'053-006'!C:G,5,0)</f>
        <v>#N/A</v>
      </c>
    </row>
    <row r="462" spans="1:27" ht="45" customHeight="1" thickBot="1">
      <c r="A462" s="187"/>
      <c r="B462" s="190" t="s">
        <v>525</v>
      </c>
      <c r="C462" s="95" t="s">
        <v>525</v>
      </c>
      <c r="D462" s="96" t="s">
        <v>497</v>
      </c>
      <c r="E462" s="96" t="s">
        <v>603</v>
      </c>
      <c r="F462" s="97">
        <v>2</v>
      </c>
      <c r="G462" s="192"/>
      <c r="H462" s="184"/>
      <c r="I462" s="184"/>
      <c r="J462" s="184"/>
      <c r="K462" s="184"/>
      <c r="L462" s="182"/>
      <c r="M462" s="109">
        <v>13</v>
      </c>
      <c r="N462" s="115">
        <f t="shared" si="224"/>
        <v>39.6</v>
      </c>
      <c r="O462" s="115">
        <f t="shared" si="225"/>
        <v>3.6</v>
      </c>
      <c r="P462" s="89">
        <f t="shared" si="217"/>
        <v>9.9</v>
      </c>
      <c r="Q462" s="89">
        <f t="shared" si="218"/>
        <v>29.700000000000003</v>
      </c>
      <c r="R462" s="90">
        <v>286978</v>
      </c>
      <c r="S462" s="90">
        <v>266135</v>
      </c>
      <c r="T462" s="110">
        <f t="shared" si="219"/>
        <v>12191103.900000002</v>
      </c>
      <c r="U462" s="110">
        <f t="shared" si="220"/>
        <v>6095551.9500000011</v>
      </c>
      <c r="V462" s="111">
        <f t="shared" si="221"/>
        <v>6095551</v>
      </c>
      <c r="W462" s="112" t="str">
        <f>VLOOKUP(C462,'053-001'!D:I,6,0)</f>
        <v>053-001</v>
      </c>
      <c r="X462" s="112" t="e">
        <f>VLOOKUP(C462,'053-003'!C:G,5,0)</f>
        <v>#N/A</v>
      </c>
      <c r="Y462" s="112" t="e">
        <f>VLOOKUP(C462,'053-004'!C:G,5,0)</f>
        <v>#N/A</v>
      </c>
      <c r="Z462" s="113" t="e">
        <f>VLOOKUP(C462,'053-005'!D:L,9,0)</f>
        <v>#N/A</v>
      </c>
      <c r="AA462" s="112" t="e">
        <f>VLOOKUP(C462,'053-006'!C:G,5,0)</f>
        <v>#N/A</v>
      </c>
    </row>
    <row r="463" spans="1:27" ht="45" customHeight="1">
      <c r="A463" s="186" t="s">
        <v>606</v>
      </c>
      <c r="B463" s="188" t="s">
        <v>70</v>
      </c>
      <c r="C463" s="92" t="s">
        <v>70</v>
      </c>
      <c r="D463" s="93" t="s">
        <v>3</v>
      </c>
      <c r="E463" s="93" t="s">
        <v>603</v>
      </c>
      <c r="F463" s="94">
        <v>1</v>
      </c>
      <c r="G463" s="191">
        <v>297</v>
      </c>
      <c r="H463" s="183">
        <f>F463*G463</f>
        <v>297</v>
      </c>
      <c r="I463" s="183">
        <v>0</v>
      </c>
      <c r="J463" s="183">
        <f>H463-I463</f>
        <v>297</v>
      </c>
      <c r="K463" s="183">
        <f>J463*0.09</f>
        <v>26.73</v>
      </c>
      <c r="L463" s="185">
        <f>J463+K463</f>
        <v>323.73</v>
      </c>
      <c r="M463" s="109">
        <v>13</v>
      </c>
      <c r="N463" s="115">
        <f>297/15*F463</f>
        <v>19.8</v>
      </c>
      <c r="O463" s="115">
        <f>27/15*F463</f>
        <v>1.8</v>
      </c>
      <c r="P463" s="89">
        <f t="shared" si="217"/>
        <v>4.95</v>
      </c>
      <c r="Q463" s="89">
        <f t="shared" si="218"/>
        <v>14.850000000000001</v>
      </c>
      <c r="R463" s="90">
        <v>286978</v>
      </c>
      <c r="S463" s="90">
        <v>266135</v>
      </c>
      <c r="T463" s="110">
        <f t="shared" si="219"/>
        <v>6095551.9500000011</v>
      </c>
      <c r="U463" s="110">
        <f t="shared" si="220"/>
        <v>6095551.9500000011</v>
      </c>
      <c r="V463" s="111">
        <f t="shared" si="221"/>
        <v>6095551</v>
      </c>
      <c r="W463" s="112" t="str">
        <f>VLOOKUP(C463,'053-001'!D:I,6,0)</f>
        <v>053-001</v>
      </c>
      <c r="X463" s="112" t="e">
        <f>VLOOKUP(C463,'053-003'!C:G,5,0)</f>
        <v>#N/A</v>
      </c>
      <c r="Y463" s="112" t="e">
        <f>VLOOKUP(C463,'053-004'!C:G,5,0)</f>
        <v>#N/A</v>
      </c>
      <c r="Z463" s="113" t="e">
        <f>VLOOKUP(C463,'053-005'!D:L,9,0)</f>
        <v>#N/A</v>
      </c>
      <c r="AA463" s="112" t="e">
        <f>VLOOKUP(C463,'053-006'!C:G,5,0)</f>
        <v>#N/A</v>
      </c>
    </row>
    <row r="464" spans="1:27" ht="45" customHeight="1">
      <c r="A464" s="174"/>
      <c r="B464" s="189" t="s">
        <v>217</v>
      </c>
      <c r="C464" s="82" t="s">
        <v>217</v>
      </c>
      <c r="D464" s="83" t="s">
        <v>677</v>
      </c>
      <c r="E464" s="83" t="s">
        <v>603</v>
      </c>
      <c r="F464" s="84">
        <v>2</v>
      </c>
      <c r="G464" s="180"/>
      <c r="H464" s="168"/>
      <c r="I464" s="168"/>
      <c r="J464" s="168"/>
      <c r="K464" s="168"/>
      <c r="L464" s="171"/>
      <c r="M464" s="109">
        <v>13</v>
      </c>
      <c r="N464" s="115">
        <f t="shared" ref="N464:N467" si="226">297/15*F464</f>
        <v>39.6</v>
      </c>
      <c r="O464" s="115">
        <f t="shared" ref="O464:O467" si="227">27/15*F464</f>
        <v>3.6</v>
      </c>
      <c r="P464" s="89">
        <f t="shared" si="217"/>
        <v>9.9</v>
      </c>
      <c r="Q464" s="89">
        <f t="shared" si="218"/>
        <v>29.700000000000003</v>
      </c>
      <c r="R464" s="90">
        <v>286978</v>
      </c>
      <c r="S464" s="90">
        <v>266135</v>
      </c>
      <c r="T464" s="110">
        <f t="shared" si="219"/>
        <v>12191103.900000002</v>
      </c>
      <c r="U464" s="110">
        <f t="shared" si="220"/>
        <v>6095551.9500000011</v>
      </c>
      <c r="V464" s="111">
        <f t="shared" si="221"/>
        <v>6095551</v>
      </c>
      <c r="W464" s="112" t="str">
        <f>VLOOKUP(C464,'053-001'!D:I,6,0)</f>
        <v>053-001</v>
      </c>
      <c r="X464" s="112" t="e">
        <f>VLOOKUP(C464,'053-003'!C:G,5,0)</f>
        <v>#N/A</v>
      </c>
      <c r="Y464" s="112" t="e">
        <f>VLOOKUP(C464,'053-004'!C:G,5,0)</f>
        <v>#N/A</v>
      </c>
      <c r="Z464" s="113" t="e">
        <f>VLOOKUP(C464,'053-005'!D:L,9,0)</f>
        <v>#N/A</v>
      </c>
      <c r="AA464" s="112" t="e">
        <f>VLOOKUP(C464,'053-006'!C:G,5,0)</f>
        <v>#N/A</v>
      </c>
    </row>
    <row r="465" spans="1:27" ht="45" customHeight="1">
      <c r="A465" s="174"/>
      <c r="B465" s="189" t="s">
        <v>343</v>
      </c>
      <c r="C465" s="82" t="s">
        <v>343</v>
      </c>
      <c r="D465" s="83" t="s">
        <v>766</v>
      </c>
      <c r="E465" s="83" t="s">
        <v>603</v>
      </c>
      <c r="F465" s="84">
        <v>2</v>
      </c>
      <c r="G465" s="180"/>
      <c r="H465" s="168"/>
      <c r="I465" s="168"/>
      <c r="J465" s="168"/>
      <c r="K465" s="168"/>
      <c r="L465" s="171"/>
      <c r="M465" s="109">
        <v>13</v>
      </c>
      <c r="N465" s="115">
        <f t="shared" si="226"/>
        <v>39.6</v>
      </c>
      <c r="O465" s="115">
        <f t="shared" si="227"/>
        <v>3.6</v>
      </c>
      <c r="P465" s="89">
        <f t="shared" si="217"/>
        <v>9.9</v>
      </c>
      <c r="Q465" s="89">
        <f t="shared" si="218"/>
        <v>29.700000000000003</v>
      </c>
      <c r="R465" s="90">
        <v>286978</v>
      </c>
      <c r="S465" s="90">
        <v>266135</v>
      </c>
      <c r="T465" s="110">
        <f t="shared" si="219"/>
        <v>12191103.900000002</v>
      </c>
      <c r="U465" s="110">
        <f t="shared" si="220"/>
        <v>6095551.9500000011</v>
      </c>
      <c r="V465" s="111">
        <f t="shared" si="221"/>
        <v>6095551</v>
      </c>
      <c r="W465" s="112" t="str">
        <f>VLOOKUP(C465,'053-001'!D:I,6,0)</f>
        <v>053-001</v>
      </c>
      <c r="X465" s="112" t="e">
        <f>VLOOKUP(C465,'053-003'!C:G,5,0)</f>
        <v>#N/A</v>
      </c>
      <c r="Y465" s="112" t="e">
        <f>VLOOKUP(C465,'053-004'!C:G,5,0)</f>
        <v>#N/A</v>
      </c>
      <c r="Z465" s="113" t="e">
        <f>VLOOKUP(C465,'053-005'!D:L,9,0)</f>
        <v>#N/A</v>
      </c>
      <c r="AA465" s="112" t="e">
        <f>VLOOKUP(C465,'053-006'!C:G,5,0)</f>
        <v>#N/A</v>
      </c>
    </row>
    <row r="466" spans="1:27" ht="45" customHeight="1">
      <c r="A466" s="174"/>
      <c r="B466" s="189" t="s">
        <v>452</v>
      </c>
      <c r="C466" s="82" t="s">
        <v>452</v>
      </c>
      <c r="D466" s="83" t="s">
        <v>437</v>
      </c>
      <c r="E466" s="83" t="s">
        <v>603</v>
      </c>
      <c r="F466" s="84">
        <v>8</v>
      </c>
      <c r="G466" s="180"/>
      <c r="H466" s="168"/>
      <c r="I466" s="168"/>
      <c r="J466" s="168"/>
      <c r="K466" s="168"/>
      <c r="L466" s="171"/>
      <c r="M466" s="109">
        <v>13</v>
      </c>
      <c r="N466" s="115">
        <f t="shared" si="226"/>
        <v>158.4</v>
      </c>
      <c r="O466" s="115">
        <f t="shared" si="227"/>
        <v>14.4</v>
      </c>
      <c r="P466" s="89">
        <f t="shared" si="217"/>
        <v>39.6</v>
      </c>
      <c r="Q466" s="89">
        <f t="shared" si="218"/>
        <v>118.80000000000001</v>
      </c>
      <c r="R466" s="90">
        <v>286978</v>
      </c>
      <c r="S466" s="90">
        <v>266135</v>
      </c>
      <c r="T466" s="110">
        <f t="shared" si="219"/>
        <v>48764415.600000009</v>
      </c>
      <c r="U466" s="110">
        <f t="shared" si="220"/>
        <v>6095551.9500000011</v>
      </c>
      <c r="V466" s="111">
        <f t="shared" si="221"/>
        <v>6095551</v>
      </c>
      <c r="W466" s="112" t="str">
        <f>VLOOKUP(C466,'053-001'!D:I,6,0)</f>
        <v>053-001</v>
      </c>
      <c r="X466" s="112" t="e">
        <f>VLOOKUP(C466,'053-003'!C:G,5,0)</f>
        <v>#N/A</v>
      </c>
      <c r="Y466" s="112" t="e">
        <f>VLOOKUP(C466,'053-004'!C:G,5,0)</f>
        <v>#N/A</v>
      </c>
      <c r="Z466" s="113" t="e">
        <f>VLOOKUP(C466,'053-005'!D:L,9,0)</f>
        <v>#N/A</v>
      </c>
      <c r="AA466" s="112" t="e">
        <f>VLOOKUP(C466,'053-006'!C:G,5,0)</f>
        <v>#N/A</v>
      </c>
    </row>
    <row r="467" spans="1:27" ht="45" customHeight="1" thickBot="1">
      <c r="A467" s="187"/>
      <c r="B467" s="190" t="s">
        <v>563</v>
      </c>
      <c r="C467" s="95" t="s">
        <v>563</v>
      </c>
      <c r="D467" s="96" t="s">
        <v>494</v>
      </c>
      <c r="E467" s="96" t="s">
        <v>603</v>
      </c>
      <c r="F467" s="97">
        <v>2</v>
      </c>
      <c r="G467" s="192"/>
      <c r="H467" s="184"/>
      <c r="I467" s="184"/>
      <c r="J467" s="184"/>
      <c r="K467" s="184"/>
      <c r="L467" s="182"/>
      <c r="M467" s="109">
        <v>13</v>
      </c>
      <c r="N467" s="115">
        <f t="shared" si="226"/>
        <v>39.6</v>
      </c>
      <c r="O467" s="115">
        <f t="shared" si="227"/>
        <v>3.6</v>
      </c>
      <c r="P467" s="89">
        <f t="shared" si="217"/>
        <v>9.9</v>
      </c>
      <c r="Q467" s="89">
        <f t="shared" si="218"/>
        <v>29.700000000000003</v>
      </c>
      <c r="R467" s="90">
        <v>286978</v>
      </c>
      <c r="S467" s="90">
        <v>266135</v>
      </c>
      <c r="T467" s="110">
        <f t="shared" si="219"/>
        <v>12191103.900000002</v>
      </c>
      <c r="U467" s="110">
        <f t="shared" si="220"/>
        <v>6095551.9500000011</v>
      </c>
      <c r="V467" s="111">
        <f t="shared" si="221"/>
        <v>6095551</v>
      </c>
      <c r="W467" s="112" t="str">
        <f>VLOOKUP(C467,'053-001'!D:I,6,0)</f>
        <v>053-001</v>
      </c>
      <c r="X467" s="112" t="e">
        <f>VLOOKUP(C467,'053-003'!C:G,5,0)</f>
        <v>#N/A</v>
      </c>
      <c r="Y467" s="112" t="e">
        <f>VLOOKUP(C467,'053-004'!C:G,5,0)</f>
        <v>#N/A</v>
      </c>
      <c r="Z467" s="113" t="e">
        <f>VLOOKUP(C467,'053-005'!D:L,9,0)</f>
        <v>#N/A</v>
      </c>
      <c r="AA467" s="112" t="e">
        <f>VLOOKUP(C467,'053-006'!C:G,5,0)</f>
        <v>#N/A</v>
      </c>
    </row>
    <row r="468" spans="1:27" ht="45" customHeight="1">
      <c r="A468" s="186" t="s">
        <v>608</v>
      </c>
      <c r="B468" s="188" t="s">
        <v>71</v>
      </c>
      <c r="C468" s="92" t="s">
        <v>71</v>
      </c>
      <c r="D468" s="93" t="s">
        <v>3</v>
      </c>
      <c r="E468" s="93" t="s">
        <v>603</v>
      </c>
      <c r="F468" s="94">
        <v>1</v>
      </c>
      <c r="G468" s="191">
        <v>143</v>
      </c>
      <c r="H468" s="183">
        <f>F468*G468</f>
        <v>143</v>
      </c>
      <c r="I468" s="183">
        <v>0</v>
      </c>
      <c r="J468" s="183">
        <f>H468-I468</f>
        <v>143</v>
      </c>
      <c r="K468" s="183">
        <f>J468*0.09</f>
        <v>12.87</v>
      </c>
      <c r="L468" s="185">
        <f>J468+K468</f>
        <v>155.87</v>
      </c>
      <c r="M468" s="109">
        <v>13</v>
      </c>
      <c r="N468" s="115">
        <f t="shared" ref="N468:N472" si="228">143/15*F468</f>
        <v>9.5333333333333332</v>
      </c>
      <c r="O468" s="115">
        <f>13/15*F468</f>
        <v>0.8666666666666667</v>
      </c>
      <c r="P468" s="89">
        <f t="shared" si="217"/>
        <v>2.3833333333333333</v>
      </c>
      <c r="Q468" s="89">
        <f t="shared" si="218"/>
        <v>7.15</v>
      </c>
      <c r="R468" s="90">
        <v>286978</v>
      </c>
      <c r="S468" s="90">
        <v>266135</v>
      </c>
      <c r="T468" s="110">
        <f t="shared" si="219"/>
        <v>2934895.3833333333</v>
      </c>
      <c r="U468" s="110">
        <f t="shared" si="220"/>
        <v>2934895.3833333333</v>
      </c>
      <c r="V468" s="111">
        <f t="shared" si="221"/>
        <v>2934895</v>
      </c>
      <c r="W468" s="112" t="str">
        <f>VLOOKUP(C468,'053-001'!D:I,6,0)</f>
        <v>053-001</v>
      </c>
      <c r="X468" s="112" t="e">
        <f>VLOOKUP(C468,'053-003'!C:G,5,0)</f>
        <v>#N/A</v>
      </c>
      <c r="Y468" s="112" t="e">
        <f>VLOOKUP(C468,'053-004'!C:G,5,0)</f>
        <v>#N/A</v>
      </c>
      <c r="Z468" s="113" t="e">
        <f>VLOOKUP(C468,'053-005'!D:L,9,0)</f>
        <v>#N/A</v>
      </c>
      <c r="AA468" s="112" t="e">
        <f>VLOOKUP(C468,'053-006'!C:G,5,0)</f>
        <v>#N/A</v>
      </c>
    </row>
    <row r="469" spans="1:27" ht="45" customHeight="1">
      <c r="A469" s="174"/>
      <c r="B469" s="189" t="s">
        <v>218</v>
      </c>
      <c r="C469" s="82" t="s">
        <v>218</v>
      </c>
      <c r="D469" s="83" t="s">
        <v>739</v>
      </c>
      <c r="E469" s="83" t="s">
        <v>603</v>
      </c>
      <c r="F469" s="84">
        <v>2</v>
      </c>
      <c r="G469" s="180"/>
      <c r="H469" s="168"/>
      <c r="I469" s="168"/>
      <c r="J469" s="168"/>
      <c r="K469" s="168"/>
      <c r="L469" s="171"/>
      <c r="M469" s="109">
        <v>13</v>
      </c>
      <c r="N469" s="115">
        <f t="shared" si="228"/>
        <v>19.066666666666666</v>
      </c>
      <c r="O469" s="115">
        <f t="shared" ref="O469:O472" si="229">13/15*F469</f>
        <v>1.7333333333333334</v>
      </c>
      <c r="P469" s="89">
        <f t="shared" si="217"/>
        <v>4.7666666666666666</v>
      </c>
      <c r="Q469" s="89">
        <f t="shared" si="218"/>
        <v>14.3</v>
      </c>
      <c r="R469" s="90">
        <v>286978</v>
      </c>
      <c r="S469" s="90">
        <v>266135</v>
      </c>
      <c r="T469" s="110">
        <f t="shared" si="219"/>
        <v>5869790.7666666666</v>
      </c>
      <c r="U469" s="110">
        <f t="shared" si="220"/>
        <v>2934895.3833333333</v>
      </c>
      <c r="V469" s="111">
        <f t="shared" si="221"/>
        <v>2934895</v>
      </c>
      <c r="W469" s="112" t="str">
        <f>VLOOKUP(C469,'053-001'!D:I,6,0)</f>
        <v>053-001</v>
      </c>
      <c r="X469" s="112" t="e">
        <f>VLOOKUP(C469,'053-003'!C:G,5,0)</f>
        <v>#N/A</v>
      </c>
      <c r="Y469" s="112" t="e">
        <f>VLOOKUP(C469,'053-004'!C:G,5,0)</f>
        <v>#N/A</v>
      </c>
      <c r="Z469" s="113" t="e">
        <f>VLOOKUP(C469,'053-005'!D:L,9,0)</f>
        <v>#N/A</v>
      </c>
      <c r="AA469" s="112" t="e">
        <f>VLOOKUP(C469,'053-006'!C:G,5,0)</f>
        <v>#N/A</v>
      </c>
    </row>
    <row r="470" spans="1:27" ht="45" customHeight="1">
      <c r="A470" s="174"/>
      <c r="B470" s="189" t="s">
        <v>344</v>
      </c>
      <c r="C470" s="82" t="s">
        <v>344</v>
      </c>
      <c r="D470" s="83" t="s">
        <v>665</v>
      </c>
      <c r="E470" s="83" t="s">
        <v>603</v>
      </c>
      <c r="F470" s="84">
        <v>2</v>
      </c>
      <c r="G470" s="180"/>
      <c r="H470" s="168"/>
      <c r="I470" s="168"/>
      <c r="J470" s="168"/>
      <c r="K470" s="168"/>
      <c r="L470" s="171"/>
      <c r="M470" s="109">
        <v>13</v>
      </c>
      <c r="N470" s="115">
        <f t="shared" si="228"/>
        <v>19.066666666666666</v>
      </c>
      <c r="O470" s="115">
        <f t="shared" si="229"/>
        <v>1.7333333333333334</v>
      </c>
      <c r="P470" s="89">
        <f t="shared" si="217"/>
        <v>4.7666666666666666</v>
      </c>
      <c r="Q470" s="89">
        <f t="shared" si="218"/>
        <v>14.3</v>
      </c>
      <c r="R470" s="90">
        <v>286978</v>
      </c>
      <c r="S470" s="90">
        <v>266135</v>
      </c>
      <c r="T470" s="110">
        <f t="shared" si="219"/>
        <v>5869790.7666666666</v>
      </c>
      <c r="U470" s="110">
        <f t="shared" si="220"/>
        <v>2934895.3833333333</v>
      </c>
      <c r="V470" s="111">
        <f t="shared" si="221"/>
        <v>2934895</v>
      </c>
      <c r="W470" s="112" t="str">
        <f>VLOOKUP(C470,'053-001'!D:I,6,0)</f>
        <v>053-001</v>
      </c>
      <c r="X470" s="112" t="e">
        <f>VLOOKUP(C470,'053-003'!C:G,5,0)</f>
        <v>#N/A</v>
      </c>
      <c r="Y470" s="112" t="e">
        <f>VLOOKUP(C470,'053-004'!C:G,5,0)</f>
        <v>#N/A</v>
      </c>
      <c r="Z470" s="113" t="e">
        <f>VLOOKUP(C470,'053-005'!D:L,9,0)</f>
        <v>#N/A</v>
      </c>
      <c r="AA470" s="112" t="e">
        <f>VLOOKUP(C470,'053-006'!C:G,5,0)</f>
        <v>#N/A</v>
      </c>
    </row>
    <row r="471" spans="1:27" ht="45" customHeight="1">
      <c r="A471" s="174"/>
      <c r="B471" s="189" t="s">
        <v>453</v>
      </c>
      <c r="C471" s="82" t="s">
        <v>453</v>
      </c>
      <c r="D471" s="83" t="s">
        <v>666</v>
      </c>
      <c r="E471" s="83" t="s">
        <v>603</v>
      </c>
      <c r="F471" s="84">
        <v>8</v>
      </c>
      <c r="G471" s="180"/>
      <c r="H471" s="168"/>
      <c r="I471" s="168"/>
      <c r="J471" s="168"/>
      <c r="K471" s="168"/>
      <c r="L471" s="171"/>
      <c r="M471" s="109">
        <v>13</v>
      </c>
      <c r="N471" s="115">
        <f t="shared" si="228"/>
        <v>76.266666666666666</v>
      </c>
      <c r="O471" s="115">
        <f t="shared" si="229"/>
        <v>6.9333333333333336</v>
      </c>
      <c r="P471" s="89">
        <f t="shared" si="217"/>
        <v>19.066666666666666</v>
      </c>
      <c r="Q471" s="89">
        <f t="shared" si="218"/>
        <v>57.2</v>
      </c>
      <c r="R471" s="90">
        <v>286978</v>
      </c>
      <c r="S471" s="90">
        <v>266135</v>
      </c>
      <c r="T471" s="110">
        <f t="shared" si="219"/>
        <v>23479163.066666666</v>
      </c>
      <c r="U471" s="110">
        <f t="shared" si="220"/>
        <v>2934895.3833333333</v>
      </c>
      <c r="V471" s="111">
        <f t="shared" si="221"/>
        <v>2934895</v>
      </c>
      <c r="W471" s="112" t="str">
        <f>VLOOKUP(C471,'053-001'!D:I,6,0)</f>
        <v>053-001</v>
      </c>
      <c r="X471" s="112" t="e">
        <f>VLOOKUP(C471,'053-003'!C:G,5,0)</f>
        <v>#N/A</v>
      </c>
      <c r="Y471" s="112" t="e">
        <f>VLOOKUP(C471,'053-004'!C:G,5,0)</f>
        <v>#N/A</v>
      </c>
      <c r="Z471" s="113" t="e">
        <f>VLOOKUP(C471,'053-005'!D:L,9,0)</f>
        <v>#N/A</v>
      </c>
      <c r="AA471" s="112" t="e">
        <f>VLOOKUP(C471,'053-006'!C:G,5,0)</f>
        <v>#N/A</v>
      </c>
    </row>
    <row r="472" spans="1:27" ht="45" customHeight="1" thickBot="1">
      <c r="A472" s="187"/>
      <c r="B472" s="190" t="s">
        <v>564</v>
      </c>
      <c r="C472" s="95" t="s">
        <v>564</v>
      </c>
      <c r="D472" s="96" t="s">
        <v>500</v>
      </c>
      <c r="E472" s="96" t="s">
        <v>603</v>
      </c>
      <c r="F472" s="97">
        <v>2</v>
      </c>
      <c r="G472" s="192"/>
      <c r="H472" s="184"/>
      <c r="I472" s="184"/>
      <c r="J472" s="184"/>
      <c r="K472" s="184"/>
      <c r="L472" s="182"/>
      <c r="M472" s="109">
        <v>13</v>
      </c>
      <c r="N472" s="115">
        <f t="shared" si="228"/>
        <v>19.066666666666666</v>
      </c>
      <c r="O472" s="115">
        <f t="shared" si="229"/>
        <v>1.7333333333333334</v>
      </c>
      <c r="P472" s="89">
        <f t="shared" si="217"/>
        <v>4.7666666666666666</v>
      </c>
      <c r="Q472" s="89">
        <f t="shared" si="218"/>
        <v>14.3</v>
      </c>
      <c r="R472" s="90">
        <v>286978</v>
      </c>
      <c r="S472" s="90">
        <v>266135</v>
      </c>
      <c r="T472" s="110">
        <f t="shared" si="219"/>
        <v>5869790.7666666666</v>
      </c>
      <c r="U472" s="110">
        <f t="shared" si="220"/>
        <v>2934895.3833333333</v>
      </c>
      <c r="V472" s="111">
        <f t="shared" si="221"/>
        <v>2934895</v>
      </c>
      <c r="W472" s="112" t="str">
        <f>VLOOKUP(C472,'053-001'!D:I,6,0)</f>
        <v>053-001</v>
      </c>
      <c r="X472" s="112" t="e">
        <f>VLOOKUP(C472,'053-003'!C:G,5,0)</f>
        <v>#N/A</v>
      </c>
      <c r="Y472" s="112" t="e">
        <f>VLOOKUP(C472,'053-004'!C:G,5,0)</f>
        <v>#N/A</v>
      </c>
      <c r="Z472" s="113" t="e">
        <f>VLOOKUP(C472,'053-005'!D:L,9,0)</f>
        <v>#N/A</v>
      </c>
      <c r="AA472" s="112" t="e">
        <f>VLOOKUP(C472,'053-006'!C:G,5,0)</f>
        <v>#N/A</v>
      </c>
    </row>
    <row r="473" spans="1:27" ht="45" customHeight="1">
      <c r="A473" s="186" t="s">
        <v>618</v>
      </c>
      <c r="B473" s="188" t="s">
        <v>767</v>
      </c>
      <c r="C473" s="92" t="s">
        <v>768</v>
      </c>
      <c r="D473" s="93" t="s">
        <v>769</v>
      </c>
      <c r="E473" s="93" t="s">
        <v>757</v>
      </c>
      <c r="F473" s="94">
        <v>1</v>
      </c>
      <c r="G473" s="191">
        <v>380</v>
      </c>
      <c r="H473" s="183">
        <f>F473*G473</f>
        <v>380</v>
      </c>
      <c r="I473" s="183">
        <v>0</v>
      </c>
      <c r="J473" s="183">
        <f>H473-I473</f>
        <v>380</v>
      </c>
      <c r="K473" s="183">
        <f>J473*0.09</f>
        <v>34.199999999999996</v>
      </c>
      <c r="L473" s="185">
        <f>J473+K473</f>
        <v>414.2</v>
      </c>
      <c r="M473" s="109">
        <v>13</v>
      </c>
      <c r="N473" s="115">
        <f>380/14*F473</f>
        <v>27.142857142857142</v>
      </c>
      <c r="O473" s="115">
        <f>34/14*F473</f>
        <v>2.4285714285714284</v>
      </c>
      <c r="P473" s="89">
        <f t="shared" si="217"/>
        <v>6.7857142857142856</v>
      </c>
      <c r="Q473" s="89">
        <f t="shared" si="218"/>
        <v>20.357142857142858</v>
      </c>
      <c r="R473" s="90">
        <v>286978</v>
      </c>
      <c r="S473" s="90">
        <v>266135</v>
      </c>
      <c r="T473" s="110">
        <f t="shared" si="219"/>
        <v>8344914.7857142854</v>
      </c>
      <c r="U473" s="110">
        <f t="shared" si="220"/>
        <v>8344914.7857142854</v>
      </c>
      <c r="V473" s="111">
        <f t="shared" si="221"/>
        <v>8344914</v>
      </c>
      <c r="W473" s="112" t="e">
        <f>VLOOKUP(C473,'053-001'!D:I,6,0)</f>
        <v>#N/A</v>
      </c>
      <c r="X473" s="112" t="e">
        <f>VLOOKUP(C473,'053-003'!C:G,5,0)</f>
        <v>#N/A</v>
      </c>
      <c r="Y473" s="112" t="e">
        <f>VLOOKUP(C473,'053-004'!C:G,5,0)</f>
        <v>#N/A</v>
      </c>
      <c r="Z473" s="113" t="e">
        <f>VLOOKUP(C473,'053-005'!D:L,9,0)</f>
        <v>#N/A</v>
      </c>
      <c r="AA473" s="112" t="str">
        <f>VLOOKUP(C473,'053-006'!C:G,5,0)</f>
        <v>053-006</v>
      </c>
    </row>
    <row r="474" spans="1:27" ht="45" customHeight="1">
      <c r="A474" s="174"/>
      <c r="B474" s="189" t="s">
        <v>770</v>
      </c>
      <c r="C474" s="82" t="s">
        <v>770</v>
      </c>
      <c r="D474" s="83" t="s">
        <v>771</v>
      </c>
      <c r="E474" s="83" t="s">
        <v>757</v>
      </c>
      <c r="F474" s="84">
        <v>8</v>
      </c>
      <c r="G474" s="180"/>
      <c r="H474" s="168"/>
      <c r="I474" s="168"/>
      <c r="J474" s="168"/>
      <c r="K474" s="168"/>
      <c r="L474" s="171"/>
      <c r="M474" s="109">
        <v>13</v>
      </c>
      <c r="N474" s="115">
        <f t="shared" ref="N474:N477" si="230">380/14*F474</f>
        <v>217.14285714285714</v>
      </c>
      <c r="O474" s="115">
        <f t="shared" ref="O474:O477" si="231">34/14*F474</f>
        <v>19.428571428571427</v>
      </c>
      <c r="P474" s="89">
        <f t="shared" si="217"/>
        <v>54.285714285714285</v>
      </c>
      <c r="Q474" s="89">
        <f t="shared" si="218"/>
        <v>162.85714285714286</v>
      </c>
      <c r="R474" s="90">
        <v>286978</v>
      </c>
      <c r="S474" s="90">
        <v>266135</v>
      </c>
      <c r="T474" s="110">
        <f t="shared" si="219"/>
        <v>66759318.285714284</v>
      </c>
      <c r="U474" s="110">
        <f t="shared" si="220"/>
        <v>8344914.7857142854</v>
      </c>
      <c r="V474" s="111">
        <f t="shared" si="221"/>
        <v>8344914</v>
      </c>
      <c r="W474" s="112" t="e">
        <f>VLOOKUP(C474,'053-001'!D:I,6,0)</f>
        <v>#N/A</v>
      </c>
      <c r="X474" s="112" t="e">
        <f>VLOOKUP(C474,'053-003'!C:G,5,0)</f>
        <v>#N/A</v>
      </c>
      <c r="Y474" s="112" t="e">
        <f>VLOOKUP(C474,'053-004'!C:G,5,0)</f>
        <v>#N/A</v>
      </c>
      <c r="Z474" s="113" t="e">
        <f>VLOOKUP(C474,'053-005'!D:L,9,0)</f>
        <v>#N/A</v>
      </c>
      <c r="AA474" s="112" t="str">
        <f>VLOOKUP(C474,'053-006'!C:G,5,0)</f>
        <v>053-006</v>
      </c>
    </row>
    <row r="475" spans="1:27" ht="45" customHeight="1">
      <c r="A475" s="174"/>
      <c r="B475" s="189" t="s">
        <v>772</v>
      </c>
      <c r="C475" s="82" t="s">
        <v>772</v>
      </c>
      <c r="D475" s="83" t="s">
        <v>773</v>
      </c>
      <c r="E475" s="83" t="s">
        <v>757</v>
      </c>
      <c r="F475" s="84">
        <v>2</v>
      </c>
      <c r="G475" s="180"/>
      <c r="H475" s="168"/>
      <c r="I475" s="168"/>
      <c r="J475" s="168"/>
      <c r="K475" s="168"/>
      <c r="L475" s="171"/>
      <c r="M475" s="109">
        <v>13</v>
      </c>
      <c r="N475" s="115">
        <f t="shared" si="230"/>
        <v>54.285714285714285</v>
      </c>
      <c r="O475" s="115">
        <f t="shared" si="231"/>
        <v>4.8571428571428568</v>
      </c>
      <c r="P475" s="89">
        <f t="shared" si="217"/>
        <v>13.571428571428571</v>
      </c>
      <c r="Q475" s="89">
        <f t="shared" si="218"/>
        <v>40.714285714285715</v>
      </c>
      <c r="R475" s="90">
        <v>286978</v>
      </c>
      <c r="S475" s="90">
        <v>266135</v>
      </c>
      <c r="T475" s="110">
        <f t="shared" si="219"/>
        <v>16689829.571428571</v>
      </c>
      <c r="U475" s="110">
        <f t="shared" si="220"/>
        <v>8344914.7857142854</v>
      </c>
      <c r="V475" s="111">
        <f t="shared" si="221"/>
        <v>8344914</v>
      </c>
      <c r="W475" s="112" t="e">
        <f>VLOOKUP(C475,'053-001'!D:I,6,0)</f>
        <v>#N/A</v>
      </c>
      <c r="X475" s="112" t="e">
        <f>VLOOKUP(C475,'053-003'!C:G,5,0)</f>
        <v>#N/A</v>
      </c>
      <c r="Y475" s="112" t="e">
        <f>VLOOKUP(C475,'053-004'!C:G,5,0)</f>
        <v>#N/A</v>
      </c>
      <c r="Z475" s="113" t="e">
        <f>VLOOKUP(C475,'053-005'!D:L,9,0)</f>
        <v>#N/A</v>
      </c>
      <c r="AA475" s="112" t="str">
        <f>VLOOKUP(C475,'053-006'!C:G,5,0)</f>
        <v>053-006</v>
      </c>
    </row>
    <row r="476" spans="1:27" ht="45" customHeight="1">
      <c r="A476" s="174"/>
      <c r="B476" s="189" t="s">
        <v>774</v>
      </c>
      <c r="C476" s="82" t="s">
        <v>774</v>
      </c>
      <c r="D476" s="83" t="s">
        <v>775</v>
      </c>
      <c r="E476" s="83" t="s">
        <v>757</v>
      </c>
      <c r="F476" s="84">
        <v>2</v>
      </c>
      <c r="G476" s="180"/>
      <c r="H476" s="168"/>
      <c r="I476" s="168"/>
      <c r="J476" s="168"/>
      <c r="K476" s="168"/>
      <c r="L476" s="171"/>
      <c r="M476" s="109">
        <v>13</v>
      </c>
      <c r="N476" s="115">
        <f t="shared" si="230"/>
        <v>54.285714285714285</v>
      </c>
      <c r="O476" s="115">
        <f t="shared" si="231"/>
        <v>4.8571428571428568</v>
      </c>
      <c r="P476" s="89">
        <f t="shared" si="217"/>
        <v>13.571428571428571</v>
      </c>
      <c r="Q476" s="89">
        <f t="shared" si="218"/>
        <v>40.714285714285715</v>
      </c>
      <c r="R476" s="90">
        <v>286978</v>
      </c>
      <c r="S476" s="90">
        <v>266135</v>
      </c>
      <c r="T476" s="110">
        <f t="shared" si="219"/>
        <v>16689829.571428571</v>
      </c>
      <c r="U476" s="110">
        <f t="shared" si="220"/>
        <v>8344914.7857142854</v>
      </c>
      <c r="V476" s="111">
        <f t="shared" si="221"/>
        <v>8344914</v>
      </c>
      <c r="W476" s="112" t="e">
        <f>VLOOKUP(C476,'053-001'!D:I,6,0)</f>
        <v>#N/A</v>
      </c>
      <c r="X476" s="112" t="e">
        <f>VLOOKUP(C476,'053-003'!C:G,5,0)</f>
        <v>#N/A</v>
      </c>
      <c r="Y476" s="112" t="e">
        <f>VLOOKUP(C476,'053-004'!C:G,5,0)</f>
        <v>#N/A</v>
      </c>
      <c r="Z476" s="113" t="e">
        <f>VLOOKUP(C476,'053-005'!D:L,9,0)</f>
        <v>#N/A</v>
      </c>
      <c r="AA476" s="112" t="str">
        <f>VLOOKUP(C476,'053-006'!C:G,5,0)</f>
        <v>053-006</v>
      </c>
    </row>
    <row r="477" spans="1:27" ht="45" customHeight="1" thickBot="1">
      <c r="A477" s="187"/>
      <c r="B477" s="190" t="s">
        <v>767</v>
      </c>
      <c r="C477" s="95" t="s">
        <v>767</v>
      </c>
      <c r="D477" s="96" t="s">
        <v>3</v>
      </c>
      <c r="E477" s="96" t="s">
        <v>757</v>
      </c>
      <c r="F477" s="97">
        <v>1</v>
      </c>
      <c r="G477" s="192"/>
      <c r="H477" s="184"/>
      <c r="I477" s="184"/>
      <c r="J477" s="184"/>
      <c r="K477" s="184"/>
      <c r="L477" s="182"/>
      <c r="M477" s="109">
        <v>13</v>
      </c>
      <c r="N477" s="115">
        <f t="shared" si="230"/>
        <v>27.142857142857142</v>
      </c>
      <c r="O477" s="115">
        <f t="shared" si="231"/>
        <v>2.4285714285714284</v>
      </c>
      <c r="P477" s="89">
        <f t="shared" si="217"/>
        <v>6.7857142857142856</v>
      </c>
      <c r="Q477" s="89">
        <f t="shared" si="218"/>
        <v>20.357142857142858</v>
      </c>
      <c r="R477" s="90">
        <v>286978</v>
      </c>
      <c r="S477" s="90">
        <v>266135</v>
      </c>
      <c r="T477" s="110">
        <f t="shared" si="219"/>
        <v>8344914.7857142854</v>
      </c>
      <c r="U477" s="110">
        <f t="shared" si="220"/>
        <v>8344914.7857142854</v>
      </c>
      <c r="V477" s="111">
        <f t="shared" si="221"/>
        <v>8344914</v>
      </c>
      <c r="W477" s="112" t="e">
        <f>VLOOKUP(C477,'053-001'!D:I,6,0)</f>
        <v>#N/A</v>
      </c>
      <c r="X477" s="112" t="e">
        <f>VLOOKUP(C477,'053-003'!C:G,5,0)</f>
        <v>#N/A</v>
      </c>
      <c r="Y477" s="112" t="e">
        <f>VLOOKUP(C477,'053-004'!C:G,5,0)</f>
        <v>#N/A</v>
      </c>
      <c r="Z477" s="113" t="e">
        <f>VLOOKUP(C477,'053-005'!D:L,9,0)</f>
        <v>#N/A</v>
      </c>
      <c r="AA477" s="112" t="str">
        <f>VLOOKUP(C477,'053-006'!C:G,5,0)</f>
        <v>053-006</v>
      </c>
    </row>
    <row r="478" spans="1:27" ht="45" customHeight="1">
      <c r="A478" s="186" t="s">
        <v>601</v>
      </c>
      <c r="B478" s="188" t="s">
        <v>64</v>
      </c>
      <c r="C478" s="92" t="s">
        <v>64</v>
      </c>
      <c r="D478" s="93" t="s">
        <v>3</v>
      </c>
      <c r="E478" s="93" t="s">
        <v>603</v>
      </c>
      <c r="F478" s="94">
        <v>1</v>
      </c>
      <c r="G478" s="191">
        <v>297</v>
      </c>
      <c r="H478" s="183">
        <f>F478*G478</f>
        <v>297</v>
      </c>
      <c r="I478" s="183">
        <v>0</v>
      </c>
      <c r="J478" s="183">
        <f>H478-I478</f>
        <v>297</v>
      </c>
      <c r="K478" s="183">
        <f>J478*0.09</f>
        <v>26.73</v>
      </c>
      <c r="L478" s="185">
        <f>J478+K478</f>
        <v>323.73</v>
      </c>
      <c r="M478" s="109">
        <v>12</v>
      </c>
      <c r="N478" s="115">
        <f>297/15*F478</f>
        <v>19.8</v>
      </c>
      <c r="O478" s="115">
        <f>27/15*F478</f>
        <v>1.8</v>
      </c>
      <c r="P478" s="89">
        <f t="shared" si="217"/>
        <v>4.95</v>
      </c>
      <c r="Q478" s="89">
        <f t="shared" si="218"/>
        <v>14.850000000000001</v>
      </c>
      <c r="R478" s="90">
        <v>286978</v>
      </c>
      <c r="S478" s="90">
        <v>266135</v>
      </c>
      <c r="T478" s="110">
        <f t="shared" si="219"/>
        <v>6095551.9500000011</v>
      </c>
      <c r="U478" s="110">
        <f t="shared" si="220"/>
        <v>6095551.9500000011</v>
      </c>
      <c r="V478" s="111">
        <f t="shared" si="221"/>
        <v>6095551</v>
      </c>
      <c r="W478" s="112" t="str">
        <f>VLOOKUP(C478,'053-001'!D:I,6,0)</f>
        <v>053-001</v>
      </c>
      <c r="X478" s="112" t="e">
        <f>VLOOKUP(C478,'053-003'!C:G,5,0)</f>
        <v>#N/A</v>
      </c>
      <c r="Y478" s="112" t="e">
        <f>VLOOKUP(C478,'053-004'!C:G,5,0)</f>
        <v>#N/A</v>
      </c>
      <c r="Z478" s="113" t="e">
        <f>VLOOKUP(C478,'053-005'!D:L,9,0)</f>
        <v>#N/A</v>
      </c>
      <c r="AA478" s="112" t="e">
        <f>VLOOKUP(C478,'053-006'!C:G,5,0)</f>
        <v>#N/A</v>
      </c>
    </row>
    <row r="479" spans="1:27" ht="45" customHeight="1">
      <c r="A479" s="174"/>
      <c r="B479" s="189" t="s">
        <v>209</v>
      </c>
      <c r="C479" s="82" t="s">
        <v>209</v>
      </c>
      <c r="D479" s="83" t="s">
        <v>764</v>
      </c>
      <c r="E479" s="83" t="s">
        <v>603</v>
      </c>
      <c r="F479" s="84">
        <v>2</v>
      </c>
      <c r="G479" s="180"/>
      <c r="H479" s="168"/>
      <c r="I479" s="168"/>
      <c r="J479" s="168"/>
      <c r="K479" s="168"/>
      <c r="L479" s="171"/>
      <c r="M479" s="109">
        <v>12</v>
      </c>
      <c r="N479" s="115">
        <f t="shared" ref="N479:N482" si="232">297/15*F479</f>
        <v>39.6</v>
      </c>
      <c r="O479" s="115">
        <f t="shared" ref="O479:O482" si="233">27/15*F479</f>
        <v>3.6</v>
      </c>
      <c r="P479" s="89">
        <f t="shared" si="217"/>
        <v>9.9</v>
      </c>
      <c r="Q479" s="89">
        <f t="shared" si="218"/>
        <v>29.700000000000003</v>
      </c>
      <c r="R479" s="90">
        <v>286978</v>
      </c>
      <c r="S479" s="90">
        <v>266135</v>
      </c>
      <c r="T479" s="110">
        <f t="shared" si="219"/>
        <v>12191103.900000002</v>
      </c>
      <c r="U479" s="110">
        <f t="shared" si="220"/>
        <v>6095551.9500000011</v>
      </c>
      <c r="V479" s="111">
        <f t="shared" si="221"/>
        <v>6095551</v>
      </c>
      <c r="W479" s="112" t="str">
        <f>VLOOKUP(C479,'053-001'!D:I,6,0)</f>
        <v>053-001</v>
      </c>
      <c r="X479" s="112" t="e">
        <f>VLOOKUP(C479,'053-003'!C:G,5,0)</f>
        <v>#N/A</v>
      </c>
      <c r="Y479" s="112" t="e">
        <f>VLOOKUP(C479,'053-004'!C:G,5,0)</f>
        <v>#N/A</v>
      </c>
      <c r="Z479" s="113" t="e">
        <f>VLOOKUP(C479,'053-005'!D:L,9,0)</f>
        <v>#N/A</v>
      </c>
      <c r="AA479" s="112" t="e">
        <f>VLOOKUP(C479,'053-006'!C:G,5,0)</f>
        <v>#N/A</v>
      </c>
    </row>
    <row r="480" spans="1:27" ht="45" customHeight="1">
      <c r="A480" s="174"/>
      <c r="B480" s="189" t="s">
        <v>335</v>
      </c>
      <c r="C480" s="82" t="s">
        <v>335</v>
      </c>
      <c r="D480" s="83" t="s">
        <v>776</v>
      </c>
      <c r="E480" s="83" t="s">
        <v>603</v>
      </c>
      <c r="F480" s="84">
        <v>2</v>
      </c>
      <c r="G480" s="180"/>
      <c r="H480" s="168"/>
      <c r="I480" s="168"/>
      <c r="J480" s="168"/>
      <c r="K480" s="168"/>
      <c r="L480" s="171"/>
      <c r="M480" s="109">
        <v>12</v>
      </c>
      <c r="N480" s="115">
        <f t="shared" si="232"/>
        <v>39.6</v>
      </c>
      <c r="O480" s="115">
        <f t="shared" si="233"/>
        <v>3.6</v>
      </c>
      <c r="P480" s="89">
        <f t="shared" si="217"/>
        <v>9.9</v>
      </c>
      <c r="Q480" s="89">
        <f t="shared" si="218"/>
        <v>29.700000000000003</v>
      </c>
      <c r="R480" s="90">
        <v>286978</v>
      </c>
      <c r="S480" s="90">
        <v>266135</v>
      </c>
      <c r="T480" s="110">
        <f t="shared" si="219"/>
        <v>12191103.900000002</v>
      </c>
      <c r="U480" s="110">
        <f t="shared" si="220"/>
        <v>6095551.9500000011</v>
      </c>
      <c r="V480" s="111">
        <f t="shared" si="221"/>
        <v>6095551</v>
      </c>
      <c r="W480" s="112" t="str">
        <f>VLOOKUP(C480,'053-001'!D:I,6,0)</f>
        <v>053-001</v>
      </c>
      <c r="X480" s="112" t="e">
        <f>VLOOKUP(C480,'053-003'!C:G,5,0)</f>
        <v>#N/A</v>
      </c>
      <c r="Y480" s="112" t="e">
        <f>VLOOKUP(C480,'053-004'!C:G,5,0)</f>
        <v>#N/A</v>
      </c>
      <c r="Z480" s="113" t="e">
        <f>VLOOKUP(C480,'053-005'!D:L,9,0)</f>
        <v>#N/A</v>
      </c>
      <c r="AA480" s="112" t="e">
        <f>VLOOKUP(C480,'053-006'!C:G,5,0)</f>
        <v>#N/A</v>
      </c>
    </row>
    <row r="481" spans="1:27" ht="45" customHeight="1">
      <c r="A481" s="174"/>
      <c r="B481" s="189" t="s">
        <v>445</v>
      </c>
      <c r="C481" s="82" t="s">
        <v>445</v>
      </c>
      <c r="D481" s="83" t="s">
        <v>612</v>
      </c>
      <c r="E481" s="83" t="s">
        <v>603</v>
      </c>
      <c r="F481" s="84">
        <v>8</v>
      </c>
      <c r="G481" s="180"/>
      <c r="H481" s="168"/>
      <c r="I481" s="168"/>
      <c r="J481" s="168"/>
      <c r="K481" s="168"/>
      <c r="L481" s="171"/>
      <c r="M481" s="109">
        <v>12</v>
      </c>
      <c r="N481" s="115">
        <f t="shared" si="232"/>
        <v>158.4</v>
      </c>
      <c r="O481" s="115">
        <f t="shared" si="233"/>
        <v>14.4</v>
      </c>
      <c r="P481" s="89">
        <f t="shared" si="217"/>
        <v>39.6</v>
      </c>
      <c r="Q481" s="89">
        <f t="shared" si="218"/>
        <v>118.80000000000001</v>
      </c>
      <c r="R481" s="90">
        <v>286978</v>
      </c>
      <c r="S481" s="90">
        <v>266135</v>
      </c>
      <c r="T481" s="110">
        <f t="shared" si="219"/>
        <v>48764415.600000009</v>
      </c>
      <c r="U481" s="110">
        <f t="shared" si="220"/>
        <v>6095551.9500000011</v>
      </c>
      <c r="V481" s="111">
        <f t="shared" si="221"/>
        <v>6095551</v>
      </c>
      <c r="W481" s="112" t="str">
        <f>VLOOKUP(C481,'053-001'!D:I,6,0)</f>
        <v>053-001</v>
      </c>
      <c r="X481" s="112" t="e">
        <f>VLOOKUP(C481,'053-003'!C:G,5,0)</f>
        <v>#N/A</v>
      </c>
      <c r="Y481" s="112" t="e">
        <f>VLOOKUP(C481,'053-004'!C:G,5,0)</f>
        <v>#N/A</v>
      </c>
      <c r="Z481" s="113" t="e">
        <f>VLOOKUP(C481,'053-005'!D:L,9,0)</f>
        <v>#N/A</v>
      </c>
      <c r="AA481" s="112" t="e">
        <f>VLOOKUP(C481,'053-006'!C:G,5,0)</f>
        <v>#N/A</v>
      </c>
    </row>
    <row r="482" spans="1:27" ht="45" customHeight="1" thickBot="1">
      <c r="A482" s="187"/>
      <c r="B482" s="190" t="s">
        <v>496</v>
      </c>
      <c r="C482" s="95" t="s">
        <v>496</v>
      </c>
      <c r="D482" s="96" t="s">
        <v>497</v>
      </c>
      <c r="E482" s="96" t="s">
        <v>603</v>
      </c>
      <c r="F482" s="97">
        <v>2</v>
      </c>
      <c r="G482" s="192"/>
      <c r="H482" s="184"/>
      <c r="I482" s="184"/>
      <c r="J482" s="184"/>
      <c r="K482" s="184"/>
      <c r="L482" s="182"/>
      <c r="M482" s="109">
        <v>12</v>
      </c>
      <c r="N482" s="115">
        <f t="shared" si="232"/>
        <v>39.6</v>
      </c>
      <c r="O482" s="115">
        <f t="shared" si="233"/>
        <v>3.6</v>
      </c>
      <c r="P482" s="89">
        <f t="shared" si="217"/>
        <v>9.9</v>
      </c>
      <c r="Q482" s="89">
        <f t="shared" si="218"/>
        <v>29.700000000000003</v>
      </c>
      <c r="R482" s="90">
        <v>286978</v>
      </c>
      <c r="S482" s="90">
        <v>266135</v>
      </c>
      <c r="T482" s="110">
        <f t="shared" si="219"/>
        <v>12191103.900000002</v>
      </c>
      <c r="U482" s="110">
        <f t="shared" si="220"/>
        <v>6095551.9500000011</v>
      </c>
      <c r="V482" s="111">
        <f t="shared" si="221"/>
        <v>6095551</v>
      </c>
      <c r="W482" s="112" t="str">
        <f>VLOOKUP(C482,'053-001'!D:I,6,0)</f>
        <v>053-001</v>
      </c>
      <c r="X482" s="112" t="e">
        <f>VLOOKUP(C482,'053-003'!C:G,5,0)</f>
        <v>#N/A</v>
      </c>
      <c r="Y482" s="112" t="e">
        <f>VLOOKUP(C482,'053-004'!C:G,5,0)</f>
        <v>#N/A</v>
      </c>
      <c r="Z482" s="113" t="e">
        <f>VLOOKUP(C482,'053-005'!D:L,9,0)</f>
        <v>#N/A</v>
      </c>
      <c r="AA482" s="112" t="e">
        <f>VLOOKUP(C482,'053-006'!C:G,5,0)</f>
        <v>#N/A</v>
      </c>
    </row>
    <row r="483" spans="1:27" ht="45" customHeight="1">
      <c r="A483" s="186" t="s">
        <v>604</v>
      </c>
      <c r="B483" s="188" t="s">
        <v>65</v>
      </c>
      <c r="C483" s="92" t="s">
        <v>65</v>
      </c>
      <c r="D483" s="93" t="s">
        <v>3</v>
      </c>
      <c r="E483" s="93" t="s">
        <v>603</v>
      </c>
      <c r="F483" s="94">
        <v>1</v>
      </c>
      <c r="G483" s="191">
        <v>297</v>
      </c>
      <c r="H483" s="183">
        <f>F483*G483</f>
        <v>297</v>
      </c>
      <c r="I483" s="183">
        <v>0</v>
      </c>
      <c r="J483" s="183">
        <f>H483-I483</f>
        <v>297</v>
      </c>
      <c r="K483" s="183">
        <f>J483*0.09</f>
        <v>26.73</v>
      </c>
      <c r="L483" s="185">
        <f>J483+K483</f>
        <v>323.73</v>
      </c>
      <c r="M483" s="109">
        <v>12</v>
      </c>
      <c r="N483" s="115">
        <f>297/15*F483</f>
        <v>19.8</v>
      </c>
      <c r="O483" s="115">
        <f>27/15*F483</f>
        <v>1.8</v>
      </c>
      <c r="P483" s="89">
        <f t="shared" si="217"/>
        <v>4.95</v>
      </c>
      <c r="Q483" s="89">
        <f t="shared" si="218"/>
        <v>14.850000000000001</v>
      </c>
      <c r="R483" s="90">
        <v>286978</v>
      </c>
      <c r="S483" s="90">
        <v>266135</v>
      </c>
      <c r="T483" s="110">
        <f t="shared" si="219"/>
        <v>6095551.9500000011</v>
      </c>
      <c r="U483" s="110">
        <f t="shared" si="220"/>
        <v>6095551.9500000011</v>
      </c>
      <c r="V483" s="111">
        <f t="shared" si="221"/>
        <v>6095551</v>
      </c>
      <c r="W483" s="112" t="str">
        <f>VLOOKUP(C483,'053-001'!D:I,6,0)</f>
        <v>053-001</v>
      </c>
      <c r="X483" s="112" t="e">
        <f>VLOOKUP(C483,'053-003'!C:G,5,0)</f>
        <v>#N/A</v>
      </c>
      <c r="Y483" s="112" t="e">
        <f>VLOOKUP(C483,'053-004'!C:G,5,0)</f>
        <v>#N/A</v>
      </c>
      <c r="Z483" s="113" t="e">
        <f>VLOOKUP(C483,'053-005'!D:L,9,0)</f>
        <v>#N/A</v>
      </c>
      <c r="AA483" s="112" t="e">
        <f>VLOOKUP(C483,'053-006'!C:G,5,0)</f>
        <v>#N/A</v>
      </c>
    </row>
    <row r="484" spans="1:27" ht="45" customHeight="1">
      <c r="A484" s="174"/>
      <c r="B484" s="189" t="s">
        <v>211</v>
      </c>
      <c r="C484" s="82" t="s">
        <v>211</v>
      </c>
      <c r="D484" s="83" t="s">
        <v>764</v>
      </c>
      <c r="E484" s="83" t="s">
        <v>603</v>
      </c>
      <c r="F484" s="84">
        <v>2</v>
      </c>
      <c r="G484" s="180"/>
      <c r="H484" s="168"/>
      <c r="I484" s="168"/>
      <c r="J484" s="168"/>
      <c r="K484" s="168"/>
      <c r="L484" s="171"/>
      <c r="M484" s="109">
        <v>12</v>
      </c>
      <c r="N484" s="115">
        <f t="shared" ref="N484:N487" si="234">297/15*F484</f>
        <v>39.6</v>
      </c>
      <c r="O484" s="115">
        <f t="shared" ref="O484:O487" si="235">27/15*F484</f>
        <v>3.6</v>
      </c>
      <c r="P484" s="89">
        <f t="shared" si="217"/>
        <v>9.9</v>
      </c>
      <c r="Q484" s="89">
        <f t="shared" si="218"/>
        <v>29.700000000000003</v>
      </c>
      <c r="R484" s="90">
        <v>286978</v>
      </c>
      <c r="S484" s="90">
        <v>266135</v>
      </c>
      <c r="T484" s="110">
        <f t="shared" si="219"/>
        <v>12191103.900000002</v>
      </c>
      <c r="U484" s="110">
        <f t="shared" si="220"/>
        <v>6095551.9500000011</v>
      </c>
      <c r="V484" s="111">
        <f t="shared" si="221"/>
        <v>6095551</v>
      </c>
      <c r="W484" s="112" t="str">
        <f>VLOOKUP(C484,'053-001'!D:I,6,0)</f>
        <v>053-001</v>
      </c>
      <c r="X484" s="112" t="e">
        <f>VLOOKUP(C484,'053-003'!C:G,5,0)</f>
        <v>#N/A</v>
      </c>
      <c r="Y484" s="112" t="e">
        <f>VLOOKUP(C484,'053-004'!C:G,5,0)</f>
        <v>#N/A</v>
      </c>
      <c r="Z484" s="113" t="e">
        <f>VLOOKUP(C484,'053-005'!D:L,9,0)</f>
        <v>#N/A</v>
      </c>
      <c r="AA484" s="112" t="e">
        <f>VLOOKUP(C484,'053-006'!C:G,5,0)</f>
        <v>#N/A</v>
      </c>
    </row>
    <row r="485" spans="1:27" ht="45" customHeight="1">
      <c r="A485" s="174"/>
      <c r="B485" s="189" t="s">
        <v>337</v>
      </c>
      <c r="C485" s="82" t="s">
        <v>337</v>
      </c>
      <c r="D485" s="83" t="s">
        <v>776</v>
      </c>
      <c r="E485" s="83" t="s">
        <v>603</v>
      </c>
      <c r="F485" s="84">
        <v>2</v>
      </c>
      <c r="G485" s="180"/>
      <c r="H485" s="168"/>
      <c r="I485" s="168"/>
      <c r="J485" s="168"/>
      <c r="K485" s="168"/>
      <c r="L485" s="171"/>
      <c r="M485" s="109">
        <v>12</v>
      </c>
      <c r="N485" s="115">
        <f t="shared" si="234"/>
        <v>39.6</v>
      </c>
      <c r="O485" s="115">
        <f t="shared" si="235"/>
        <v>3.6</v>
      </c>
      <c r="P485" s="89">
        <f t="shared" si="217"/>
        <v>9.9</v>
      </c>
      <c r="Q485" s="89">
        <f t="shared" si="218"/>
        <v>29.700000000000003</v>
      </c>
      <c r="R485" s="90">
        <v>286978</v>
      </c>
      <c r="S485" s="90">
        <v>266135</v>
      </c>
      <c r="T485" s="110">
        <f t="shared" si="219"/>
        <v>12191103.900000002</v>
      </c>
      <c r="U485" s="110">
        <f t="shared" si="220"/>
        <v>6095551.9500000011</v>
      </c>
      <c r="V485" s="111">
        <f t="shared" si="221"/>
        <v>6095551</v>
      </c>
      <c r="W485" s="112" t="str">
        <f>VLOOKUP(C485,'053-001'!D:I,6,0)</f>
        <v>053-001</v>
      </c>
      <c r="X485" s="112" t="e">
        <f>VLOOKUP(C485,'053-003'!C:G,5,0)</f>
        <v>#N/A</v>
      </c>
      <c r="Y485" s="112" t="e">
        <f>VLOOKUP(C485,'053-004'!C:G,5,0)</f>
        <v>#N/A</v>
      </c>
      <c r="Z485" s="113" t="e">
        <f>VLOOKUP(C485,'053-005'!D:L,9,0)</f>
        <v>#N/A</v>
      </c>
      <c r="AA485" s="112" t="e">
        <f>VLOOKUP(C485,'053-006'!C:G,5,0)</f>
        <v>#N/A</v>
      </c>
    </row>
    <row r="486" spans="1:27" ht="45" customHeight="1">
      <c r="A486" s="174"/>
      <c r="B486" s="189" t="s">
        <v>447</v>
      </c>
      <c r="C486" s="82" t="s">
        <v>447</v>
      </c>
      <c r="D486" s="83" t="s">
        <v>612</v>
      </c>
      <c r="E486" s="83" t="s">
        <v>603</v>
      </c>
      <c r="F486" s="84">
        <v>8</v>
      </c>
      <c r="G486" s="180"/>
      <c r="H486" s="168"/>
      <c r="I486" s="168"/>
      <c r="J486" s="168"/>
      <c r="K486" s="168"/>
      <c r="L486" s="171"/>
      <c r="M486" s="109">
        <v>12</v>
      </c>
      <c r="N486" s="115">
        <f t="shared" si="234"/>
        <v>158.4</v>
      </c>
      <c r="O486" s="115">
        <f t="shared" si="235"/>
        <v>14.4</v>
      </c>
      <c r="P486" s="89">
        <f t="shared" si="217"/>
        <v>39.6</v>
      </c>
      <c r="Q486" s="89">
        <f t="shared" si="218"/>
        <v>118.80000000000001</v>
      </c>
      <c r="R486" s="90">
        <v>286978</v>
      </c>
      <c r="S486" s="90">
        <v>266135</v>
      </c>
      <c r="T486" s="110">
        <f t="shared" si="219"/>
        <v>48764415.600000009</v>
      </c>
      <c r="U486" s="110">
        <f t="shared" si="220"/>
        <v>6095551.9500000011</v>
      </c>
      <c r="V486" s="111">
        <f t="shared" si="221"/>
        <v>6095551</v>
      </c>
      <c r="W486" s="112" t="str">
        <f>VLOOKUP(C486,'053-001'!D:I,6,0)</f>
        <v>053-001</v>
      </c>
      <c r="X486" s="112" t="e">
        <f>VLOOKUP(C486,'053-003'!C:G,5,0)</f>
        <v>#N/A</v>
      </c>
      <c r="Y486" s="112" t="e">
        <f>VLOOKUP(C486,'053-004'!C:G,5,0)</f>
        <v>#N/A</v>
      </c>
      <c r="Z486" s="113" t="e">
        <f>VLOOKUP(C486,'053-005'!D:L,9,0)</f>
        <v>#N/A</v>
      </c>
      <c r="AA486" s="112" t="e">
        <f>VLOOKUP(C486,'053-006'!C:G,5,0)</f>
        <v>#N/A</v>
      </c>
    </row>
    <row r="487" spans="1:27" ht="45" customHeight="1" thickBot="1">
      <c r="A487" s="187"/>
      <c r="B487" s="190" t="s">
        <v>498</v>
      </c>
      <c r="C487" s="95" t="s">
        <v>498</v>
      </c>
      <c r="D487" s="96" t="s">
        <v>497</v>
      </c>
      <c r="E487" s="96" t="s">
        <v>603</v>
      </c>
      <c r="F487" s="97">
        <v>2</v>
      </c>
      <c r="G487" s="192"/>
      <c r="H487" s="184"/>
      <c r="I487" s="184"/>
      <c r="J487" s="184"/>
      <c r="K487" s="184"/>
      <c r="L487" s="182"/>
      <c r="M487" s="109">
        <v>12</v>
      </c>
      <c r="N487" s="115">
        <f t="shared" si="234"/>
        <v>39.6</v>
      </c>
      <c r="O487" s="115">
        <f t="shared" si="235"/>
        <v>3.6</v>
      </c>
      <c r="P487" s="89">
        <f t="shared" si="217"/>
        <v>9.9</v>
      </c>
      <c r="Q487" s="89">
        <f t="shared" si="218"/>
        <v>29.700000000000003</v>
      </c>
      <c r="R487" s="90">
        <v>286978</v>
      </c>
      <c r="S487" s="90">
        <v>266135</v>
      </c>
      <c r="T487" s="110">
        <f t="shared" si="219"/>
        <v>12191103.900000002</v>
      </c>
      <c r="U487" s="110">
        <f t="shared" si="220"/>
        <v>6095551.9500000011</v>
      </c>
      <c r="V487" s="111">
        <f t="shared" si="221"/>
        <v>6095551</v>
      </c>
      <c r="W487" s="112" t="str">
        <f>VLOOKUP(C487,'053-001'!D:I,6,0)</f>
        <v>053-001</v>
      </c>
      <c r="X487" s="112" t="e">
        <f>VLOOKUP(C487,'053-003'!C:G,5,0)</f>
        <v>#N/A</v>
      </c>
      <c r="Y487" s="112" t="e">
        <f>VLOOKUP(C487,'053-004'!C:G,5,0)</f>
        <v>#N/A</v>
      </c>
      <c r="Z487" s="113" t="e">
        <f>VLOOKUP(C487,'053-005'!D:L,9,0)</f>
        <v>#N/A</v>
      </c>
      <c r="AA487" s="112" t="e">
        <f>VLOOKUP(C487,'053-006'!C:G,5,0)</f>
        <v>#N/A</v>
      </c>
    </row>
    <row r="488" spans="1:27" ht="45" customHeight="1">
      <c r="A488" s="186" t="s">
        <v>606</v>
      </c>
      <c r="B488" s="188" t="s">
        <v>66</v>
      </c>
      <c r="C488" s="92" t="s">
        <v>66</v>
      </c>
      <c r="D488" s="93" t="s">
        <v>3</v>
      </c>
      <c r="E488" s="93" t="s">
        <v>603</v>
      </c>
      <c r="F488" s="94">
        <v>1</v>
      </c>
      <c r="G488" s="191">
        <v>184</v>
      </c>
      <c r="H488" s="183">
        <f>F488*G488</f>
        <v>184</v>
      </c>
      <c r="I488" s="183">
        <v>0</v>
      </c>
      <c r="J488" s="183">
        <f>H488-I488</f>
        <v>184</v>
      </c>
      <c r="K488" s="183">
        <f>J488*0.09</f>
        <v>16.559999999999999</v>
      </c>
      <c r="L488" s="185">
        <f>J488+K488</f>
        <v>200.56</v>
      </c>
      <c r="M488" s="109">
        <v>12</v>
      </c>
      <c r="N488" s="91">
        <f>184/15*F488</f>
        <v>12.266666666666667</v>
      </c>
      <c r="O488" s="115">
        <f>17/15*F488</f>
        <v>1.1333333333333333</v>
      </c>
      <c r="P488" s="89">
        <f t="shared" si="217"/>
        <v>3.0666666666666669</v>
      </c>
      <c r="Q488" s="89">
        <f t="shared" si="218"/>
        <v>9.2000000000000011</v>
      </c>
      <c r="R488" s="90">
        <v>286978</v>
      </c>
      <c r="S488" s="90">
        <v>266135</v>
      </c>
      <c r="T488" s="110">
        <f t="shared" si="219"/>
        <v>3781586.666666667</v>
      </c>
      <c r="U488" s="110">
        <f t="shared" si="220"/>
        <v>3781586.666666667</v>
      </c>
      <c r="V488" s="111">
        <f t="shared" si="221"/>
        <v>3781586</v>
      </c>
      <c r="W488" s="112" t="str">
        <f>VLOOKUP(C488,'053-001'!D:I,6,0)</f>
        <v>053-001</v>
      </c>
      <c r="X488" s="112" t="e">
        <f>VLOOKUP(C488,'053-003'!C:G,5,0)</f>
        <v>#N/A</v>
      </c>
      <c r="Y488" s="112" t="e">
        <f>VLOOKUP(C488,'053-004'!C:G,5,0)</f>
        <v>#N/A</v>
      </c>
      <c r="Z488" s="113" t="e">
        <f>VLOOKUP(C488,'053-005'!D:L,9,0)</f>
        <v>#N/A</v>
      </c>
      <c r="AA488" s="112" t="e">
        <f>VLOOKUP(C488,'053-006'!C:G,5,0)</f>
        <v>#N/A</v>
      </c>
    </row>
    <row r="489" spans="1:27" ht="45" customHeight="1">
      <c r="A489" s="174"/>
      <c r="B489" s="189" t="s">
        <v>212</v>
      </c>
      <c r="C489" s="82" t="s">
        <v>212</v>
      </c>
      <c r="D489" s="83" t="s">
        <v>691</v>
      </c>
      <c r="E489" s="83" t="s">
        <v>603</v>
      </c>
      <c r="F489" s="84">
        <v>2</v>
      </c>
      <c r="G489" s="180"/>
      <c r="H489" s="168"/>
      <c r="I489" s="168"/>
      <c r="J489" s="168"/>
      <c r="K489" s="168"/>
      <c r="L489" s="171"/>
      <c r="M489" s="109">
        <v>12</v>
      </c>
      <c r="N489" s="91">
        <f t="shared" ref="N489:N492" si="236">184/15*F489</f>
        <v>24.533333333333335</v>
      </c>
      <c r="O489" s="115">
        <f t="shared" ref="O489:O492" si="237">17/15*F489</f>
        <v>2.2666666666666666</v>
      </c>
      <c r="P489" s="89">
        <f t="shared" si="217"/>
        <v>6.1333333333333337</v>
      </c>
      <c r="Q489" s="89">
        <f t="shared" si="218"/>
        <v>18.400000000000002</v>
      </c>
      <c r="R489" s="90">
        <v>286978</v>
      </c>
      <c r="S489" s="90">
        <v>266135</v>
      </c>
      <c r="T489" s="110">
        <f t="shared" si="219"/>
        <v>7563173.333333334</v>
      </c>
      <c r="U489" s="110">
        <f t="shared" si="220"/>
        <v>3781586.666666667</v>
      </c>
      <c r="V489" s="111">
        <f t="shared" si="221"/>
        <v>3781586</v>
      </c>
      <c r="W489" s="112" t="str">
        <f>VLOOKUP(C489,'053-001'!D:I,6,0)</f>
        <v>053-001</v>
      </c>
      <c r="X489" s="112" t="e">
        <f>VLOOKUP(C489,'053-003'!C:G,5,0)</f>
        <v>#N/A</v>
      </c>
      <c r="Y489" s="112" t="e">
        <f>VLOOKUP(C489,'053-004'!C:G,5,0)</f>
        <v>#N/A</v>
      </c>
      <c r="Z489" s="113" t="e">
        <f>VLOOKUP(C489,'053-005'!D:L,9,0)</f>
        <v>#N/A</v>
      </c>
      <c r="AA489" s="112" t="e">
        <f>VLOOKUP(C489,'053-006'!C:G,5,0)</f>
        <v>#N/A</v>
      </c>
    </row>
    <row r="490" spans="1:27" ht="45" customHeight="1">
      <c r="A490" s="174"/>
      <c r="B490" s="189" t="s">
        <v>338</v>
      </c>
      <c r="C490" s="82" t="s">
        <v>338</v>
      </c>
      <c r="D490" s="83" t="s">
        <v>275</v>
      </c>
      <c r="E490" s="83" t="s">
        <v>603</v>
      </c>
      <c r="F490" s="84">
        <v>2</v>
      </c>
      <c r="G490" s="180"/>
      <c r="H490" s="168"/>
      <c r="I490" s="168"/>
      <c r="J490" s="168"/>
      <c r="K490" s="168"/>
      <c r="L490" s="171"/>
      <c r="M490" s="109">
        <v>12</v>
      </c>
      <c r="N490" s="91">
        <f t="shared" si="236"/>
        <v>24.533333333333335</v>
      </c>
      <c r="O490" s="115">
        <f t="shared" si="237"/>
        <v>2.2666666666666666</v>
      </c>
      <c r="P490" s="89">
        <f t="shared" si="217"/>
        <v>6.1333333333333337</v>
      </c>
      <c r="Q490" s="89">
        <f t="shared" si="218"/>
        <v>18.400000000000002</v>
      </c>
      <c r="R490" s="90">
        <v>286978</v>
      </c>
      <c r="S490" s="90">
        <v>266135</v>
      </c>
      <c r="T490" s="110">
        <f t="shared" si="219"/>
        <v>7563173.333333334</v>
      </c>
      <c r="U490" s="110">
        <f t="shared" si="220"/>
        <v>3781586.666666667</v>
      </c>
      <c r="V490" s="111">
        <f t="shared" si="221"/>
        <v>3781586</v>
      </c>
      <c r="W490" s="112" t="str">
        <f>VLOOKUP(C490,'053-001'!D:I,6,0)</f>
        <v>053-001</v>
      </c>
      <c r="X490" s="112" t="e">
        <f>VLOOKUP(C490,'053-003'!C:G,5,0)</f>
        <v>#N/A</v>
      </c>
      <c r="Y490" s="112" t="e">
        <f>VLOOKUP(C490,'053-004'!C:G,5,0)</f>
        <v>#N/A</v>
      </c>
      <c r="Z490" s="113" t="e">
        <f>VLOOKUP(C490,'053-005'!D:L,9,0)</f>
        <v>#N/A</v>
      </c>
      <c r="AA490" s="112" t="e">
        <f>VLOOKUP(C490,'053-006'!C:G,5,0)</f>
        <v>#N/A</v>
      </c>
    </row>
    <row r="491" spans="1:27" ht="45" customHeight="1">
      <c r="A491" s="174"/>
      <c r="B491" s="189" t="s">
        <v>448</v>
      </c>
      <c r="C491" s="82" t="s">
        <v>448</v>
      </c>
      <c r="D491" s="83" t="s">
        <v>385</v>
      </c>
      <c r="E491" s="83" t="s">
        <v>603</v>
      </c>
      <c r="F491" s="84">
        <v>8</v>
      </c>
      <c r="G491" s="180"/>
      <c r="H491" s="168"/>
      <c r="I491" s="168"/>
      <c r="J491" s="168"/>
      <c r="K491" s="168"/>
      <c r="L491" s="171"/>
      <c r="M491" s="109">
        <v>12</v>
      </c>
      <c r="N491" s="91">
        <f t="shared" si="236"/>
        <v>98.13333333333334</v>
      </c>
      <c r="O491" s="115">
        <f t="shared" si="237"/>
        <v>9.0666666666666664</v>
      </c>
      <c r="P491" s="89">
        <f t="shared" si="217"/>
        <v>24.533333333333335</v>
      </c>
      <c r="Q491" s="89">
        <f t="shared" si="218"/>
        <v>73.600000000000009</v>
      </c>
      <c r="R491" s="90">
        <v>286978</v>
      </c>
      <c r="S491" s="90">
        <v>266135</v>
      </c>
      <c r="T491" s="110">
        <f t="shared" si="219"/>
        <v>30252693.333333336</v>
      </c>
      <c r="U491" s="110">
        <f t="shared" si="220"/>
        <v>3781586.666666667</v>
      </c>
      <c r="V491" s="111">
        <f t="shared" si="221"/>
        <v>3781586</v>
      </c>
      <c r="W491" s="112" t="str">
        <f>VLOOKUP(C491,'053-001'!D:I,6,0)</f>
        <v>053-001</v>
      </c>
      <c r="X491" s="112" t="e">
        <f>VLOOKUP(C491,'053-003'!C:G,5,0)</f>
        <v>#N/A</v>
      </c>
      <c r="Y491" s="112" t="e">
        <f>VLOOKUP(C491,'053-004'!C:G,5,0)</f>
        <v>#N/A</v>
      </c>
      <c r="Z491" s="113" t="e">
        <f>VLOOKUP(C491,'053-005'!D:L,9,0)</f>
        <v>#N/A</v>
      </c>
      <c r="AA491" s="112" t="e">
        <f>VLOOKUP(C491,'053-006'!C:G,5,0)</f>
        <v>#N/A</v>
      </c>
    </row>
    <row r="492" spans="1:27" ht="45" customHeight="1" thickBot="1">
      <c r="A492" s="187"/>
      <c r="B492" s="190" t="s">
        <v>560</v>
      </c>
      <c r="C492" s="95" t="s">
        <v>560</v>
      </c>
      <c r="D492" s="96" t="s">
        <v>561</v>
      </c>
      <c r="E492" s="96" t="s">
        <v>603</v>
      </c>
      <c r="F492" s="97">
        <v>2</v>
      </c>
      <c r="G492" s="192"/>
      <c r="H492" s="184"/>
      <c r="I492" s="184"/>
      <c r="J492" s="184"/>
      <c r="K492" s="184"/>
      <c r="L492" s="182"/>
      <c r="M492" s="109">
        <v>12</v>
      </c>
      <c r="N492" s="91">
        <f t="shared" si="236"/>
        <v>24.533333333333335</v>
      </c>
      <c r="O492" s="115">
        <f t="shared" si="237"/>
        <v>2.2666666666666666</v>
      </c>
      <c r="P492" s="89">
        <f t="shared" si="217"/>
        <v>6.1333333333333337</v>
      </c>
      <c r="Q492" s="89">
        <f t="shared" si="218"/>
        <v>18.400000000000002</v>
      </c>
      <c r="R492" s="90">
        <v>286978</v>
      </c>
      <c r="S492" s="90">
        <v>266135</v>
      </c>
      <c r="T492" s="110">
        <f t="shared" si="219"/>
        <v>7563173.333333334</v>
      </c>
      <c r="U492" s="110">
        <f t="shared" si="220"/>
        <v>3781586.666666667</v>
      </c>
      <c r="V492" s="111">
        <f t="shared" si="221"/>
        <v>3781586</v>
      </c>
      <c r="W492" s="112" t="str">
        <f>VLOOKUP(C492,'053-001'!D:I,6,0)</f>
        <v>053-001</v>
      </c>
      <c r="X492" s="112" t="e">
        <f>VLOOKUP(C492,'053-003'!C:G,5,0)</f>
        <v>#N/A</v>
      </c>
      <c r="Y492" s="112" t="e">
        <f>VLOOKUP(C492,'053-004'!C:G,5,0)</f>
        <v>#N/A</v>
      </c>
      <c r="Z492" s="113" t="e">
        <f>VLOOKUP(C492,'053-005'!D:L,9,0)</f>
        <v>#N/A</v>
      </c>
      <c r="AA492" s="112" t="e">
        <f>VLOOKUP(C492,'053-006'!C:G,5,0)</f>
        <v>#N/A</v>
      </c>
    </row>
    <row r="493" spans="1:27" ht="45" customHeight="1">
      <c r="A493" s="186" t="s">
        <v>608</v>
      </c>
      <c r="B493" s="188" t="s">
        <v>777</v>
      </c>
      <c r="C493" s="92" t="s">
        <v>778</v>
      </c>
      <c r="D493" s="93" t="s">
        <v>779</v>
      </c>
      <c r="E493" s="93" t="s">
        <v>757</v>
      </c>
      <c r="F493" s="94">
        <v>1</v>
      </c>
      <c r="G493" s="191">
        <v>380</v>
      </c>
      <c r="H493" s="183">
        <f>F493*G493</f>
        <v>380</v>
      </c>
      <c r="I493" s="183">
        <v>0</v>
      </c>
      <c r="J493" s="183">
        <f>H493-I493</f>
        <v>380</v>
      </c>
      <c r="K493" s="183">
        <f>J493*0.09</f>
        <v>34.199999999999996</v>
      </c>
      <c r="L493" s="185">
        <f>J493+K493</f>
        <v>414.2</v>
      </c>
      <c r="M493" s="109">
        <v>12</v>
      </c>
      <c r="N493" s="115">
        <f>380/14*F493</f>
        <v>27.142857142857142</v>
      </c>
      <c r="O493" s="115">
        <f>34/14*F493</f>
        <v>2.4285714285714284</v>
      </c>
      <c r="P493" s="89">
        <f t="shared" si="217"/>
        <v>6.7857142857142856</v>
      </c>
      <c r="Q493" s="89">
        <f t="shared" si="218"/>
        <v>20.357142857142858</v>
      </c>
      <c r="R493" s="90">
        <v>286978</v>
      </c>
      <c r="S493" s="90">
        <v>266135</v>
      </c>
      <c r="T493" s="110">
        <f t="shared" si="219"/>
        <v>8344914.7857142854</v>
      </c>
      <c r="U493" s="110">
        <f t="shared" si="220"/>
        <v>8344914.7857142854</v>
      </c>
      <c r="V493" s="111">
        <f t="shared" si="221"/>
        <v>8344914</v>
      </c>
      <c r="W493" s="112" t="e">
        <f>VLOOKUP(C493,'053-001'!D:I,6,0)</f>
        <v>#N/A</v>
      </c>
      <c r="X493" s="112" t="e">
        <f>VLOOKUP(C493,'053-003'!C:G,5,0)</f>
        <v>#N/A</v>
      </c>
      <c r="Y493" s="112" t="e">
        <f>VLOOKUP(C493,'053-004'!C:G,5,0)</f>
        <v>#N/A</v>
      </c>
      <c r="Z493" s="113" t="e">
        <f>VLOOKUP(C493,'053-005'!D:L,9,0)</f>
        <v>#N/A</v>
      </c>
      <c r="AA493" s="112" t="str">
        <f>VLOOKUP(C493,'053-006'!C:G,5,0)</f>
        <v>053-006</v>
      </c>
    </row>
    <row r="494" spans="1:27" ht="45" customHeight="1">
      <c r="A494" s="174"/>
      <c r="B494" s="189" t="s">
        <v>780</v>
      </c>
      <c r="C494" s="82" t="s">
        <v>780</v>
      </c>
      <c r="D494" s="83" t="s">
        <v>781</v>
      </c>
      <c r="E494" s="83" t="s">
        <v>757</v>
      </c>
      <c r="F494" s="84">
        <v>8</v>
      </c>
      <c r="G494" s="180"/>
      <c r="H494" s="168"/>
      <c r="I494" s="168"/>
      <c r="J494" s="168"/>
      <c r="K494" s="168"/>
      <c r="L494" s="171"/>
      <c r="M494" s="109">
        <v>12</v>
      </c>
      <c r="N494" s="115">
        <f t="shared" ref="N494:N497" si="238">380/14*F494</f>
        <v>217.14285714285714</v>
      </c>
      <c r="O494" s="115">
        <f t="shared" ref="O494:O497" si="239">34/14*F494</f>
        <v>19.428571428571427</v>
      </c>
      <c r="P494" s="89">
        <f t="shared" si="217"/>
        <v>54.285714285714285</v>
      </c>
      <c r="Q494" s="89">
        <f t="shared" si="218"/>
        <v>162.85714285714286</v>
      </c>
      <c r="R494" s="90">
        <v>286978</v>
      </c>
      <c r="S494" s="90">
        <v>266135</v>
      </c>
      <c r="T494" s="110">
        <f t="shared" si="219"/>
        <v>66759318.285714284</v>
      </c>
      <c r="U494" s="110">
        <f t="shared" si="220"/>
        <v>8344914.7857142854</v>
      </c>
      <c r="V494" s="111">
        <f t="shared" si="221"/>
        <v>8344914</v>
      </c>
      <c r="W494" s="112" t="e">
        <f>VLOOKUP(C494,'053-001'!D:I,6,0)</f>
        <v>#N/A</v>
      </c>
      <c r="X494" s="112" t="e">
        <f>VLOOKUP(C494,'053-003'!C:G,5,0)</f>
        <v>#N/A</v>
      </c>
      <c r="Y494" s="112" t="e">
        <f>VLOOKUP(C494,'053-004'!C:G,5,0)</f>
        <v>#N/A</v>
      </c>
      <c r="Z494" s="113" t="e">
        <f>VLOOKUP(C494,'053-005'!D:L,9,0)</f>
        <v>#N/A</v>
      </c>
      <c r="AA494" s="112" t="str">
        <f>VLOOKUP(C494,'053-006'!C:G,5,0)</f>
        <v>053-006</v>
      </c>
    </row>
    <row r="495" spans="1:27" ht="45" customHeight="1">
      <c r="A495" s="174"/>
      <c r="B495" s="189" t="s">
        <v>782</v>
      </c>
      <c r="C495" s="82" t="s">
        <v>782</v>
      </c>
      <c r="D495" s="83" t="s">
        <v>783</v>
      </c>
      <c r="E495" s="83" t="s">
        <v>757</v>
      </c>
      <c r="F495" s="84">
        <v>2</v>
      </c>
      <c r="G495" s="180"/>
      <c r="H495" s="168"/>
      <c r="I495" s="168"/>
      <c r="J495" s="168"/>
      <c r="K495" s="168"/>
      <c r="L495" s="171"/>
      <c r="M495" s="109">
        <v>12</v>
      </c>
      <c r="N495" s="115">
        <f t="shared" si="238"/>
        <v>54.285714285714285</v>
      </c>
      <c r="O495" s="115">
        <f t="shared" si="239"/>
        <v>4.8571428571428568</v>
      </c>
      <c r="P495" s="89">
        <f t="shared" si="217"/>
        <v>13.571428571428571</v>
      </c>
      <c r="Q495" s="89">
        <f t="shared" si="218"/>
        <v>40.714285714285715</v>
      </c>
      <c r="R495" s="90">
        <v>286978</v>
      </c>
      <c r="S495" s="90">
        <v>266135</v>
      </c>
      <c r="T495" s="110">
        <f t="shared" si="219"/>
        <v>16689829.571428571</v>
      </c>
      <c r="U495" s="110">
        <f t="shared" si="220"/>
        <v>8344914.7857142854</v>
      </c>
      <c r="V495" s="111">
        <f t="shared" si="221"/>
        <v>8344914</v>
      </c>
      <c r="W495" s="112" t="e">
        <f>VLOOKUP(C495,'053-001'!D:I,6,0)</f>
        <v>#N/A</v>
      </c>
      <c r="X495" s="112" t="e">
        <f>VLOOKUP(C495,'053-003'!C:G,5,0)</f>
        <v>#N/A</v>
      </c>
      <c r="Y495" s="112" t="e">
        <f>VLOOKUP(C495,'053-004'!C:G,5,0)</f>
        <v>#N/A</v>
      </c>
      <c r="Z495" s="113" t="e">
        <f>VLOOKUP(C495,'053-005'!D:L,9,0)</f>
        <v>#N/A</v>
      </c>
      <c r="AA495" s="112" t="str">
        <f>VLOOKUP(C495,'053-006'!C:G,5,0)</f>
        <v>053-006</v>
      </c>
    </row>
    <row r="496" spans="1:27" ht="45" customHeight="1">
      <c r="A496" s="174"/>
      <c r="B496" s="189" t="s">
        <v>784</v>
      </c>
      <c r="C496" s="82" t="s">
        <v>784</v>
      </c>
      <c r="D496" s="83" t="s">
        <v>785</v>
      </c>
      <c r="E496" s="83" t="s">
        <v>757</v>
      </c>
      <c r="F496" s="84">
        <v>2</v>
      </c>
      <c r="G496" s="180"/>
      <c r="H496" s="168"/>
      <c r="I496" s="168"/>
      <c r="J496" s="168"/>
      <c r="K496" s="168"/>
      <c r="L496" s="171"/>
      <c r="M496" s="109">
        <v>12</v>
      </c>
      <c r="N496" s="115">
        <f t="shared" si="238"/>
        <v>54.285714285714285</v>
      </c>
      <c r="O496" s="115">
        <f t="shared" si="239"/>
        <v>4.8571428571428568</v>
      </c>
      <c r="P496" s="89">
        <f t="shared" si="217"/>
        <v>13.571428571428571</v>
      </c>
      <c r="Q496" s="89">
        <f t="shared" si="218"/>
        <v>40.714285714285715</v>
      </c>
      <c r="R496" s="90">
        <v>286978</v>
      </c>
      <c r="S496" s="90">
        <v>266135</v>
      </c>
      <c r="T496" s="110">
        <f t="shared" si="219"/>
        <v>16689829.571428571</v>
      </c>
      <c r="U496" s="110">
        <f t="shared" si="220"/>
        <v>8344914.7857142854</v>
      </c>
      <c r="V496" s="111">
        <f t="shared" si="221"/>
        <v>8344914</v>
      </c>
      <c r="W496" s="112" t="e">
        <f>VLOOKUP(C496,'053-001'!D:I,6,0)</f>
        <v>#N/A</v>
      </c>
      <c r="X496" s="112" t="e">
        <f>VLOOKUP(C496,'053-003'!C:G,5,0)</f>
        <v>#N/A</v>
      </c>
      <c r="Y496" s="112" t="e">
        <f>VLOOKUP(C496,'053-004'!C:G,5,0)</f>
        <v>#N/A</v>
      </c>
      <c r="Z496" s="113" t="e">
        <f>VLOOKUP(C496,'053-005'!D:L,9,0)</f>
        <v>#N/A</v>
      </c>
      <c r="AA496" s="112" t="str">
        <f>VLOOKUP(C496,'053-006'!C:G,5,0)</f>
        <v>053-006</v>
      </c>
    </row>
    <row r="497" spans="1:27" ht="45" customHeight="1" thickBot="1">
      <c r="A497" s="187"/>
      <c r="B497" s="190" t="s">
        <v>777</v>
      </c>
      <c r="C497" s="95" t="s">
        <v>777</v>
      </c>
      <c r="D497" s="96" t="s">
        <v>3</v>
      </c>
      <c r="E497" s="96" t="s">
        <v>757</v>
      </c>
      <c r="F497" s="97">
        <v>1</v>
      </c>
      <c r="G497" s="192"/>
      <c r="H497" s="184"/>
      <c r="I497" s="184"/>
      <c r="J497" s="184"/>
      <c r="K497" s="184"/>
      <c r="L497" s="182"/>
      <c r="M497" s="109">
        <v>12</v>
      </c>
      <c r="N497" s="115">
        <f t="shared" si="238"/>
        <v>27.142857142857142</v>
      </c>
      <c r="O497" s="115">
        <f t="shared" si="239"/>
        <v>2.4285714285714284</v>
      </c>
      <c r="P497" s="89">
        <f t="shared" si="217"/>
        <v>6.7857142857142856</v>
      </c>
      <c r="Q497" s="89">
        <f t="shared" si="218"/>
        <v>20.357142857142858</v>
      </c>
      <c r="R497" s="90">
        <v>286978</v>
      </c>
      <c r="S497" s="90">
        <v>266135</v>
      </c>
      <c r="T497" s="110">
        <f t="shared" si="219"/>
        <v>8344914.7857142854</v>
      </c>
      <c r="U497" s="110">
        <f t="shared" si="220"/>
        <v>8344914.7857142854</v>
      </c>
      <c r="V497" s="111">
        <f t="shared" si="221"/>
        <v>8344914</v>
      </c>
      <c r="W497" s="112" t="e">
        <f>VLOOKUP(C497,'053-001'!D:I,6,0)</f>
        <v>#N/A</v>
      </c>
      <c r="X497" s="112" t="e">
        <f>VLOOKUP(C497,'053-003'!C:G,5,0)</f>
        <v>#N/A</v>
      </c>
      <c r="Y497" s="112" t="e">
        <f>VLOOKUP(C497,'053-004'!C:G,5,0)</f>
        <v>#N/A</v>
      </c>
      <c r="Z497" s="113" t="e">
        <f>VLOOKUP(C497,'053-005'!D:L,9,0)</f>
        <v>#N/A</v>
      </c>
      <c r="AA497" s="112" t="str">
        <f>VLOOKUP(C497,'053-006'!C:G,5,0)</f>
        <v>053-006</v>
      </c>
    </row>
    <row r="498" spans="1:27" ht="45" customHeight="1">
      <c r="A498" s="186" t="s">
        <v>618</v>
      </c>
      <c r="B498" s="188" t="s">
        <v>68</v>
      </c>
      <c r="C498" s="92" t="s">
        <v>68</v>
      </c>
      <c r="D498" s="93" t="s">
        <v>3</v>
      </c>
      <c r="E498" s="93" t="s">
        <v>603</v>
      </c>
      <c r="F498" s="94">
        <v>1</v>
      </c>
      <c r="G498" s="191">
        <v>184</v>
      </c>
      <c r="H498" s="183">
        <f>F498*G498</f>
        <v>184</v>
      </c>
      <c r="I498" s="183">
        <v>0</v>
      </c>
      <c r="J498" s="183">
        <f>H498-I498</f>
        <v>184</v>
      </c>
      <c r="K498" s="183">
        <f>J498*0.09</f>
        <v>16.559999999999999</v>
      </c>
      <c r="L498" s="185">
        <f>J498+K498</f>
        <v>200.56</v>
      </c>
      <c r="M498" s="109">
        <v>12</v>
      </c>
      <c r="N498" s="91">
        <f>184/15*F498</f>
        <v>12.266666666666667</v>
      </c>
      <c r="O498" s="115">
        <f>17/15*F498</f>
        <v>1.1333333333333333</v>
      </c>
      <c r="P498" s="89">
        <f t="shared" si="217"/>
        <v>3.0666666666666669</v>
      </c>
      <c r="Q498" s="89">
        <f t="shared" si="218"/>
        <v>9.2000000000000011</v>
      </c>
      <c r="R498" s="90">
        <v>286978</v>
      </c>
      <c r="S498" s="90">
        <v>266135</v>
      </c>
      <c r="T498" s="110">
        <f t="shared" si="219"/>
        <v>3781586.666666667</v>
      </c>
      <c r="U498" s="110">
        <f t="shared" si="220"/>
        <v>3781586.666666667</v>
      </c>
      <c r="V498" s="111">
        <f t="shared" si="221"/>
        <v>3781586</v>
      </c>
      <c r="W498" s="112" t="str">
        <f>VLOOKUP(C498,'053-001'!D:I,6,0)</f>
        <v>053-001</v>
      </c>
      <c r="X498" s="112" t="e">
        <f>VLOOKUP(C498,'053-003'!C:G,5,0)</f>
        <v>#N/A</v>
      </c>
      <c r="Y498" s="112" t="e">
        <f>VLOOKUP(C498,'053-004'!C:G,5,0)</f>
        <v>#N/A</v>
      </c>
      <c r="Z498" s="113" t="e">
        <f>VLOOKUP(C498,'053-005'!D:L,9,0)</f>
        <v>#N/A</v>
      </c>
      <c r="AA498" s="112" t="e">
        <f>VLOOKUP(C498,'053-006'!C:G,5,0)</f>
        <v>#N/A</v>
      </c>
    </row>
    <row r="499" spans="1:27" ht="45" customHeight="1">
      <c r="A499" s="174"/>
      <c r="B499" s="189" t="s">
        <v>215</v>
      </c>
      <c r="C499" s="82" t="s">
        <v>215</v>
      </c>
      <c r="D499" s="83" t="s">
        <v>660</v>
      </c>
      <c r="E499" s="83" t="s">
        <v>603</v>
      </c>
      <c r="F499" s="84">
        <v>2</v>
      </c>
      <c r="G499" s="180"/>
      <c r="H499" s="168"/>
      <c r="I499" s="168"/>
      <c r="J499" s="168"/>
      <c r="K499" s="168"/>
      <c r="L499" s="171"/>
      <c r="M499" s="109">
        <v>12</v>
      </c>
      <c r="N499" s="91">
        <f t="shared" ref="N499:N502" si="240">184/15*F499</f>
        <v>24.533333333333335</v>
      </c>
      <c r="O499" s="115">
        <f t="shared" ref="O499:O502" si="241">17/15*F499</f>
        <v>2.2666666666666666</v>
      </c>
      <c r="P499" s="89">
        <f t="shared" si="217"/>
        <v>6.1333333333333337</v>
      </c>
      <c r="Q499" s="89">
        <f t="shared" si="218"/>
        <v>18.400000000000002</v>
      </c>
      <c r="R499" s="90">
        <v>286978</v>
      </c>
      <c r="S499" s="90">
        <v>266135</v>
      </c>
      <c r="T499" s="110">
        <f t="shared" si="219"/>
        <v>7563173.333333334</v>
      </c>
      <c r="U499" s="110">
        <f t="shared" si="220"/>
        <v>3781586.666666667</v>
      </c>
      <c r="V499" s="111">
        <f t="shared" si="221"/>
        <v>3781586</v>
      </c>
      <c r="W499" s="112" t="str">
        <f>VLOOKUP(C499,'053-001'!D:I,6,0)</f>
        <v>053-001</v>
      </c>
      <c r="X499" s="112" t="e">
        <f>VLOOKUP(C499,'053-003'!C:G,5,0)</f>
        <v>#N/A</v>
      </c>
      <c r="Y499" s="112" t="e">
        <f>VLOOKUP(C499,'053-004'!C:G,5,0)</f>
        <v>#N/A</v>
      </c>
      <c r="Z499" s="113" t="e">
        <f>VLOOKUP(C499,'053-005'!D:L,9,0)</f>
        <v>#N/A</v>
      </c>
      <c r="AA499" s="112" t="e">
        <f>VLOOKUP(C499,'053-006'!C:G,5,0)</f>
        <v>#N/A</v>
      </c>
    </row>
    <row r="500" spans="1:27" ht="45" customHeight="1">
      <c r="A500" s="174"/>
      <c r="B500" s="189" t="s">
        <v>340</v>
      </c>
      <c r="C500" s="82" t="s">
        <v>340</v>
      </c>
      <c r="D500" s="83" t="s">
        <v>661</v>
      </c>
      <c r="E500" s="83" t="s">
        <v>603</v>
      </c>
      <c r="F500" s="84">
        <v>2</v>
      </c>
      <c r="G500" s="180"/>
      <c r="H500" s="168"/>
      <c r="I500" s="168"/>
      <c r="J500" s="168"/>
      <c r="K500" s="168"/>
      <c r="L500" s="171"/>
      <c r="M500" s="109">
        <v>12</v>
      </c>
      <c r="N500" s="91">
        <f t="shared" si="240"/>
        <v>24.533333333333335</v>
      </c>
      <c r="O500" s="115">
        <f t="shared" si="241"/>
        <v>2.2666666666666666</v>
      </c>
      <c r="P500" s="89">
        <f t="shared" si="217"/>
        <v>6.1333333333333337</v>
      </c>
      <c r="Q500" s="89">
        <f t="shared" si="218"/>
        <v>18.400000000000002</v>
      </c>
      <c r="R500" s="90">
        <v>286978</v>
      </c>
      <c r="S500" s="90">
        <v>266135</v>
      </c>
      <c r="T500" s="110">
        <f t="shared" si="219"/>
        <v>7563173.333333334</v>
      </c>
      <c r="U500" s="110">
        <f t="shared" si="220"/>
        <v>3781586.666666667</v>
      </c>
      <c r="V500" s="111">
        <f t="shared" si="221"/>
        <v>3781586</v>
      </c>
      <c r="W500" s="112" t="str">
        <f>VLOOKUP(C500,'053-001'!D:I,6,0)</f>
        <v>053-001</v>
      </c>
      <c r="X500" s="112" t="e">
        <f>VLOOKUP(C500,'053-003'!C:G,5,0)</f>
        <v>#N/A</v>
      </c>
      <c r="Y500" s="112" t="e">
        <f>VLOOKUP(C500,'053-004'!C:G,5,0)</f>
        <v>#N/A</v>
      </c>
      <c r="Z500" s="113" t="e">
        <f>VLOOKUP(C500,'053-005'!D:L,9,0)</f>
        <v>#N/A</v>
      </c>
      <c r="AA500" s="112" t="e">
        <f>VLOOKUP(C500,'053-006'!C:G,5,0)</f>
        <v>#N/A</v>
      </c>
    </row>
    <row r="501" spans="1:27" ht="45" customHeight="1">
      <c r="A501" s="174"/>
      <c r="B501" s="189" t="s">
        <v>450</v>
      </c>
      <c r="C501" s="82" t="s">
        <v>450</v>
      </c>
      <c r="D501" s="83" t="s">
        <v>662</v>
      </c>
      <c r="E501" s="83" t="s">
        <v>603</v>
      </c>
      <c r="F501" s="84">
        <v>8</v>
      </c>
      <c r="G501" s="180"/>
      <c r="H501" s="168"/>
      <c r="I501" s="168"/>
      <c r="J501" s="168"/>
      <c r="K501" s="168"/>
      <c r="L501" s="171"/>
      <c r="M501" s="109">
        <v>12</v>
      </c>
      <c r="N501" s="91">
        <f t="shared" si="240"/>
        <v>98.13333333333334</v>
      </c>
      <c r="O501" s="115">
        <f t="shared" si="241"/>
        <v>9.0666666666666664</v>
      </c>
      <c r="P501" s="89">
        <f t="shared" si="217"/>
        <v>24.533333333333335</v>
      </c>
      <c r="Q501" s="89">
        <f t="shared" si="218"/>
        <v>73.600000000000009</v>
      </c>
      <c r="R501" s="90">
        <v>286978</v>
      </c>
      <c r="S501" s="90">
        <v>266135</v>
      </c>
      <c r="T501" s="110">
        <f t="shared" si="219"/>
        <v>30252693.333333336</v>
      </c>
      <c r="U501" s="110">
        <f t="shared" si="220"/>
        <v>3781586.666666667</v>
      </c>
      <c r="V501" s="111">
        <f t="shared" si="221"/>
        <v>3781586</v>
      </c>
      <c r="W501" s="112" t="str">
        <f>VLOOKUP(C501,'053-001'!D:I,6,0)</f>
        <v>053-001</v>
      </c>
      <c r="X501" s="112" t="e">
        <f>VLOOKUP(C501,'053-003'!C:G,5,0)</f>
        <v>#N/A</v>
      </c>
      <c r="Y501" s="112" t="e">
        <f>VLOOKUP(C501,'053-004'!C:G,5,0)</f>
        <v>#N/A</v>
      </c>
      <c r="Z501" s="113" t="e">
        <f>VLOOKUP(C501,'053-005'!D:L,9,0)</f>
        <v>#N/A</v>
      </c>
      <c r="AA501" s="112" t="e">
        <f>VLOOKUP(C501,'053-006'!C:G,5,0)</f>
        <v>#N/A</v>
      </c>
    </row>
    <row r="502" spans="1:27" ht="45" customHeight="1" thickBot="1">
      <c r="A502" s="187"/>
      <c r="B502" s="190" t="s">
        <v>562</v>
      </c>
      <c r="C502" s="95" t="s">
        <v>562</v>
      </c>
      <c r="D502" s="96" t="s">
        <v>530</v>
      </c>
      <c r="E502" s="96" t="s">
        <v>603</v>
      </c>
      <c r="F502" s="97">
        <v>2</v>
      </c>
      <c r="G502" s="192"/>
      <c r="H502" s="184"/>
      <c r="I502" s="184"/>
      <c r="J502" s="184"/>
      <c r="K502" s="184"/>
      <c r="L502" s="182"/>
      <c r="M502" s="109">
        <v>12</v>
      </c>
      <c r="N502" s="91">
        <f t="shared" si="240"/>
        <v>24.533333333333335</v>
      </c>
      <c r="O502" s="115">
        <f t="shared" si="241"/>
        <v>2.2666666666666666</v>
      </c>
      <c r="P502" s="89">
        <f t="shared" si="217"/>
        <v>6.1333333333333337</v>
      </c>
      <c r="Q502" s="89">
        <f t="shared" si="218"/>
        <v>18.400000000000002</v>
      </c>
      <c r="R502" s="90">
        <v>286978</v>
      </c>
      <c r="S502" s="90">
        <v>266135</v>
      </c>
      <c r="T502" s="110">
        <f t="shared" si="219"/>
        <v>7563173.333333334</v>
      </c>
      <c r="U502" s="110">
        <f t="shared" si="220"/>
        <v>3781586.666666667</v>
      </c>
      <c r="V502" s="111">
        <f t="shared" si="221"/>
        <v>3781586</v>
      </c>
      <c r="W502" s="112" t="str">
        <f>VLOOKUP(C502,'053-001'!D:I,6,0)</f>
        <v>053-001</v>
      </c>
      <c r="X502" s="112" t="e">
        <f>VLOOKUP(C502,'053-003'!C:G,5,0)</f>
        <v>#N/A</v>
      </c>
      <c r="Y502" s="112" t="e">
        <f>VLOOKUP(C502,'053-004'!C:G,5,0)</f>
        <v>#N/A</v>
      </c>
      <c r="Z502" s="113" t="e">
        <f>VLOOKUP(C502,'053-005'!D:L,9,0)</f>
        <v>#N/A</v>
      </c>
      <c r="AA502" s="112" t="e">
        <f>VLOOKUP(C502,'053-006'!C:G,5,0)</f>
        <v>#N/A</v>
      </c>
    </row>
    <row r="503" spans="1:27" ht="45" customHeight="1">
      <c r="A503" s="186" t="s">
        <v>601</v>
      </c>
      <c r="B503" s="188" t="s">
        <v>62</v>
      </c>
      <c r="C503" s="92" t="s">
        <v>62</v>
      </c>
      <c r="D503" s="93" t="s">
        <v>3</v>
      </c>
      <c r="E503" s="93" t="s">
        <v>603</v>
      </c>
      <c r="F503" s="94">
        <v>1</v>
      </c>
      <c r="G503" s="191">
        <v>133</v>
      </c>
      <c r="H503" s="183">
        <f>F503*G503</f>
        <v>133</v>
      </c>
      <c r="I503" s="183">
        <v>0</v>
      </c>
      <c r="J503" s="183">
        <f>H503-I503</f>
        <v>133</v>
      </c>
      <c r="K503" s="183">
        <f>J503*0.09</f>
        <v>11.969999999999999</v>
      </c>
      <c r="L503" s="185">
        <f>J503+K503</f>
        <v>144.97</v>
      </c>
      <c r="M503" s="109">
        <v>11</v>
      </c>
      <c r="N503" s="91">
        <f>133/15*F503</f>
        <v>8.8666666666666671</v>
      </c>
      <c r="O503" s="115">
        <f>12/15*F503</f>
        <v>0.8</v>
      </c>
      <c r="P503" s="89">
        <f t="shared" si="217"/>
        <v>2.2166666666666668</v>
      </c>
      <c r="Q503" s="89">
        <f t="shared" si="218"/>
        <v>6.65</v>
      </c>
      <c r="R503" s="90">
        <v>286978</v>
      </c>
      <c r="S503" s="90">
        <v>266135</v>
      </c>
      <c r="T503" s="110">
        <f t="shared" si="219"/>
        <v>2727918.6833333336</v>
      </c>
      <c r="U503" s="110">
        <f t="shared" si="220"/>
        <v>2727918.6833333336</v>
      </c>
      <c r="V503" s="111">
        <f t="shared" si="221"/>
        <v>2727918</v>
      </c>
      <c r="W503" s="112" t="str">
        <f>VLOOKUP(C503,'053-001'!D:I,6,0)</f>
        <v>053-001</v>
      </c>
      <c r="X503" s="112" t="e">
        <f>VLOOKUP(C503,'053-003'!C:G,5,0)</f>
        <v>#N/A</v>
      </c>
      <c r="Y503" s="112" t="e">
        <f>VLOOKUP(C503,'053-004'!C:G,5,0)</f>
        <v>#N/A</v>
      </c>
      <c r="Z503" s="113" t="e">
        <f>VLOOKUP(C503,'053-005'!D:L,9,0)</f>
        <v>#N/A</v>
      </c>
      <c r="AA503" s="112" t="e">
        <f>VLOOKUP(C503,'053-006'!C:G,5,0)</f>
        <v>#N/A</v>
      </c>
    </row>
    <row r="504" spans="1:27" ht="45" customHeight="1">
      <c r="A504" s="174"/>
      <c r="B504" s="189" t="s">
        <v>207</v>
      </c>
      <c r="C504" s="82" t="s">
        <v>207</v>
      </c>
      <c r="D504" s="83" t="s">
        <v>664</v>
      </c>
      <c r="E504" s="83" t="s">
        <v>603</v>
      </c>
      <c r="F504" s="84">
        <v>2</v>
      </c>
      <c r="G504" s="180"/>
      <c r="H504" s="168"/>
      <c r="I504" s="168"/>
      <c r="J504" s="168"/>
      <c r="K504" s="168"/>
      <c r="L504" s="171"/>
      <c r="M504" s="109">
        <v>11</v>
      </c>
      <c r="N504" s="91">
        <f t="shared" ref="N504:N507" si="242">133/15*F504</f>
        <v>17.733333333333334</v>
      </c>
      <c r="O504" s="115">
        <f t="shared" ref="O504:O507" si="243">12/15*F504</f>
        <v>1.6</v>
      </c>
      <c r="P504" s="89">
        <f t="shared" si="217"/>
        <v>4.4333333333333336</v>
      </c>
      <c r="Q504" s="89">
        <f t="shared" si="218"/>
        <v>13.3</v>
      </c>
      <c r="R504" s="90">
        <v>286978</v>
      </c>
      <c r="S504" s="90">
        <v>266135</v>
      </c>
      <c r="T504" s="110">
        <f t="shared" si="219"/>
        <v>5455837.3666666672</v>
      </c>
      <c r="U504" s="110">
        <f t="shared" si="220"/>
        <v>2727918.6833333336</v>
      </c>
      <c r="V504" s="111">
        <f t="shared" si="221"/>
        <v>2727918</v>
      </c>
      <c r="W504" s="112" t="str">
        <f>VLOOKUP(C504,'053-001'!D:I,6,0)</f>
        <v>053-001</v>
      </c>
      <c r="X504" s="112" t="e">
        <f>VLOOKUP(C504,'053-003'!C:G,5,0)</f>
        <v>#N/A</v>
      </c>
      <c r="Y504" s="112" t="e">
        <f>VLOOKUP(C504,'053-004'!C:G,5,0)</f>
        <v>#N/A</v>
      </c>
      <c r="Z504" s="113" t="e">
        <f>VLOOKUP(C504,'053-005'!D:L,9,0)</f>
        <v>#N/A</v>
      </c>
      <c r="AA504" s="112" t="e">
        <f>VLOOKUP(C504,'053-006'!C:G,5,0)</f>
        <v>#N/A</v>
      </c>
    </row>
    <row r="505" spans="1:27" ht="45" customHeight="1">
      <c r="A505" s="174"/>
      <c r="B505" s="189" t="s">
        <v>333</v>
      </c>
      <c r="C505" s="82" t="s">
        <v>333</v>
      </c>
      <c r="D505" s="83" t="s">
        <v>665</v>
      </c>
      <c r="E505" s="83" t="s">
        <v>603</v>
      </c>
      <c r="F505" s="84">
        <v>2</v>
      </c>
      <c r="G505" s="180"/>
      <c r="H505" s="168"/>
      <c r="I505" s="168"/>
      <c r="J505" s="168"/>
      <c r="K505" s="168"/>
      <c r="L505" s="171"/>
      <c r="M505" s="109">
        <v>11</v>
      </c>
      <c r="N505" s="91">
        <f t="shared" si="242"/>
        <v>17.733333333333334</v>
      </c>
      <c r="O505" s="115">
        <f t="shared" si="243"/>
        <v>1.6</v>
      </c>
      <c r="P505" s="89">
        <f t="shared" si="217"/>
        <v>4.4333333333333336</v>
      </c>
      <c r="Q505" s="89">
        <f t="shared" si="218"/>
        <v>13.3</v>
      </c>
      <c r="R505" s="90">
        <v>286978</v>
      </c>
      <c r="S505" s="90">
        <v>266135</v>
      </c>
      <c r="T505" s="110">
        <f t="shared" si="219"/>
        <v>5455837.3666666672</v>
      </c>
      <c r="U505" s="110">
        <f t="shared" si="220"/>
        <v>2727918.6833333336</v>
      </c>
      <c r="V505" s="111">
        <f t="shared" si="221"/>
        <v>2727918</v>
      </c>
      <c r="W505" s="112" t="str">
        <f>VLOOKUP(C505,'053-001'!D:I,6,0)</f>
        <v>053-001</v>
      </c>
      <c r="X505" s="112" t="e">
        <f>VLOOKUP(C505,'053-003'!C:G,5,0)</f>
        <v>#N/A</v>
      </c>
      <c r="Y505" s="112" t="e">
        <f>VLOOKUP(C505,'053-004'!C:G,5,0)</f>
        <v>#N/A</v>
      </c>
      <c r="Z505" s="113" t="e">
        <f>VLOOKUP(C505,'053-005'!D:L,9,0)</f>
        <v>#N/A</v>
      </c>
      <c r="AA505" s="112" t="e">
        <f>VLOOKUP(C505,'053-006'!C:G,5,0)</f>
        <v>#N/A</v>
      </c>
    </row>
    <row r="506" spans="1:27" ht="45" customHeight="1">
      <c r="A506" s="174"/>
      <c r="B506" s="189" t="s">
        <v>443</v>
      </c>
      <c r="C506" s="82" t="s">
        <v>443</v>
      </c>
      <c r="D506" s="83" t="s">
        <v>666</v>
      </c>
      <c r="E506" s="83" t="s">
        <v>603</v>
      </c>
      <c r="F506" s="84">
        <v>8</v>
      </c>
      <c r="G506" s="180"/>
      <c r="H506" s="168"/>
      <c r="I506" s="168"/>
      <c r="J506" s="168"/>
      <c r="K506" s="168"/>
      <c r="L506" s="171"/>
      <c r="M506" s="109">
        <v>11</v>
      </c>
      <c r="N506" s="91">
        <f t="shared" si="242"/>
        <v>70.933333333333337</v>
      </c>
      <c r="O506" s="115">
        <f t="shared" si="243"/>
        <v>6.4</v>
      </c>
      <c r="P506" s="89">
        <f t="shared" si="217"/>
        <v>17.733333333333334</v>
      </c>
      <c r="Q506" s="89">
        <f t="shared" si="218"/>
        <v>53.2</v>
      </c>
      <c r="R506" s="90">
        <v>286978</v>
      </c>
      <c r="S506" s="90">
        <v>266135</v>
      </c>
      <c r="T506" s="110">
        <f t="shared" si="219"/>
        <v>21823349.466666669</v>
      </c>
      <c r="U506" s="110">
        <f t="shared" si="220"/>
        <v>2727918.6833333336</v>
      </c>
      <c r="V506" s="111">
        <f t="shared" si="221"/>
        <v>2727918</v>
      </c>
      <c r="W506" s="112" t="str">
        <f>VLOOKUP(C506,'053-001'!D:I,6,0)</f>
        <v>053-001</v>
      </c>
      <c r="X506" s="112" t="e">
        <f>VLOOKUP(C506,'053-003'!C:G,5,0)</f>
        <v>#N/A</v>
      </c>
      <c r="Y506" s="112" t="e">
        <f>VLOOKUP(C506,'053-004'!C:G,5,0)</f>
        <v>#N/A</v>
      </c>
      <c r="Z506" s="113" t="e">
        <f>VLOOKUP(C506,'053-005'!D:L,9,0)</f>
        <v>#N/A</v>
      </c>
      <c r="AA506" s="112" t="e">
        <f>VLOOKUP(C506,'053-006'!C:G,5,0)</f>
        <v>#N/A</v>
      </c>
    </row>
    <row r="507" spans="1:27" ht="45" customHeight="1" thickBot="1">
      <c r="A507" s="187"/>
      <c r="B507" s="190" t="s">
        <v>786</v>
      </c>
      <c r="C507" s="95" t="s">
        <v>786</v>
      </c>
      <c r="D507" s="96" t="s">
        <v>668</v>
      </c>
      <c r="E507" s="96" t="s">
        <v>669</v>
      </c>
      <c r="F507" s="97">
        <v>2</v>
      </c>
      <c r="G507" s="192"/>
      <c r="H507" s="184"/>
      <c r="I507" s="184"/>
      <c r="J507" s="184"/>
      <c r="K507" s="184"/>
      <c r="L507" s="182"/>
      <c r="M507" s="109">
        <v>11</v>
      </c>
      <c r="N507" s="91">
        <f t="shared" si="242"/>
        <v>17.733333333333334</v>
      </c>
      <c r="O507" s="115">
        <f t="shared" si="243"/>
        <v>1.6</v>
      </c>
      <c r="P507" s="89">
        <f t="shared" si="217"/>
        <v>4.4333333333333336</v>
      </c>
      <c r="Q507" s="89">
        <f t="shared" si="218"/>
        <v>13.3</v>
      </c>
      <c r="R507" s="90">
        <v>286978</v>
      </c>
      <c r="S507" s="90">
        <v>266135</v>
      </c>
      <c r="T507" s="110">
        <f t="shared" si="219"/>
        <v>5455837.3666666672</v>
      </c>
      <c r="U507" s="110">
        <f t="shared" si="220"/>
        <v>2727918.6833333336</v>
      </c>
      <c r="V507" s="111">
        <f t="shared" si="221"/>
        <v>2727918</v>
      </c>
      <c r="W507" s="112" t="e">
        <f>VLOOKUP(C507,'053-001'!D:I,6,0)</f>
        <v>#N/A</v>
      </c>
      <c r="X507" s="112" t="e">
        <f>VLOOKUP(C507,'053-003'!C:G,5,0)</f>
        <v>#N/A</v>
      </c>
      <c r="Y507" s="112" t="str">
        <f>VLOOKUP(C507,'053-004'!C:G,5,0)</f>
        <v>053-004</v>
      </c>
      <c r="Z507" s="113" t="e">
        <f>VLOOKUP(C507,'053-005'!D:L,9,0)</f>
        <v>#N/A</v>
      </c>
      <c r="AA507" s="112" t="e">
        <f>VLOOKUP(C507,'053-006'!C:G,5,0)</f>
        <v>#N/A</v>
      </c>
    </row>
    <row r="508" spans="1:27" ht="45" customHeight="1">
      <c r="A508" s="186" t="s">
        <v>604</v>
      </c>
      <c r="B508" s="188" t="s">
        <v>63</v>
      </c>
      <c r="C508" s="92" t="s">
        <v>63</v>
      </c>
      <c r="D508" s="93" t="s">
        <v>3</v>
      </c>
      <c r="E508" s="93" t="s">
        <v>603</v>
      </c>
      <c r="F508" s="94">
        <v>1</v>
      </c>
      <c r="G508" s="191">
        <v>184</v>
      </c>
      <c r="H508" s="183">
        <f>F508*G508</f>
        <v>184</v>
      </c>
      <c r="I508" s="183">
        <v>0</v>
      </c>
      <c r="J508" s="183">
        <f>H508-I508</f>
        <v>184</v>
      </c>
      <c r="K508" s="183">
        <f>J508*0.09</f>
        <v>16.559999999999999</v>
      </c>
      <c r="L508" s="185">
        <f>J508+K508</f>
        <v>200.56</v>
      </c>
      <c r="M508" s="109">
        <v>11</v>
      </c>
      <c r="N508" s="91">
        <f>184/15*F508</f>
        <v>12.266666666666667</v>
      </c>
      <c r="O508" s="115">
        <f>17/15*F508</f>
        <v>1.1333333333333333</v>
      </c>
      <c r="P508" s="89">
        <f t="shared" si="217"/>
        <v>3.0666666666666669</v>
      </c>
      <c r="Q508" s="89">
        <f t="shared" si="218"/>
        <v>9.2000000000000011</v>
      </c>
      <c r="R508" s="90">
        <v>286978</v>
      </c>
      <c r="S508" s="90">
        <v>266135</v>
      </c>
      <c r="T508" s="110">
        <f t="shared" si="219"/>
        <v>3781586.666666667</v>
      </c>
      <c r="U508" s="110">
        <f t="shared" si="220"/>
        <v>3781586.666666667</v>
      </c>
      <c r="V508" s="111">
        <f t="shared" si="221"/>
        <v>3781586</v>
      </c>
      <c r="W508" s="112" t="str">
        <f>VLOOKUP(C508,'053-001'!D:I,6,0)</f>
        <v>053-001</v>
      </c>
      <c r="X508" s="112" t="e">
        <f>VLOOKUP(C508,'053-003'!C:G,5,0)</f>
        <v>#N/A</v>
      </c>
      <c r="Y508" s="112" t="e">
        <f>VLOOKUP(C508,'053-004'!C:G,5,0)</f>
        <v>#N/A</v>
      </c>
      <c r="Z508" s="113" t="e">
        <f>VLOOKUP(C508,'053-005'!D:L,9,0)</f>
        <v>#N/A</v>
      </c>
      <c r="AA508" s="112" t="e">
        <f>VLOOKUP(C508,'053-006'!C:G,5,0)</f>
        <v>#N/A</v>
      </c>
    </row>
    <row r="509" spans="1:27" ht="45" customHeight="1">
      <c r="A509" s="174"/>
      <c r="B509" s="189" t="s">
        <v>208</v>
      </c>
      <c r="C509" s="82" t="s">
        <v>208</v>
      </c>
      <c r="D509" s="83" t="s">
        <v>660</v>
      </c>
      <c r="E509" s="83" t="s">
        <v>603</v>
      </c>
      <c r="F509" s="84">
        <v>2</v>
      </c>
      <c r="G509" s="180"/>
      <c r="H509" s="168"/>
      <c r="I509" s="168"/>
      <c r="J509" s="168"/>
      <c r="K509" s="168"/>
      <c r="L509" s="171"/>
      <c r="M509" s="109">
        <v>11</v>
      </c>
      <c r="N509" s="91">
        <f t="shared" ref="N509:N512" si="244">184/15*F509</f>
        <v>24.533333333333335</v>
      </c>
      <c r="O509" s="115">
        <f t="shared" ref="O509:O512" si="245">17/15*F509</f>
        <v>2.2666666666666666</v>
      </c>
      <c r="P509" s="89">
        <f t="shared" si="217"/>
        <v>6.1333333333333337</v>
      </c>
      <c r="Q509" s="89">
        <f t="shared" si="218"/>
        <v>18.400000000000002</v>
      </c>
      <c r="R509" s="90">
        <v>286978</v>
      </c>
      <c r="S509" s="90">
        <v>266135</v>
      </c>
      <c r="T509" s="110">
        <f t="shared" si="219"/>
        <v>7563173.333333334</v>
      </c>
      <c r="U509" s="110">
        <f t="shared" si="220"/>
        <v>3781586.666666667</v>
      </c>
      <c r="V509" s="111">
        <f t="shared" si="221"/>
        <v>3781586</v>
      </c>
      <c r="W509" s="112" t="str">
        <f>VLOOKUP(C509,'053-001'!D:I,6,0)</f>
        <v>053-001</v>
      </c>
      <c r="X509" s="112" t="e">
        <f>VLOOKUP(C509,'053-003'!C:G,5,0)</f>
        <v>#N/A</v>
      </c>
      <c r="Y509" s="112" t="e">
        <f>VLOOKUP(C509,'053-004'!C:G,5,0)</f>
        <v>#N/A</v>
      </c>
      <c r="Z509" s="113" t="e">
        <f>VLOOKUP(C509,'053-005'!D:L,9,0)</f>
        <v>#N/A</v>
      </c>
      <c r="AA509" s="112" t="e">
        <f>VLOOKUP(C509,'053-006'!C:G,5,0)</f>
        <v>#N/A</v>
      </c>
    </row>
    <row r="510" spans="1:27" ht="45" customHeight="1">
      <c r="A510" s="174"/>
      <c r="B510" s="189" t="s">
        <v>334</v>
      </c>
      <c r="C510" s="82" t="s">
        <v>334</v>
      </c>
      <c r="D510" s="83" t="s">
        <v>661</v>
      </c>
      <c r="E510" s="83" t="s">
        <v>603</v>
      </c>
      <c r="F510" s="84">
        <v>2</v>
      </c>
      <c r="G510" s="180"/>
      <c r="H510" s="168"/>
      <c r="I510" s="168"/>
      <c r="J510" s="168"/>
      <c r="K510" s="168"/>
      <c r="L510" s="171"/>
      <c r="M510" s="109">
        <v>11</v>
      </c>
      <c r="N510" s="91">
        <f t="shared" si="244"/>
        <v>24.533333333333335</v>
      </c>
      <c r="O510" s="115">
        <f t="shared" si="245"/>
        <v>2.2666666666666666</v>
      </c>
      <c r="P510" s="89">
        <f t="shared" si="217"/>
        <v>6.1333333333333337</v>
      </c>
      <c r="Q510" s="89">
        <f t="shared" si="218"/>
        <v>18.400000000000002</v>
      </c>
      <c r="R510" s="90">
        <v>286978</v>
      </c>
      <c r="S510" s="90">
        <v>266135</v>
      </c>
      <c r="T510" s="110">
        <f t="shared" si="219"/>
        <v>7563173.333333334</v>
      </c>
      <c r="U510" s="110">
        <f t="shared" si="220"/>
        <v>3781586.666666667</v>
      </c>
      <c r="V510" s="111">
        <f t="shared" si="221"/>
        <v>3781586</v>
      </c>
      <c r="W510" s="112" t="str">
        <f>VLOOKUP(C510,'053-001'!D:I,6,0)</f>
        <v>053-001</v>
      </c>
      <c r="X510" s="112" t="e">
        <f>VLOOKUP(C510,'053-003'!C:G,5,0)</f>
        <v>#N/A</v>
      </c>
      <c r="Y510" s="112" t="e">
        <f>VLOOKUP(C510,'053-004'!C:G,5,0)</f>
        <v>#N/A</v>
      </c>
      <c r="Z510" s="113" t="e">
        <f>VLOOKUP(C510,'053-005'!D:L,9,0)</f>
        <v>#N/A</v>
      </c>
      <c r="AA510" s="112" t="e">
        <f>VLOOKUP(C510,'053-006'!C:G,5,0)</f>
        <v>#N/A</v>
      </c>
    </row>
    <row r="511" spans="1:27" ht="45" customHeight="1">
      <c r="A511" s="174"/>
      <c r="B511" s="189" t="s">
        <v>444</v>
      </c>
      <c r="C511" s="82" t="s">
        <v>444</v>
      </c>
      <c r="D511" s="83" t="s">
        <v>662</v>
      </c>
      <c r="E511" s="83" t="s">
        <v>603</v>
      </c>
      <c r="F511" s="84">
        <v>8</v>
      </c>
      <c r="G511" s="180"/>
      <c r="H511" s="168"/>
      <c r="I511" s="168"/>
      <c r="J511" s="168"/>
      <c r="K511" s="168"/>
      <c r="L511" s="171"/>
      <c r="M511" s="109">
        <v>11</v>
      </c>
      <c r="N511" s="91">
        <f t="shared" si="244"/>
        <v>98.13333333333334</v>
      </c>
      <c r="O511" s="115">
        <f t="shared" si="245"/>
        <v>9.0666666666666664</v>
      </c>
      <c r="P511" s="89">
        <f t="shared" si="217"/>
        <v>24.533333333333335</v>
      </c>
      <c r="Q511" s="89">
        <f t="shared" si="218"/>
        <v>73.600000000000009</v>
      </c>
      <c r="R511" s="90">
        <v>286978</v>
      </c>
      <c r="S511" s="90">
        <v>266135</v>
      </c>
      <c r="T511" s="110">
        <f t="shared" si="219"/>
        <v>30252693.333333336</v>
      </c>
      <c r="U511" s="110">
        <f t="shared" si="220"/>
        <v>3781586.666666667</v>
      </c>
      <c r="V511" s="111">
        <f t="shared" si="221"/>
        <v>3781586</v>
      </c>
      <c r="W511" s="112" t="str">
        <f>VLOOKUP(C511,'053-001'!D:I,6,0)</f>
        <v>053-001</v>
      </c>
      <c r="X511" s="112" t="e">
        <f>VLOOKUP(C511,'053-003'!C:G,5,0)</f>
        <v>#N/A</v>
      </c>
      <c r="Y511" s="112" t="e">
        <f>VLOOKUP(C511,'053-004'!C:G,5,0)</f>
        <v>#N/A</v>
      </c>
      <c r="Z511" s="113" t="e">
        <f>VLOOKUP(C511,'053-005'!D:L,9,0)</f>
        <v>#N/A</v>
      </c>
      <c r="AA511" s="112" t="e">
        <f>VLOOKUP(C511,'053-006'!C:G,5,0)</f>
        <v>#N/A</v>
      </c>
    </row>
    <row r="512" spans="1:27" ht="45" customHeight="1" thickBot="1">
      <c r="A512" s="187"/>
      <c r="B512" s="190" t="s">
        <v>559</v>
      </c>
      <c r="C512" s="95" t="s">
        <v>559</v>
      </c>
      <c r="D512" s="96" t="s">
        <v>530</v>
      </c>
      <c r="E512" s="96" t="s">
        <v>603</v>
      </c>
      <c r="F512" s="97">
        <v>2</v>
      </c>
      <c r="G512" s="192"/>
      <c r="H512" s="184"/>
      <c r="I512" s="184"/>
      <c r="J512" s="184"/>
      <c r="K512" s="184"/>
      <c r="L512" s="182"/>
      <c r="M512" s="109">
        <v>11</v>
      </c>
      <c r="N512" s="91">
        <f t="shared" si="244"/>
        <v>24.533333333333335</v>
      </c>
      <c r="O512" s="115">
        <f t="shared" si="245"/>
        <v>2.2666666666666666</v>
      </c>
      <c r="P512" s="89">
        <f t="shared" si="217"/>
        <v>6.1333333333333337</v>
      </c>
      <c r="Q512" s="89">
        <f t="shared" si="218"/>
        <v>18.400000000000002</v>
      </c>
      <c r="R512" s="90">
        <v>286978</v>
      </c>
      <c r="S512" s="90">
        <v>266135</v>
      </c>
      <c r="T512" s="110">
        <f t="shared" si="219"/>
        <v>7563173.333333334</v>
      </c>
      <c r="U512" s="110">
        <f t="shared" si="220"/>
        <v>3781586.666666667</v>
      </c>
      <c r="V512" s="111">
        <f t="shared" si="221"/>
        <v>3781586</v>
      </c>
      <c r="W512" s="112" t="str">
        <f>VLOOKUP(C512,'053-001'!D:I,6,0)</f>
        <v>053-001</v>
      </c>
      <c r="X512" s="112" t="e">
        <f>VLOOKUP(C512,'053-003'!C:G,5,0)</f>
        <v>#N/A</v>
      </c>
      <c r="Y512" s="112" t="e">
        <f>VLOOKUP(C512,'053-004'!C:G,5,0)</f>
        <v>#N/A</v>
      </c>
      <c r="Z512" s="113" t="e">
        <f>VLOOKUP(C512,'053-005'!D:L,9,0)</f>
        <v>#N/A</v>
      </c>
      <c r="AA512" s="112" t="e">
        <f>VLOOKUP(C512,'053-006'!C:G,5,0)</f>
        <v>#N/A</v>
      </c>
    </row>
    <row r="513" spans="1:27" ht="45" customHeight="1">
      <c r="A513" s="186" t="s">
        <v>606</v>
      </c>
      <c r="B513" s="188" t="s">
        <v>60</v>
      </c>
      <c r="C513" s="92" t="s">
        <v>60</v>
      </c>
      <c r="D513" s="93" t="s">
        <v>3</v>
      </c>
      <c r="E513" s="93" t="s">
        <v>603</v>
      </c>
      <c r="F513" s="94">
        <v>1</v>
      </c>
      <c r="G513" s="191">
        <v>1466</v>
      </c>
      <c r="H513" s="183">
        <f>F513*G513</f>
        <v>1466</v>
      </c>
      <c r="I513" s="183">
        <v>0</v>
      </c>
      <c r="J513" s="183">
        <f>H513-I513</f>
        <v>1466</v>
      </c>
      <c r="K513" s="183">
        <f>J513*0.09</f>
        <v>131.94</v>
      </c>
      <c r="L513" s="185">
        <f>J513+K513</f>
        <v>1597.94</v>
      </c>
      <c r="M513" s="109">
        <v>11</v>
      </c>
      <c r="N513" s="115">
        <f>1466/27*F513</f>
        <v>54.296296296296298</v>
      </c>
      <c r="O513" s="115">
        <f>132/27*F513</f>
        <v>4.8888888888888893</v>
      </c>
      <c r="P513" s="89">
        <f t="shared" si="217"/>
        <v>13.574074074074074</v>
      </c>
      <c r="Q513" s="89">
        <f t="shared" si="218"/>
        <v>40.722222222222221</v>
      </c>
      <c r="R513" s="90">
        <v>286978</v>
      </c>
      <c r="S513" s="90">
        <v>266135</v>
      </c>
      <c r="T513" s="110">
        <f t="shared" si="219"/>
        <v>16701921.648148147</v>
      </c>
      <c r="U513" s="110">
        <f t="shared" si="220"/>
        <v>16701921.648148147</v>
      </c>
      <c r="V513" s="111">
        <f t="shared" si="221"/>
        <v>16701921</v>
      </c>
      <c r="W513" s="112" t="str">
        <f>VLOOKUP(C513,'053-001'!D:I,6,0)</f>
        <v>053-001</v>
      </c>
      <c r="X513" s="112" t="e">
        <f>VLOOKUP(C513,'053-003'!C:G,5,0)</f>
        <v>#N/A</v>
      </c>
      <c r="Y513" s="112" t="e">
        <f>VLOOKUP(C513,'053-004'!C:G,5,0)</f>
        <v>#N/A</v>
      </c>
      <c r="Z513" s="113" t="e">
        <f>VLOOKUP(C513,'053-005'!D:L,9,0)</f>
        <v>#N/A</v>
      </c>
      <c r="AA513" s="112" t="e">
        <f>VLOOKUP(C513,'053-006'!C:G,5,0)</f>
        <v>#N/A</v>
      </c>
    </row>
    <row r="514" spans="1:27" ht="45" customHeight="1">
      <c r="A514" s="174"/>
      <c r="B514" s="189" t="s">
        <v>204</v>
      </c>
      <c r="C514" s="82" t="s">
        <v>204</v>
      </c>
      <c r="D514" s="83" t="s">
        <v>787</v>
      </c>
      <c r="E514" s="83" t="s">
        <v>603</v>
      </c>
      <c r="F514" s="84">
        <v>2</v>
      </c>
      <c r="G514" s="180"/>
      <c r="H514" s="168"/>
      <c r="I514" s="168"/>
      <c r="J514" s="168"/>
      <c r="K514" s="168"/>
      <c r="L514" s="171"/>
      <c r="M514" s="109">
        <v>11</v>
      </c>
      <c r="N514" s="115">
        <f t="shared" ref="N514:N517" si="246">1466/27*F514</f>
        <v>108.5925925925926</v>
      </c>
      <c r="O514" s="115">
        <f t="shared" ref="O514:O517" si="247">132/27*F514</f>
        <v>9.7777777777777786</v>
      </c>
      <c r="P514" s="89">
        <f t="shared" si="217"/>
        <v>27.148148148148149</v>
      </c>
      <c r="Q514" s="89">
        <f t="shared" si="218"/>
        <v>81.444444444444443</v>
      </c>
      <c r="R514" s="90">
        <v>286978</v>
      </c>
      <c r="S514" s="90">
        <v>266135</v>
      </c>
      <c r="T514" s="110">
        <f t="shared" si="219"/>
        <v>33403843.296296295</v>
      </c>
      <c r="U514" s="110">
        <f t="shared" si="220"/>
        <v>16701921.648148147</v>
      </c>
      <c r="V514" s="111">
        <f t="shared" si="221"/>
        <v>16701921</v>
      </c>
      <c r="W514" s="112" t="str">
        <f>VLOOKUP(C514,'053-001'!D:I,6,0)</f>
        <v>053-001</v>
      </c>
      <c r="X514" s="112" t="e">
        <f>VLOOKUP(C514,'053-003'!C:G,5,0)</f>
        <v>#N/A</v>
      </c>
      <c r="Y514" s="112" t="e">
        <f>VLOOKUP(C514,'053-004'!C:G,5,0)</f>
        <v>#N/A</v>
      </c>
      <c r="Z514" s="113" t="e">
        <f>VLOOKUP(C514,'053-005'!D:L,9,0)</f>
        <v>#N/A</v>
      </c>
      <c r="AA514" s="112" t="e">
        <f>VLOOKUP(C514,'053-006'!C:G,5,0)</f>
        <v>#N/A</v>
      </c>
    </row>
    <row r="515" spans="1:27" ht="45" customHeight="1">
      <c r="A515" s="174"/>
      <c r="B515" s="189" t="s">
        <v>330</v>
      </c>
      <c r="C515" s="82" t="s">
        <v>330</v>
      </c>
      <c r="D515" s="83" t="s">
        <v>788</v>
      </c>
      <c r="E515" s="83" t="s">
        <v>603</v>
      </c>
      <c r="F515" s="84">
        <v>2</v>
      </c>
      <c r="G515" s="180"/>
      <c r="H515" s="168"/>
      <c r="I515" s="168"/>
      <c r="J515" s="168"/>
      <c r="K515" s="168"/>
      <c r="L515" s="171"/>
      <c r="M515" s="109">
        <v>11</v>
      </c>
      <c r="N515" s="115">
        <f t="shared" si="246"/>
        <v>108.5925925925926</v>
      </c>
      <c r="O515" s="115">
        <f t="shared" si="247"/>
        <v>9.7777777777777786</v>
      </c>
      <c r="P515" s="89">
        <f t="shared" ref="P515:P552" si="248">N515*25%</f>
        <v>27.148148148148149</v>
      </c>
      <c r="Q515" s="89">
        <f t="shared" ref="Q515:Q552" si="249">N515*75%</f>
        <v>81.444444444444443</v>
      </c>
      <c r="R515" s="90">
        <v>286978</v>
      </c>
      <c r="S515" s="90">
        <v>266135</v>
      </c>
      <c r="T515" s="110">
        <f t="shared" ref="T515:T552" si="250">(Q515*R515)+(P515*S515)+(O515*R515)</f>
        <v>33403843.296296295</v>
      </c>
      <c r="U515" s="110">
        <f t="shared" ref="U515:U552" si="251">T515/F515</f>
        <v>16701921.648148147</v>
      </c>
      <c r="V515" s="111">
        <f t="shared" ref="V515:V552" si="252">INT(U515)</f>
        <v>16701921</v>
      </c>
      <c r="W515" s="112" t="str">
        <f>VLOOKUP(C515,'053-001'!D:I,6,0)</f>
        <v>053-001</v>
      </c>
      <c r="X515" s="112" t="e">
        <f>VLOOKUP(C515,'053-003'!C:G,5,0)</f>
        <v>#N/A</v>
      </c>
      <c r="Y515" s="112" t="e">
        <f>VLOOKUP(C515,'053-004'!C:G,5,0)</f>
        <v>#N/A</v>
      </c>
      <c r="Z515" s="113" t="e">
        <f>VLOOKUP(C515,'053-005'!D:L,9,0)</f>
        <v>#N/A</v>
      </c>
      <c r="AA515" s="112" t="e">
        <f>VLOOKUP(C515,'053-006'!C:G,5,0)</f>
        <v>#N/A</v>
      </c>
    </row>
    <row r="516" spans="1:27" ht="45" customHeight="1">
      <c r="A516" s="174"/>
      <c r="B516" s="189" t="s">
        <v>441</v>
      </c>
      <c r="C516" s="82" t="s">
        <v>441</v>
      </c>
      <c r="D516" s="83" t="s">
        <v>703</v>
      </c>
      <c r="E516" s="83" t="s">
        <v>603</v>
      </c>
      <c r="F516" s="84">
        <v>20</v>
      </c>
      <c r="G516" s="180"/>
      <c r="H516" s="168"/>
      <c r="I516" s="168"/>
      <c r="J516" s="168"/>
      <c r="K516" s="168"/>
      <c r="L516" s="171"/>
      <c r="M516" s="109">
        <v>11</v>
      </c>
      <c r="N516" s="115">
        <f t="shared" si="246"/>
        <v>1085.9259259259259</v>
      </c>
      <c r="O516" s="115">
        <f t="shared" si="247"/>
        <v>97.777777777777786</v>
      </c>
      <c r="P516" s="89">
        <f t="shared" si="248"/>
        <v>271.48148148148147</v>
      </c>
      <c r="Q516" s="89">
        <f t="shared" si="249"/>
        <v>814.44444444444434</v>
      </c>
      <c r="R516" s="90">
        <v>286978</v>
      </c>
      <c r="S516" s="90">
        <v>266135</v>
      </c>
      <c r="T516" s="110">
        <f t="shared" si="250"/>
        <v>334038432.96296293</v>
      </c>
      <c r="U516" s="110">
        <f t="shared" si="251"/>
        <v>16701921.648148146</v>
      </c>
      <c r="V516" s="111">
        <f t="shared" si="252"/>
        <v>16701921</v>
      </c>
      <c r="W516" s="112" t="str">
        <f>VLOOKUP(C516,'053-001'!D:I,6,0)</f>
        <v>053-001</v>
      </c>
      <c r="X516" s="112" t="e">
        <f>VLOOKUP(C516,'053-003'!C:G,5,0)</f>
        <v>#N/A</v>
      </c>
      <c r="Y516" s="112" t="e">
        <f>VLOOKUP(C516,'053-004'!C:G,5,0)</f>
        <v>#N/A</v>
      </c>
      <c r="Z516" s="113" t="e">
        <f>VLOOKUP(C516,'053-005'!D:L,9,0)</f>
        <v>#N/A</v>
      </c>
      <c r="AA516" s="112" t="e">
        <f>VLOOKUP(C516,'053-006'!C:G,5,0)</f>
        <v>#N/A</v>
      </c>
    </row>
    <row r="517" spans="1:27" ht="45" customHeight="1" thickBot="1">
      <c r="A517" s="187"/>
      <c r="B517" s="190" t="s">
        <v>789</v>
      </c>
      <c r="C517" s="95" t="s">
        <v>789</v>
      </c>
      <c r="D517" s="96" t="s">
        <v>790</v>
      </c>
      <c r="E517" s="96" t="s">
        <v>669</v>
      </c>
      <c r="F517" s="97">
        <v>2</v>
      </c>
      <c r="G517" s="192"/>
      <c r="H517" s="184"/>
      <c r="I517" s="184"/>
      <c r="J517" s="184"/>
      <c r="K517" s="184"/>
      <c r="L517" s="182"/>
      <c r="M517" s="109">
        <v>11</v>
      </c>
      <c r="N517" s="115">
        <f t="shared" si="246"/>
        <v>108.5925925925926</v>
      </c>
      <c r="O517" s="115">
        <f t="shared" si="247"/>
        <v>9.7777777777777786</v>
      </c>
      <c r="P517" s="89">
        <f t="shared" si="248"/>
        <v>27.148148148148149</v>
      </c>
      <c r="Q517" s="89">
        <f t="shared" si="249"/>
        <v>81.444444444444443</v>
      </c>
      <c r="R517" s="90">
        <v>286978</v>
      </c>
      <c r="S517" s="90">
        <v>266135</v>
      </c>
      <c r="T517" s="110">
        <f t="shared" si="250"/>
        <v>33403843.296296295</v>
      </c>
      <c r="U517" s="110">
        <f t="shared" si="251"/>
        <v>16701921.648148147</v>
      </c>
      <c r="V517" s="111">
        <f t="shared" si="252"/>
        <v>16701921</v>
      </c>
      <c r="W517" s="112" t="e">
        <f>VLOOKUP(C517,'053-001'!D:I,6,0)</f>
        <v>#N/A</v>
      </c>
      <c r="X517" s="112" t="e">
        <f>VLOOKUP(C517,'053-003'!C:G,5,0)</f>
        <v>#N/A</v>
      </c>
      <c r="Y517" s="112" t="str">
        <f>VLOOKUP(C517,'053-004'!C:G,5,0)</f>
        <v>053-004</v>
      </c>
      <c r="Z517" s="113" t="e">
        <f>VLOOKUP(C517,'053-005'!D:L,9,0)</f>
        <v>#N/A</v>
      </c>
      <c r="AA517" s="112" t="e">
        <f>VLOOKUP(C517,'053-006'!C:G,5,0)</f>
        <v>#N/A</v>
      </c>
    </row>
    <row r="518" spans="1:27" ht="45" customHeight="1">
      <c r="A518" s="186" t="s">
        <v>608</v>
      </c>
      <c r="B518" s="188" t="s">
        <v>61</v>
      </c>
      <c r="C518" s="92" t="s">
        <v>61</v>
      </c>
      <c r="D518" s="93" t="s">
        <v>3</v>
      </c>
      <c r="E518" s="93" t="s">
        <v>603</v>
      </c>
      <c r="F518" s="94">
        <v>1</v>
      </c>
      <c r="G518" s="191">
        <v>249</v>
      </c>
      <c r="H518" s="183">
        <f>F518*G518</f>
        <v>249</v>
      </c>
      <c r="I518" s="183">
        <v>0</v>
      </c>
      <c r="J518" s="183">
        <f>H518-I518</f>
        <v>249</v>
      </c>
      <c r="K518" s="183">
        <f>J518*0.09</f>
        <v>22.41</v>
      </c>
      <c r="L518" s="185">
        <f>J518+K518</f>
        <v>271.41000000000003</v>
      </c>
      <c r="M518" s="109">
        <v>11</v>
      </c>
      <c r="N518" s="115">
        <f>249/15*F518</f>
        <v>16.600000000000001</v>
      </c>
      <c r="O518" s="115">
        <f>22/15*F518</f>
        <v>1.4666666666666666</v>
      </c>
      <c r="P518" s="89">
        <f t="shared" si="248"/>
        <v>4.1500000000000004</v>
      </c>
      <c r="Q518" s="89">
        <f t="shared" si="249"/>
        <v>12.450000000000001</v>
      </c>
      <c r="R518" s="90">
        <v>286978</v>
      </c>
      <c r="S518" s="90">
        <v>266135</v>
      </c>
      <c r="T518" s="110">
        <f t="shared" si="250"/>
        <v>5098237.416666666</v>
      </c>
      <c r="U518" s="110">
        <f t="shared" si="251"/>
        <v>5098237.416666666</v>
      </c>
      <c r="V518" s="111">
        <f t="shared" si="252"/>
        <v>5098237</v>
      </c>
      <c r="W518" s="112" t="str">
        <f>VLOOKUP(C518,'053-001'!D:I,6,0)</f>
        <v>053-001</v>
      </c>
      <c r="X518" s="112" t="e">
        <f>VLOOKUP(C518,'053-003'!C:G,5,0)</f>
        <v>#N/A</v>
      </c>
      <c r="Y518" s="112" t="e">
        <f>VLOOKUP(C518,'053-004'!C:G,5,0)</f>
        <v>#N/A</v>
      </c>
      <c r="Z518" s="113" t="e">
        <f>VLOOKUP(C518,'053-005'!D:L,9,0)</f>
        <v>#N/A</v>
      </c>
      <c r="AA518" s="112" t="e">
        <f>VLOOKUP(C518,'053-006'!C:G,5,0)</f>
        <v>#N/A</v>
      </c>
    </row>
    <row r="519" spans="1:27" ht="45" customHeight="1">
      <c r="A519" s="174"/>
      <c r="B519" s="189" t="s">
        <v>206</v>
      </c>
      <c r="C519" s="82" t="s">
        <v>206</v>
      </c>
      <c r="D519" s="83" t="s">
        <v>680</v>
      </c>
      <c r="E519" s="83" t="s">
        <v>603</v>
      </c>
      <c r="F519" s="84">
        <v>2</v>
      </c>
      <c r="G519" s="180"/>
      <c r="H519" s="168"/>
      <c r="I519" s="168"/>
      <c r="J519" s="168"/>
      <c r="K519" s="168"/>
      <c r="L519" s="171"/>
      <c r="M519" s="109">
        <v>11</v>
      </c>
      <c r="N519" s="115">
        <f t="shared" ref="N519:N522" si="253">249/15*F519</f>
        <v>33.200000000000003</v>
      </c>
      <c r="O519" s="115">
        <f t="shared" ref="O519:O522" si="254">22/15*F519</f>
        <v>2.9333333333333331</v>
      </c>
      <c r="P519" s="89">
        <f t="shared" si="248"/>
        <v>8.3000000000000007</v>
      </c>
      <c r="Q519" s="89">
        <f t="shared" si="249"/>
        <v>24.900000000000002</v>
      </c>
      <c r="R519" s="90">
        <v>286978</v>
      </c>
      <c r="S519" s="90">
        <v>266135</v>
      </c>
      <c r="T519" s="110">
        <f t="shared" si="250"/>
        <v>10196474.833333332</v>
      </c>
      <c r="U519" s="110">
        <f t="shared" si="251"/>
        <v>5098237.416666666</v>
      </c>
      <c r="V519" s="111">
        <f t="shared" si="252"/>
        <v>5098237</v>
      </c>
      <c r="W519" s="112" t="str">
        <f>VLOOKUP(C519,'053-001'!D:I,6,0)</f>
        <v>053-001</v>
      </c>
      <c r="X519" s="112" t="e">
        <f>VLOOKUP(C519,'053-003'!C:G,5,0)</f>
        <v>#N/A</v>
      </c>
      <c r="Y519" s="112" t="e">
        <f>VLOOKUP(C519,'053-004'!C:G,5,0)</f>
        <v>#N/A</v>
      </c>
      <c r="Z519" s="113" t="e">
        <f>VLOOKUP(C519,'053-005'!D:L,9,0)</f>
        <v>#N/A</v>
      </c>
      <c r="AA519" s="112" t="e">
        <f>VLOOKUP(C519,'053-006'!C:G,5,0)</f>
        <v>#N/A</v>
      </c>
    </row>
    <row r="520" spans="1:27" ht="45" customHeight="1">
      <c r="A520" s="174"/>
      <c r="B520" s="189" t="s">
        <v>332</v>
      </c>
      <c r="C520" s="82" t="s">
        <v>332</v>
      </c>
      <c r="D520" s="83" t="s">
        <v>661</v>
      </c>
      <c r="E520" s="83" t="s">
        <v>603</v>
      </c>
      <c r="F520" s="84">
        <v>2</v>
      </c>
      <c r="G520" s="180"/>
      <c r="H520" s="168"/>
      <c r="I520" s="168"/>
      <c r="J520" s="168"/>
      <c r="K520" s="168"/>
      <c r="L520" s="171"/>
      <c r="M520" s="109">
        <v>11</v>
      </c>
      <c r="N520" s="115">
        <f t="shared" si="253"/>
        <v>33.200000000000003</v>
      </c>
      <c r="O520" s="115">
        <f t="shared" si="254"/>
        <v>2.9333333333333331</v>
      </c>
      <c r="P520" s="89">
        <f t="shared" si="248"/>
        <v>8.3000000000000007</v>
      </c>
      <c r="Q520" s="89">
        <f t="shared" si="249"/>
        <v>24.900000000000002</v>
      </c>
      <c r="R520" s="90">
        <v>286978</v>
      </c>
      <c r="S520" s="90">
        <v>266135</v>
      </c>
      <c r="T520" s="110">
        <f t="shared" si="250"/>
        <v>10196474.833333332</v>
      </c>
      <c r="U520" s="110">
        <f t="shared" si="251"/>
        <v>5098237.416666666</v>
      </c>
      <c r="V520" s="111">
        <f t="shared" si="252"/>
        <v>5098237</v>
      </c>
      <c r="W520" s="112" t="str">
        <f>VLOOKUP(C520,'053-001'!D:I,6,0)</f>
        <v>053-001</v>
      </c>
      <c r="X520" s="112" t="e">
        <f>VLOOKUP(C520,'053-003'!C:G,5,0)</f>
        <v>#N/A</v>
      </c>
      <c r="Y520" s="112" t="e">
        <f>VLOOKUP(C520,'053-004'!C:G,5,0)</f>
        <v>#N/A</v>
      </c>
      <c r="Z520" s="113" t="e">
        <f>VLOOKUP(C520,'053-005'!D:L,9,0)</f>
        <v>#N/A</v>
      </c>
      <c r="AA520" s="112" t="e">
        <f>VLOOKUP(C520,'053-006'!C:G,5,0)</f>
        <v>#N/A</v>
      </c>
    </row>
    <row r="521" spans="1:27" ht="45" customHeight="1">
      <c r="A521" s="174"/>
      <c r="B521" s="189" t="s">
        <v>442</v>
      </c>
      <c r="C521" s="82" t="s">
        <v>442</v>
      </c>
      <c r="D521" s="83" t="s">
        <v>662</v>
      </c>
      <c r="E521" s="83" t="s">
        <v>603</v>
      </c>
      <c r="F521" s="84">
        <v>8</v>
      </c>
      <c r="G521" s="180"/>
      <c r="H521" s="168"/>
      <c r="I521" s="168"/>
      <c r="J521" s="168"/>
      <c r="K521" s="168"/>
      <c r="L521" s="171"/>
      <c r="M521" s="109">
        <v>11</v>
      </c>
      <c r="N521" s="115">
        <f t="shared" si="253"/>
        <v>132.80000000000001</v>
      </c>
      <c r="O521" s="115">
        <f t="shared" si="254"/>
        <v>11.733333333333333</v>
      </c>
      <c r="P521" s="89">
        <f t="shared" si="248"/>
        <v>33.200000000000003</v>
      </c>
      <c r="Q521" s="89">
        <f t="shared" si="249"/>
        <v>99.600000000000009</v>
      </c>
      <c r="R521" s="90">
        <v>286978</v>
      </c>
      <c r="S521" s="90">
        <v>266135</v>
      </c>
      <c r="T521" s="110">
        <f t="shared" si="250"/>
        <v>40785899.333333328</v>
      </c>
      <c r="U521" s="110">
        <f t="shared" si="251"/>
        <v>5098237.416666666</v>
      </c>
      <c r="V521" s="111">
        <f t="shared" si="252"/>
        <v>5098237</v>
      </c>
      <c r="W521" s="112" t="str">
        <f>VLOOKUP(C521,'053-001'!D:I,6,0)</f>
        <v>053-001</v>
      </c>
      <c r="X521" s="112" t="e">
        <f>VLOOKUP(C521,'053-003'!C:G,5,0)</f>
        <v>#N/A</v>
      </c>
      <c r="Y521" s="112" t="e">
        <f>VLOOKUP(C521,'053-004'!C:G,5,0)</f>
        <v>#N/A</v>
      </c>
      <c r="Z521" s="113" t="e">
        <f>VLOOKUP(C521,'053-005'!D:L,9,0)</f>
        <v>#N/A</v>
      </c>
      <c r="AA521" s="112" t="e">
        <f>VLOOKUP(C521,'053-006'!C:G,5,0)</f>
        <v>#N/A</v>
      </c>
    </row>
    <row r="522" spans="1:27" ht="45" customHeight="1" thickBot="1">
      <c r="A522" s="187"/>
      <c r="B522" s="190" t="s">
        <v>791</v>
      </c>
      <c r="C522" s="95" t="s">
        <v>791</v>
      </c>
      <c r="D522" s="96" t="s">
        <v>737</v>
      </c>
      <c r="E522" s="96" t="s">
        <v>669</v>
      </c>
      <c r="F522" s="97">
        <v>2</v>
      </c>
      <c r="G522" s="192"/>
      <c r="H522" s="184"/>
      <c r="I522" s="184"/>
      <c r="J522" s="184"/>
      <c r="K522" s="184"/>
      <c r="L522" s="182"/>
      <c r="M522" s="109">
        <v>11</v>
      </c>
      <c r="N522" s="115">
        <f t="shared" si="253"/>
        <v>33.200000000000003</v>
      </c>
      <c r="O522" s="115">
        <f t="shared" si="254"/>
        <v>2.9333333333333331</v>
      </c>
      <c r="P522" s="89">
        <f t="shared" si="248"/>
        <v>8.3000000000000007</v>
      </c>
      <c r="Q522" s="89">
        <f t="shared" si="249"/>
        <v>24.900000000000002</v>
      </c>
      <c r="R522" s="90">
        <v>286978</v>
      </c>
      <c r="S522" s="90">
        <v>266135</v>
      </c>
      <c r="T522" s="110">
        <f t="shared" si="250"/>
        <v>10196474.833333332</v>
      </c>
      <c r="U522" s="110">
        <f t="shared" si="251"/>
        <v>5098237.416666666</v>
      </c>
      <c r="V522" s="111">
        <f t="shared" si="252"/>
        <v>5098237</v>
      </c>
      <c r="W522" s="112" t="e">
        <f>VLOOKUP(C522,'053-001'!D:I,6,0)</f>
        <v>#N/A</v>
      </c>
      <c r="X522" s="112" t="e">
        <f>VLOOKUP(C522,'053-003'!C:G,5,0)</f>
        <v>#N/A</v>
      </c>
      <c r="Y522" s="112" t="str">
        <f>VLOOKUP(C522,'053-004'!C:G,5,0)</f>
        <v>053-004</v>
      </c>
      <c r="Z522" s="113" t="e">
        <f>VLOOKUP(C522,'053-005'!D:L,9,0)</f>
        <v>#N/A</v>
      </c>
      <c r="AA522" s="112" t="e">
        <f>VLOOKUP(C522,'053-006'!C:G,5,0)</f>
        <v>#N/A</v>
      </c>
    </row>
    <row r="523" spans="1:27" ht="45" customHeight="1">
      <c r="A523" s="186" t="s">
        <v>618</v>
      </c>
      <c r="B523" s="188" t="s">
        <v>792</v>
      </c>
      <c r="C523" s="92" t="s">
        <v>793</v>
      </c>
      <c r="D523" s="93" t="s">
        <v>794</v>
      </c>
      <c r="E523" s="93" t="s">
        <v>757</v>
      </c>
      <c r="F523" s="94">
        <v>1</v>
      </c>
      <c r="G523" s="191">
        <v>471</v>
      </c>
      <c r="H523" s="183">
        <f>F523*G523</f>
        <v>471</v>
      </c>
      <c r="I523" s="183">
        <v>0</v>
      </c>
      <c r="J523" s="183">
        <f>H523-I523</f>
        <v>471</v>
      </c>
      <c r="K523" s="183">
        <f>J523*0.09</f>
        <v>42.39</v>
      </c>
      <c r="L523" s="185">
        <f>J523+K523</f>
        <v>513.39</v>
      </c>
      <c r="M523" s="109">
        <v>11</v>
      </c>
      <c r="N523" s="115">
        <f>471/14*F523</f>
        <v>33.642857142857146</v>
      </c>
      <c r="O523" s="115">
        <f>42/14*F523</f>
        <v>3</v>
      </c>
      <c r="P523" s="89">
        <f t="shared" si="248"/>
        <v>8.4107142857142865</v>
      </c>
      <c r="Q523" s="89">
        <f t="shared" si="249"/>
        <v>25.232142857142861</v>
      </c>
      <c r="R523" s="90">
        <v>286978</v>
      </c>
      <c r="S523" s="90">
        <v>266135</v>
      </c>
      <c r="T523" s="110">
        <f t="shared" si="250"/>
        <v>10340389.339285716</v>
      </c>
      <c r="U523" s="110">
        <f t="shared" si="251"/>
        <v>10340389.339285716</v>
      </c>
      <c r="V523" s="111">
        <f t="shared" si="252"/>
        <v>10340389</v>
      </c>
      <c r="W523" s="112" t="e">
        <f>VLOOKUP(C523,'053-001'!D:I,6,0)</f>
        <v>#N/A</v>
      </c>
      <c r="X523" s="112" t="e">
        <f>VLOOKUP(C523,'053-003'!C:G,5,0)</f>
        <v>#N/A</v>
      </c>
      <c r="Y523" s="112" t="e">
        <f>VLOOKUP(C523,'053-004'!C:G,5,0)</f>
        <v>#N/A</v>
      </c>
      <c r="Z523" s="113" t="e">
        <f>VLOOKUP(C523,'053-005'!D:L,9,0)</f>
        <v>#N/A</v>
      </c>
      <c r="AA523" s="112" t="str">
        <f>VLOOKUP(C523,'053-006'!C:G,5,0)</f>
        <v>053-006</v>
      </c>
    </row>
    <row r="524" spans="1:27" ht="45" customHeight="1">
      <c r="A524" s="174"/>
      <c r="B524" s="189" t="s">
        <v>795</v>
      </c>
      <c r="C524" s="82" t="s">
        <v>795</v>
      </c>
      <c r="D524" s="83" t="s">
        <v>796</v>
      </c>
      <c r="E524" s="83" t="s">
        <v>757</v>
      </c>
      <c r="F524" s="84">
        <v>8</v>
      </c>
      <c r="G524" s="180"/>
      <c r="H524" s="168"/>
      <c r="I524" s="168"/>
      <c r="J524" s="168"/>
      <c r="K524" s="168"/>
      <c r="L524" s="171"/>
      <c r="M524" s="109">
        <v>11</v>
      </c>
      <c r="N524" s="115">
        <f t="shared" ref="N524:N527" si="255">471/14*F524</f>
        <v>269.14285714285717</v>
      </c>
      <c r="O524" s="115">
        <f t="shared" ref="O524:O527" si="256">42/14*F524</f>
        <v>24</v>
      </c>
      <c r="P524" s="89">
        <f t="shared" si="248"/>
        <v>67.285714285714292</v>
      </c>
      <c r="Q524" s="89">
        <f t="shared" si="249"/>
        <v>201.85714285714289</v>
      </c>
      <c r="R524" s="90">
        <v>286978</v>
      </c>
      <c r="S524" s="90">
        <v>266135</v>
      </c>
      <c r="T524" s="110">
        <f t="shared" si="250"/>
        <v>82723114.714285731</v>
      </c>
      <c r="U524" s="110">
        <f t="shared" si="251"/>
        <v>10340389.339285716</v>
      </c>
      <c r="V524" s="111">
        <f t="shared" si="252"/>
        <v>10340389</v>
      </c>
      <c r="W524" s="112" t="e">
        <f>VLOOKUP(C524,'053-001'!D:I,6,0)</f>
        <v>#N/A</v>
      </c>
      <c r="X524" s="112" t="e">
        <f>VLOOKUP(C524,'053-003'!C:G,5,0)</f>
        <v>#N/A</v>
      </c>
      <c r="Y524" s="112" t="e">
        <f>VLOOKUP(C524,'053-004'!C:G,5,0)</f>
        <v>#N/A</v>
      </c>
      <c r="Z524" s="113" t="e">
        <f>VLOOKUP(C524,'053-005'!D:L,9,0)</f>
        <v>#N/A</v>
      </c>
      <c r="AA524" s="112" t="str">
        <f>VLOOKUP(C524,'053-006'!C:G,5,0)</f>
        <v>053-006</v>
      </c>
    </row>
    <row r="525" spans="1:27" ht="45" customHeight="1">
      <c r="A525" s="174"/>
      <c r="B525" s="189" t="s">
        <v>797</v>
      </c>
      <c r="C525" s="82" t="s">
        <v>797</v>
      </c>
      <c r="D525" s="83" t="s">
        <v>798</v>
      </c>
      <c r="E525" s="83" t="s">
        <v>757</v>
      </c>
      <c r="F525" s="84">
        <v>2</v>
      </c>
      <c r="G525" s="180"/>
      <c r="H525" s="168"/>
      <c r="I525" s="168"/>
      <c r="J525" s="168"/>
      <c r="K525" s="168"/>
      <c r="L525" s="171"/>
      <c r="M525" s="109">
        <v>11</v>
      </c>
      <c r="N525" s="115">
        <f t="shared" si="255"/>
        <v>67.285714285714292</v>
      </c>
      <c r="O525" s="115">
        <f t="shared" si="256"/>
        <v>6</v>
      </c>
      <c r="P525" s="89">
        <f t="shared" si="248"/>
        <v>16.821428571428573</v>
      </c>
      <c r="Q525" s="89">
        <f t="shared" si="249"/>
        <v>50.464285714285722</v>
      </c>
      <c r="R525" s="90">
        <v>286978</v>
      </c>
      <c r="S525" s="90">
        <v>266135</v>
      </c>
      <c r="T525" s="110">
        <f t="shared" si="250"/>
        <v>20680778.678571433</v>
      </c>
      <c r="U525" s="110">
        <f t="shared" si="251"/>
        <v>10340389.339285716</v>
      </c>
      <c r="V525" s="111">
        <f t="shared" si="252"/>
        <v>10340389</v>
      </c>
      <c r="W525" s="112" t="e">
        <f>VLOOKUP(C525,'053-001'!D:I,6,0)</f>
        <v>#N/A</v>
      </c>
      <c r="X525" s="112" t="e">
        <f>VLOOKUP(C525,'053-003'!C:G,5,0)</f>
        <v>#N/A</v>
      </c>
      <c r="Y525" s="112" t="e">
        <f>VLOOKUP(C525,'053-004'!C:G,5,0)</f>
        <v>#N/A</v>
      </c>
      <c r="Z525" s="113" t="e">
        <f>VLOOKUP(C525,'053-005'!D:L,9,0)</f>
        <v>#N/A</v>
      </c>
      <c r="AA525" s="112" t="str">
        <f>VLOOKUP(C525,'053-006'!C:G,5,0)</f>
        <v>053-006</v>
      </c>
    </row>
    <row r="526" spans="1:27" ht="45" customHeight="1">
      <c r="A526" s="174"/>
      <c r="B526" s="189" t="s">
        <v>792</v>
      </c>
      <c r="C526" s="82" t="s">
        <v>792</v>
      </c>
      <c r="D526" s="83" t="s">
        <v>3</v>
      </c>
      <c r="E526" s="83" t="s">
        <v>757</v>
      </c>
      <c r="F526" s="84">
        <v>1</v>
      </c>
      <c r="G526" s="180"/>
      <c r="H526" s="168"/>
      <c r="I526" s="168"/>
      <c r="J526" s="168"/>
      <c r="K526" s="168"/>
      <c r="L526" s="171"/>
      <c r="M526" s="109">
        <v>11</v>
      </c>
      <c r="N526" s="115">
        <f t="shared" si="255"/>
        <v>33.642857142857146</v>
      </c>
      <c r="O526" s="115">
        <f t="shared" si="256"/>
        <v>3</v>
      </c>
      <c r="P526" s="89">
        <f t="shared" si="248"/>
        <v>8.4107142857142865</v>
      </c>
      <c r="Q526" s="89">
        <f t="shared" si="249"/>
        <v>25.232142857142861</v>
      </c>
      <c r="R526" s="90">
        <v>286978</v>
      </c>
      <c r="S526" s="90">
        <v>266135</v>
      </c>
      <c r="T526" s="110">
        <f t="shared" si="250"/>
        <v>10340389.339285716</v>
      </c>
      <c r="U526" s="110">
        <f t="shared" si="251"/>
        <v>10340389.339285716</v>
      </c>
      <c r="V526" s="111">
        <f t="shared" si="252"/>
        <v>10340389</v>
      </c>
      <c r="W526" s="112" t="e">
        <f>VLOOKUP(C526,'053-001'!D:I,6,0)</f>
        <v>#N/A</v>
      </c>
      <c r="X526" s="112" t="e">
        <f>VLOOKUP(C526,'053-003'!C:G,5,0)</f>
        <v>#N/A</v>
      </c>
      <c r="Y526" s="112" t="e">
        <f>VLOOKUP(C526,'053-004'!C:G,5,0)</f>
        <v>#N/A</v>
      </c>
      <c r="Z526" s="113" t="e">
        <f>VLOOKUP(C526,'053-005'!D:L,9,0)</f>
        <v>#N/A</v>
      </c>
      <c r="AA526" s="112" t="str">
        <f>VLOOKUP(C526,'053-006'!C:G,5,0)</f>
        <v>053-006</v>
      </c>
    </row>
    <row r="527" spans="1:27" ht="45" customHeight="1" thickBot="1">
      <c r="A527" s="187"/>
      <c r="B527" s="190" t="s">
        <v>799</v>
      </c>
      <c r="C527" s="95" t="s">
        <v>799</v>
      </c>
      <c r="D527" s="96" t="s">
        <v>800</v>
      </c>
      <c r="E527" s="96" t="s">
        <v>757</v>
      </c>
      <c r="F527" s="97">
        <v>2</v>
      </c>
      <c r="G527" s="192"/>
      <c r="H527" s="184"/>
      <c r="I527" s="184"/>
      <c r="J527" s="184"/>
      <c r="K527" s="184"/>
      <c r="L527" s="182"/>
      <c r="M527" s="109">
        <v>11</v>
      </c>
      <c r="N527" s="115">
        <f t="shared" si="255"/>
        <v>67.285714285714292</v>
      </c>
      <c r="O527" s="115">
        <f t="shared" si="256"/>
        <v>6</v>
      </c>
      <c r="P527" s="89">
        <f t="shared" si="248"/>
        <v>16.821428571428573</v>
      </c>
      <c r="Q527" s="89">
        <f t="shared" si="249"/>
        <v>50.464285714285722</v>
      </c>
      <c r="R527" s="90">
        <v>286978</v>
      </c>
      <c r="S527" s="90">
        <v>266135</v>
      </c>
      <c r="T527" s="110">
        <f t="shared" si="250"/>
        <v>20680778.678571433</v>
      </c>
      <c r="U527" s="110">
        <f t="shared" si="251"/>
        <v>10340389.339285716</v>
      </c>
      <c r="V527" s="111">
        <f t="shared" si="252"/>
        <v>10340389</v>
      </c>
      <c r="W527" s="112" t="e">
        <f>VLOOKUP(C527,'053-001'!D:I,6,0)</f>
        <v>#N/A</v>
      </c>
      <c r="X527" s="112" t="e">
        <f>VLOOKUP(C527,'053-003'!C:G,5,0)</f>
        <v>#N/A</v>
      </c>
      <c r="Y527" s="112" t="e">
        <f>VLOOKUP(C527,'053-004'!C:G,5,0)</f>
        <v>#N/A</v>
      </c>
      <c r="Z527" s="113" t="e">
        <f>VLOOKUP(C527,'053-005'!D:L,9,0)</f>
        <v>#N/A</v>
      </c>
      <c r="AA527" s="112" t="str">
        <f>VLOOKUP(C527,'053-006'!C:G,5,0)</f>
        <v>053-006</v>
      </c>
    </row>
    <row r="528" spans="1:27" ht="45" customHeight="1">
      <c r="A528" s="186">
        <v>1</v>
      </c>
      <c r="B528" s="197" t="s">
        <v>56</v>
      </c>
      <c r="C528" s="92" t="s">
        <v>56</v>
      </c>
      <c r="D528" s="93" t="s">
        <v>3</v>
      </c>
      <c r="E528" s="93" t="s">
        <v>603</v>
      </c>
      <c r="F528" s="94">
        <v>1</v>
      </c>
      <c r="G528" s="191">
        <v>297</v>
      </c>
      <c r="H528" s="191">
        <f>F528*G528</f>
        <v>297</v>
      </c>
      <c r="I528" s="183">
        <v>0</v>
      </c>
      <c r="J528" s="183">
        <f>H528-I528</f>
        <v>297</v>
      </c>
      <c r="K528" s="183">
        <f>J528*0.09</f>
        <v>26.73</v>
      </c>
      <c r="L528" s="185">
        <f>J528+K528</f>
        <v>323.73</v>
      </c>
      <c r="M528" s="109">
        <v>10</v>
      </c>
      <c r="N528" s="115">
        <f>297/15*F528</f>
        <v>19.8</v>
      </c>
      <c r="O528" s="115">
        <f>27/15*F528</f>
        <v>1.8</v>
      </c>
      <c r="P528" s="89">
        <f t="shared" si="248"/>
        <v>4.95</v>
      </c>
      <c r="Q528" s="89">
        <f t="shared" si="249"/>
        <v>14.850000000000001</v>
      </c>
      <c r="R528" s="90">
        <v>286978</v>
      </c>
      <c r="S528" s="90">
        <v>266135</v>
      </c>
      <c r="T528" s="110">
        <f t="shared" si="250"/>
        <v>6095551.9500000011</v>
      </c>
      <c r="U528" s="110">
        <f t="shared" si="251"/>
        <v>6095551.9500000011</v>
      </c>
      <c r="V528" s="111">
        <f t="shared" si="252"/>
        <v>6095551</v>
      </c>
      <c r="W528" s="112" t="str">
        <f>VLOOKUP(C528,'053-001'!D:I,6,0)</f>
        <v>053-001</v>
      </c>
      <c r="X528" s="112" t="e">
        <f>VLOOKUP(C528,'053-003'!C:G,5,0)</f>
        <v>#N/A</v>
      </c>
      <c r="Y528" s="112" t="e">
        <f>VLOOKUP(C528,'053-004'!C:G,5,0)</f>
        <v>#N/A</v>
      </c>
      <c r="Z528" s="113" t="e">
        <f>VLOOKUP(C528,'053-005'!D:L,9,0)</f>
        <v>#N/A</v>
      </c>
      <c r="AA528" s="112" t="e">
        <f>VLOOKUP(C528,'053-006'!C:G,5,0)</f>
        <v>#N/A</v>
      </c>
    </row>
    <row r="529" spans="1:27" ht="45" customHeight="1">
      <c r="A529" s="174"/>
      <c r="B529" s="177"/>
      <c r="C529" s="98" t="s">
        <v>199</v>
      </c>
      <c r="D529" s="99" t="s">
        <v>677</v>
      </c>
      <c r="E529" s="99" t="s">
        <v>603</v>
      </c>
      <c r="F529" s="100">
        <v>2</v>
      </c>
      <c r="G529" s="180"/>
      <c r="H529" s="180"/>
      <c r="I529" s="168"/>
      <c r="J529" s="168"/>
      <c r="K529" s="168"/>
      <c r="L529" s="171"/>
      <c r="M529" s="109">
        <v>10</v>
      </c>
      <c r="N529" s="115">
        <f t="shared" ref="N529:N532" si="257">297/15*F529</f>
        <v>39.6</v>
      </c>
      <c r="O529" s="115">
        <f t="shared" ref="O529:O532" si="258">27/15*F529</f>
        <v>3.6</v>
      </c>
      <c r="P529" s="89">
        <f t="shared" si="248"/>
        <v>9.9</v>
      </c>
      <c r="Q529" s="89">
        <f t="shared" si="249"/>
        <v>29.700000000000003</v>
      </c>
      <c r="R529" s="90">
        <v>286978</v>
      </c>
      <c r="S529" s="90">
        <v>266135</v>
      </c>
      <c r="T529" s="110">
        <f t="shared" si="250"/>
        <v>12191103.900000002</v>
      </c>
      <c r="U529" s="110">
        <f t="shared" si="251"/>
        <v>6095551.9500000011</v>
      </c>
      <c r="V529" s="111">
        <f t="shared" si="252"/>
        <v>6095551</v>
      </c>
      <c r="W529" s="112" t="str">
        <f>VLOOKUP(C529,'053-001'!D:I,6,0)</f>
        <v>053-001</v>
      </c>
      <c r="X529" s="112" t="e">
        <f>VLOOKUP(C529,'053-003'!C:G,5,0)</f>
        <v>#N/A</v>
      </c>
      <c r="Y529" s="112" t="e">
        <f>VLOOKUP(C529,'053-004'!C:G,5,0)</f>
        <v>#N/A</v>
      </c>
      <c r="Z529" s="113" t="e">
        <f>VLOOKUP(C529,'053-005'!D:L,9,0)</f>
        <v>#N/A</v>
      </c>
      <c r="AA529" s="112" t="e">
        <f>VLOOKUP(C529,'053-006'!C:G,5,0)</f>
        <v>#N/A</v>
      </c>
    </row>
    <row r="530" spans="1:27" ht="45" customHeight="1">
      <c r="A530" s="174"/>
      <c r="B530" s="177"/>
      <c r="C530" s="98" t="s">
        <v>325</v>
      </c>
      <c r="D530" s="99" t="s">
        <v>766</v>
      </c>
      <c r="E530" s="99" t="s">
        <v>603</v>
      </c>
      <c r="F530" s="100">
        <v>2</v>
      </c>
      <c r="G530" s="180"/>
      <c r="H530" s="180"/>
      <c r="I530" s="168"/>
      <c r="J530" s="168"/>
      <c r="K530" s="168"/>
      <c r="L530" s="171"/>
      <c r="M530" s="109">
        <v>10</v>
      </c>
      <c r="N530" s="115">
        <f t="shared" si="257"/>
        <v>39.6</v>
      </c>
      <c r="O530" s="115">
        <f t="shared" si="258"/>
        <v>3.6</v>
      </c>
      <c r="P530" s="89">
        <f t="shared" si="248"/>
        <v>9.9</v>
      </c>
      <c r="Q530" s="89">
        <f t="shared" si="249"/>
        <v>29.700000000000003</v>
      </c>
      <c r="R530" s="90">
        <v>286978</v>
      </c>
      <c r="S530" s="90">
        <v>266135</v>
      </c>
      <c r="T530" s="110">
        <f t="shared" si="250"/>
        <v>12191103.900000002</v>
      </c>
      <c r="U530" s="110">
        <f t="shared" si="251"/>
        <v>6095551.9500000011</v>
      </c>
      <c r="V530" s="111">
        <f t="shared" si="252"/>
        <v>6095551</v>
      </c>
      <c r="W530" s="112" t="str">
        <f>VLOOKUP(C530,'053-001'!D:I,6,0)</f>
        <v>053-001</v>
      </c>
      <c r="X530" s="112" t="e">
        <f>VLOOKUP(C530,'053-003'!C:G,5,0)</f>
        <v>#N/A</v>
      </c>
      <c r="Y530" s="112" t="e">
        <f>VLOOKUP(C530,'053-004'!C:G,5,0)</f>
        <v>#N/A</v>
      </c>
      <c r="Z530" s="113" t="e">
        <f>VLOOKUP(C530,'053-005'!D:L,9,0)</f>
        <v>#N/A</v>
      </c>
      <c r="AA530" s="112" t="e">
        <f>VLOOKUP(C530,'053-006'!C:G,5,0)</f>
        <v>#N/A</v>
      </c>
    </row>
    <row r="531" spans="1:27" ht="45" customHeight="1">
      <c r="A531" s="174"/>
      <c r="B531" s="177"/>
      <c r="C531" s="98" t="s">
        <v>436</v>
      </c>
      <c r="D531" s="99" t="s">
        <v>437</v>
      </c>
      <c r="E531" s="99" t="s">
        <v>603</v>
      </c>
      <c r="F531" s="100">
        <v>8</v>
      </c>
      <c r="G531" s="180"/>
      <c r="H531" s="180"/>
      <c r="I531" s="168"/>
      <c r="J531" s="168"/>
      <c r="K531" s="168"/>
      <c r="L531" s="171"/>
      <c r="M531" s="109">
        <v>10</v>
      </c>
      <c r="N531" s="115">
        <f t="shared" si="257"/>
        <v>158.4</v>
      </c>
      <c r="O531" s="115">
        <f t="shared" si="258"/>
        <v>14.4</v>
      </c>
      <c r="P531" s="89">
        <f t="shared" si="248"/>
        <v>39.6</v>
      </c>
      <c r="Q531" s="89">
        <f t="shared" si="249"/>
        <v>118.80000000000001</v>
      </c>
      <c r="R531" s="90">
        <v>286978</v>
      </c>
      <c r="S531" s="90">
        <v>266135</v>
      </c>
      <c r="T531" s="110">
        <f t="shared" si="250"/>
        <v>48764415.600000009</v>
      </c>
      <c r="U531" s="110">
        <f t="shared" si="251"/>
        <v>6095551.9500000011</v>
      </c>
      <c r="V531" s="111">
        <f t="shared" si="252"/>
        <v>6095551</v>
      </c>
      <c r="W531" s="112" t="str">
        <f>VLOOKUP(C531,'053-001'!D:I,6,0)</f>
        <v>053-001</v>
      </c>
      <c r="X531" s="112" t="e">
        <f>VLOOKUP(C531,'053-003'!C:G,5,0)</f>
        <v>#N/A</v>
      </c>
      <c r="Y531" s="112" t="e">
        <f>VLOOKUP(C531,'053-004'!C:G,5,0)</f>
        <v>#N/A</v>
      </c>
      <c r="Z531" s="113" t="e">
        <f>VLOOKUP(C531,'053-005'!D:L,9,0)</f>
        <v>#N/A</v>
      </c>
      <c r="AA531" s="112" t="e">
        <f>VLOOKUP(C531,'053-006'!C:G,5,0)</f>
        <v>#N/A</v>
      </c>
    </row>
    <row r="532" spans="1:27" ht="45" customHeight="1" thickBot="1">
      <c r="A532" s="187"/>
      <c r="B532" s="198"/>
      <c r="C532" s="101" t="s">
        <v>493</v>
      </c>
      <c r="D532" s="102" t="s">
        <v>494</v>
      </c>
      <c r="E532" s="102" t="s">
        <v>603</v>
      </c>
      <c r="F532" s="103">
        <v>2</v>
      </c>
      <c r="G532" s="192"/>
      <c r="H532" s="192"/>
      <c r="I532" s="184"/>
      <c r="J532" s="184"/>
      <c r="K532" s="184"/>
      <c r="L532" s="182"/>
      <c r="M532" s="109">
        <v>10</v>
      </c>
      <c r="N532" s="115">
        <f t="shared" si="257"/>
        <v>39.6</v>
      </c>
      <c r="O532" s="115">
        <f t="shared" si="258"/>
        <v>3.6</v>
      </c>
      <c r="P532" s="89">
        <f t="shared" si="248"/>
        <v>9.9</v>
      </c>
      <c r="Q532" s="89">
        <f t="shared" si="249"/>
        <v>29.700000000000003</v>
      </c>
      <c r="R532" s="90">
        <v>286978</v>
      </c>
      <c r="S532" s="90">
        <v>266135</v>
      </c>
      <c r="T532" s="110">
        <f t="shared" si="250"/>
        <v>12191103.900000002</v>
      </c>
      <c r="U532" s="110">
        <f t="shared" si="251"/>
        <v>6095551.9500000011</v>
      </c>
      <c r="V532" s="111">
        <f t="shared" si="252"/>
        <v>6095551</v>
      </c>
      <c r="W532" s="112" t="str">
        <f>VLOOKUP(C532,'053-001'!D:I,6,0)</f>
        <v>053-001</v>
      </c>
      <c r="X532" s="112" t="e">
        <f>VLOOKUP(C532,'053-003'!C:G,5,0)</f>
        <v>#N/A</v>
      </c>
      <c r="Y532" s="112" t="e">
        <f>VLOOKUP(C532,'053-004'!C:G,5,0)</f>
        <v>#N/A</v>
      </c>
      <c r="Z532" s="113" t="e">
        <f>VLOOKUP(C532,'053-005'!D:L,9,0)</f>
        <v>#N/A</v>
      </c>
      <c r="AA532" s="112" t="e">
        <f>VLOOKUP(C532,'053-006'!C:G,5,0)</f>
        <v>#N/A</v>
      </c>
    </row>
    <row r="533" spans="1:27" ht="45" customHeight="1">
      <c r="A533" s="186" t="s">
        <v>604</v>
      </c>
      <c r="B533" s="188" t="s">
        <v>801</v>
      </c>
      <c r="C533" s="92" t="s">
        <v>802</v>
      </c>
      <c r="D533" s="93" t="s">
        <v>803</v>
      </c>
      <c r="E533" s="93" t="s">
        <v>757</v>
      </c>
      <c r="F533" s="94">
        <v>1</v>
      </c>
      <c r="G533" s="191">
        <v>494</v>
      </c>
      <c r="H533" s="183">
        <f>F533*G533</f>
        <v>494</v>
      </c>
      <c r="I533" s="183">
        <v>0</v>
      </c>
      <c r="J533" s="183">
        <f>H533-I533</f>
        <v>494</v>
      </c>
      <c r="K533" s="183">
        <f>J533*0.09</f>
        <v>44.46</v>
      </c>
      <c r="L533" s="185">
        <f>J533+K533</f>
        <v>538.46</v>
      </c>
      <c r="M533" s="109">
        <v>10</v>
      </c>
      <c r="N533" s="115">
        <f>494/14*F533</f>
        <v>35.285714285714285</v>
      </c>
      <c r="O533" s="115">
        <f>44/14*F533</f>
        <v>3.1428571428571428</v>
      </c>
      <c r="P533" s="89">
        <f t="shared" si="248"/>
        <v>8.8214285714285712</v>
      </c>
      <c r="Q533" s="89">
        <f t="shared" si="249"/>
        <v>26.464285714285715</v>
      </c>
      <c r="R533" s="90">
        <v>286978</v>
      </c>
      <c r="S533" s="90">
        <v>266135</v>
      </c>
      <c r="T533" s="110">
        <f t="shared" si="250"/>
        <v>10844289.535714285</v>
      </c>
      <c r="U533" s="110">
        <f t="shared" si="251"/>
        <v>10844289.535714285</v>
      </c>
      <c r="V533" s="111">
        <f t="shared" si="252"/>
        <v>10844289</v>
      </c>
      <c r="W533" s="112" t="e">
        <f>VLOOKUP(C533,'053-001'!D:I,6,0)</f>
        <v>#N/A</v>
      </c>
      <c r="X533" s="112" t="e">
        <f>VLOOKUP(C533,'053-003'!C:G,5,0)</f>
        <v>#N/A</v>
      </c>
      <c r="Y533" s="112" t="e">
        <f>VLOOKUP(C533,'053-004'!C:G,5,0)</f>
        <v>#N/A</v>
      </c>
      <c r="Z533" s="113" t="e">
        <f>VLOOKUP(C533,'053-005'!D:L,9,0)</f>
        <v>#N/A</v>
      </c>
      <c r="AA533" s="112" t="str">
        <f>VLOOKUP(C533,'053-006'!C:G,5,0)</f>
        <v>053-006</v>
      </c>
    </row>
    <row r="534" spans="1:27" ht="45" customHeight="1">
      <c r="A534" s="174"/>
      <c r="B534" s="189"/>
      <c r="C534" s="82" t="s">
        <v>804</v>
      </c>
      <c r="D534" s="83" t="s">
        <v>805</v>
      </c>
      <c r="E534" s="83" t="s">
        <v>757</v>
      </c>
      <c r="F534" s="84">
        <v>8</v>
      </c>
      <c r="G534" s="180"/>
      <c r="H534" s="168"/>
      <c r="I534" s="168"/>
      <c r="J534" s="168"/>
      <c r="K534" s="168"/>
      <c r="L534" s="171"/>
      <c r="M534" s="109">
        <v>10</v>
      </c>
      <c r="N534" s="115">
        <f t="shared" ref="N534:N537" si="259">494/14*F534</f>
        <v>282.28571428571428</v>
      </c>
      <c r="O534" s="115">
        <f t="shared" ref="O534:O537" si="260">44/14*F534</f>
        <v>25.142857142857142</v>
      </c>
      <c r="P534" s="89">
        <f t="shared" si="248"/>
        <v>70.571428571428569</v>
      </c>
      <c r="Q534" s="89">
        <f t="shared" si="249"/>
        <v>211.71428571428572</v>
      </c>
      <c r="R534" s="90">
        <v>286978</v>
      </c>
      <c r="S534" s="90">
        <v>266135</v>
      </c>
      <c r="T534" s="110">
        <f t="shared" si="250"/>
        <v>86754316.285714284</v>
      </c>
      <c r="U534" s="110">
        <f t="shared" si="251"/>
        <v>10844289.535714285</v>
      </c>
      <c r="V534" s="111">
        <f t="shared" si="252"/>
        <v>10844289</v>
      </c>
      <c r="W534" s="112" t="e">
        <f>VLOOKUP(C534,'053-001'!D:I,6,0)</f>
        <v>#N/A</v>
      </c>
      <c r="X534" s="112" t="e">
        <f>VLOOKUP(C534,'053-003'!C:G,5,0)</f>
        <v>#N/A</v>
      </c>
      <c r="Y534" s="112" t="e">
        <f>VLOOKUP(C534,'053-004'!C:G,5,0)</f>
        <v>#N/A</v>
      </c>
      <c r="Z534" s="113" t="e">
        <f>VLOOKUP(C534,'053-005'!D:L,9,0)</f>
        <v>#N/A</v>
      </c>
      <c r="AA534" s="112" t="str">
        <f>VLOOKUP(C534,'053-006'!C:G,5,0)</f>
        <v>053-006</v>
      </c>
    </row>
    <row r="535" spans="1:27" ht="45" customHeight="1">
      <c r="A535" s="174"/>
      <c r="B535" s="189"/>
      <c r="C535" s="82" t="s">
        <v>806</v>
      </c>
      <c r="D535" s="83" t="s">
        <v>807</v>
      </c>
      <c r="E535" s="83" t="s">
        <v>757</v>
      </c>
      <c r="F535" s="84">
        <v>2</v>
      </c>
      <c r="G535" s="180"/>
      <c r="H535" s="168"/>
      <c r="I535" s="168"/>
      <c r="J535" s="168"/>
      <c r="K535" s="168"/>
      <c r="L535" s="171"/>
      <c r="M535" s="109">
        <v>10</v>
      </c>
      <c r="N535" s="115">
        <f t="shared" si="259"/>
        <v>70.571428571428569</v>
      </c>
      <c r="O535" s="115">
        <f t="shared" si="260"/>
        <v>6.2857142857142856</v>
      </c>
      <c r="P535" s="89">
        <f t="shared" si="248"/>
        <v>17.642857142857142</v>
      </c>
      <c r="Q535" s="89">
        <f t="shared" si="249"/>
        <v>52.928571428571431</v>
      </c>
      <c r="R535" s="90">
        <v>286978</v>
      </c>
      <c r="S535" s="90">
        <v>266135</v>
      </c>
      <c r="T535" s="110">
        <f t="shared" si="250"/>
        <v>21688579.071428571</v>
      </c>
      <c r="U535" s="110">
        <f t="shared" si="251"/>
        <v>10844289.535714285</v>
      </c>
      <c r="V535" s="111">
        <f t="shared" si="252"/>
        <v>10844289</v>
      </c>
      <c r="W535" s="112" t="e">
        <f>VLOOKUP(C535,'053-001'!D:I,6,0)</f>
        <v>#N/A</v>
      </c>
      <c r="X535" s="112" t="e">
        <f>VLOOKUP(C535,'053-003'!C:G,5,0)</f>
        <v>#N/A</v>
      </c>
      <c r="Y535" s="112" t="e">
        <f>VLOOKUP(C535,'053-004'!C:G,5,0)</f>
        <v>#N/A</v>
      </c>
      <c r="Z535" s="113" t="e">
        <f>VLOOKUP(C535,'053-005'!D:L,9,0)</f>
        <v>#N/A</v>
      </c>
      <c r="AA535" s="112" t="str">
        <f>VLOOKUP(C535,'053-006'!C:G,5,0)</f>
        <v>053-006</v>
      </c>
    </row>
    <row r="536" spans="1:27" ht="45" customHeight="1">
      <c r="A536" s="174"/>
      <c r="B536" s="189"/>
      <c r="C536" s="82" t="s">
        <v>808</v>
      </c>
      <c r="D536" s="83" t="s">
        <v>809</v>
      </c>
      <c r="E536" s="83" t="s">
        <v>757</v>
      </c>
      <c r="F536" s="84">
        <v>2</v>
      </c>
      <c r="G536" s="180"/>
      <c r="H536" s="168"/>
      <c r="I536" s="168"/>
      <c r="J536" s="168"/>
      <c r="K536" s="168"/>
      <c r="L536" s="171"/>
      <c r="M536" s="109">
        <v>10</v>
      </c>
      <c r="N536" s="115">
        <f t="shared" si="259"/>
        <v>70.571428571428569</v>
      </c>
      <c r="O536" s="115">
        <f t="shared" si="260"/>
        <v>6.2857142857142856</v>
      </c>
      <c r="P536" s="89">
        <f t="shared" si="248"/>
        <v>17.642857142857142</v>
      </c>
      <c r="Q536" s="89">
        <f t="shared" si="249"/>
        <v>52.928571428571431</v>
      </c>
      <c r="R536" s="90">
        <v>286978</v>
      </c>
      <c r="S536" s="90">
        <v>266135</v>
      </c>
      <c r="T536" s="110">
        <f t="shared" si="250"/>
        <v>21688579.071428571</v>
      </c>
      <c r="U536" s="110">
        <f t="shared" si="251"/>
        <v>10844289.535714285</v>
      </c>
      <c r="V536" s="111">
        <f t="shared" si="252"/>
        <v>10844289</v>
      </c>
      <c r="W536" s="112" t="e">
        <f>VLOOKUP(C536,'053-001'!D:I,6,0)</f>
        <v>#N/A</v>
      </c>
      <c r="X536" s="112" t="e">
        <f>VLOOKUP(C536,'053-003'!C:G,5,0)</f>
        <v>#N/A</v>
      </c>
      <c r="Y536" s="112" t="e">
        <f>VLOOKUP(C536,'053-004'!C:G,5,0)</f>
        <v>#N/A</v>
      </c>
      <c r="Z536" s="113" t="e">
        <f>VLOOKUP(C536,'053-005'!D:L,9,0)</f>
        <v>#N/A</v>
      </c>
      <c r="AA536" s="112" t="str">
        <f>VLOOKUP(C536,'053-006'!C:G,5,0)</f>
        <v>053-006</v>
      </c>
    </row>
    <row r="537" spans="1:27" ht="45" customHeight="1" thickBot="1">
      <c r="A537" s="187"/>
      <c r="B537" s="190"/>
      <c r="C537" s="95" t="s">
        <v>801</v>
      </c>
      <c r="D537" s="96" t="s">
        <v>3</v>
      </c>
      <c r="E537" s="96" t="s">
        <v>757</v>
      </c>
      <c r="F537" s="97">
        <v>1</v>
      </c>
      <c r="G537" s="192"/>
      <c r="H537" s="184"/>
      <c r="I537" s="184"/>
      <c r="J537" s="184"/>
      <c r="K537" s="184"/>
      <c r="L537" s="182"/>
      <c r="M537" s="109">
        <v>10</v>
      </c>
      <c r="N537" s="115">
        <f t="shared" si="259"/>
        <v>35.285714285714285</v>
      </c>
      <c r="O537" s="115">
        <f t="shared" si="260"/>
        <v>3.1428571428571428</v>
      </c>
      <c r="P537" s="89">
        <f t="shared" si="248"/>
        <v>8.8214285714285712</v>
      </c>
      <c r="Q537" s="89">
        <f t="shared" si="249"/>
        <v>26.464285714285715</v>
      </c>
      <c r="R537" s="90">
        <v>286978</v>
      </c>
      <c r="S537" s="90">
        <v>266135</v>
      </c>
      <c r="T537" s="110">
        <f t="shared" si="250"/>
        <v>10844289.535714285</v>
      </c>
      <c r="U537" s="110">
        <f t="shared" si="251"/>
        <v>10844289.535714285</v>
      </c>
      <c r="V537" s="111">
        <f t="shared" si="252"/>
        <v>10844289</v>
      </c>
      <c r="W537" s="112" t="e">
        <f>VLOOKUP(C537,'053-001'!D:I,6,0)</f>
        <v>#N/A</v>
      </c>
      <c r="X537" s="112" t="e">
        <f>VLOOKUP(C537,'053-003'!C:G,5,0)</f>
        <v>#N/A</v>
      </c>
      <c r="Y537" s="112" t="e">
        <f>VLOOKUP(C537,'053-004'!C:G,5,0)</f>
        <v>#N/A</v>
      </c>
      <c r="Z537" s="113" t="e">
        <f>VLOOKUP(C537,'053-005'!D:L,9,0)</f>
        <v>#N/A</v>
      </c>
      <c r="AA537" s="112" t="str">
        <f>VLOOKUP(C537,'053-006'!C:G,5,0)</f>
        <v>053-006</v>
      </c>
    </row>
    <row r="538" spans="1:27" ht="45" customHeight="1">
      <c r="A538" s="186" t="s">
        <v>606</v>
      </c>
      <c r="B538" s="188" t="s">
        <v>57</v>
      </c>
      <c r="C538" s="92" t="s">
        <v>57</v>
      </c>
      <c r="D538" s="93" t="s">
        <v>3</v>
      </c>
      <c r="E538" s="93" t="s">
        <v>603</v>
      </c>
      <c r="F538" s="94">
        <v>1</v>
      </c>
      <c r="G538" s="191">
        <v>184</v>
      </c>
      <c r="H538" s="183">
        <f>F538*G538</f>
        <v>184</v>
      </c>
      <c r="I538" s="183">
        <v>0</v>
      </c>
      <c r="J538" s="183">
        <f>H538-I538</f>
        <v>184</v>
      </c>
      <c r="K538" s="183">
        <f>J538*0.09</f>
        <v>16.559999999999999</v>
      </c>
      <c r="L538" s="185">
        <f>J538+K538</f>
        <v>200.56</v>
      </c>
      <c r="M538" s="109">
        <v>10</v>
      </c>
      <c r="N538" s="91">
        <f>184/15*F538</f>
        <v>12.266666666666667</v>
      </c>
      <c r="O538" s="115">
        <f>17/15*F538</f>
        <v>1.1333333333333333</v>
      </c>
      <c r="P538" s="89">
        <f t="shared" si="248"/>
        <v>3.0666666666666669</v>
      </c>
      <c r="Q538" s="89">
        <f t="shared" si="249"/>
        <v>9.2000000000000011</v>
      </c>
      <c r="R538" s="90">
        <v>286978</v>
      </c>
      <c r="S538" s="90">
        <v>266135</v>
      </c>
      <c r="T538" s="110">
        <f t="shared" si="250"/>
        <v>3781586.666666667</v>
      </c>
      <c r="U538" s="110">
        <f t="shared" si="251"/>
        <v>3781586.666666667</v>
      </c>
      <c r="V538" s="111">
        <f t="shared" si="252"/>
        <v>3781586</v>
      </c>
      <c r="W538" s="112" t="str">
        <f>VLOOKUP(C538,'053-001'!D:I,6,0)</f>
        <v>053-001</v>
      </c>
      <c r="X538" s="112" t="e">
        <f>VLOOKUP(C538,'053-003'!C:G,5,0)</f>
        <v>#N/A</v>
      </c>
      <c r="Y538" s="112" t="e">
        <f>VLOOKUP(C538,'053-004'!C:G,5,0)</f>
        <v>#N/A</v>
      </c>
      <c r="Z538" s="113" t="e">
        <f>VLOOKUP(C538,'053-005'!D:L,9,0)</f>
        <v>#N/A</v>
      </c>
      <c r="AA538" s="112" t="e">
        <f>VLOOKUP(C538,'053-006'!C:G,5,0)</f>
        <v>#N/A</v>
      </c>
    </row>
    <row r="539" spans="1:27" ht="45" customHeight="1">
      <c r="A539" s="174"/>
      <c r="B539" s="189" t="s">
        <v>201</v>
      </c>
      <c r="C539" s="82" t="s">
        <v>201</v>
      </c>
      <c r="D539" s="83" t="s">
        <v>660</v>
      </c>
      <c r="E539" s="83" t="s">
        <v>603</v>
      </c>
      <c r="F539" s="84">
        <v>2</v>
      </c>
      <c r="G539" s="180"/>
      <c r="H539" s="168"/>
      <c r="I539" s="168"/>
      <c r="J539" s="168"/>
      <c r="K539" s="168"/>
      <c r="L539" s="171"/>
      <c r="M539" s="109">
        <v>10</v>
      </c>
      <c r="N539" s="91">
        <f t="shared" ref="N539:N542" si="261">184/15*F539</f>
        <v>24.533333333333335</v>
      </c>
      <c r="O539" s="115">
        <f t="shared" ref="O539:O542" si="262">17/15*F539</f>
        <v>2.2666666666666666</v>
      </c>
      <c r="P539" s="89">
        <f t="shared" si="248"/>
        <v>6.1333333333333337</v>
      </c>
      <c r="Q539" s="89">
        <f t="shared" si="249"/>
        <v>18.400000000000002</v>
      </c>
      <c r="R539" s="90">
        <v>286978</v>
      </c>
      <c r="S539" s="90">
        <v>266135</v>
      </c>
      <c r="T539" s="110">
        <f t="shared" si="250"/>
        <v>7563173.333333334</v>
      </c>
      <c r="U539" s="110">
        <f t="shared" si="251"/>
        <v>3781586.666666667</v>
      </c>
      <c r="V539" s="111">
        <f t="shared" si="252"/>
        <v>3781586</v>
      </c>
      <c r="W539" s="112" t="str">
        <f>VLOOKUP(C539,'053-001'!D:I,6,0)</f>
        <v>053-001</v>
      </c>
      <c r="X539" s="112" t="e">
        <f>VLOOKUP(C539,'053-003'!C:G,5,0)</f>
        <v>#N/A</v>
      </c>
      <c r="Y539" s="112" t="e">
        <f>VLOOKUP(C539,'053-004'!C:G,5,0)</f>
        <v>#N/A</v>
      </c>
      <c r="Z539" s="113" t="e">
        <f>VLOOKUP(C539,'053-005'!D:L,9,0)</f>
        <v>#N/A</v>
      </c>
      <c r="AA539" s="112" t="e">
        <f>VLOOKUP(C539,'053-006'!C:G,5,0)</f>
        <v>#N/A</v>
      </c>
    </row>
    <row r="540" spans="1:27" ht="45" customHeight="1">
      <c r="A540" s="174"/>
      <c r="B540" s="189" t="s">
        <v>327</v>
      </c>
      <c r="C540" s="82" t="s">
        <v>327</v>
      </c>
      <c r="D540" s="83" t="s">
        <v>661</v>
      </c>
      <c r="E540" s="83" t="s">
        <v>603</v>
      </c>
      <c r="F540" s="84">
        <v>2</v>
      </c>
      <c r="G540" s="180"/>
      <c r="H540" s="168"/>
      <c r="I540" s="168"/>
      <c r="J540" s="168"/>
      <c r="K540" s="168"/>
      <c r="L540" s="171"/>
      <c r="M540" s="109">
        <v>10</v>
      </c>
      <c r="N540" s="91">
        <f t="shared" si="261"/>
        <v>24.533333333333335</v>
      </c>
      <c r="O540" s="115">
        <f t="shared" si="262"/>
        <v>2.2666666666666666</v>
      </c>
      <c r="P540" s="89">
        <f t="shared" si="248"/>
        <v>6.1333333333333337</v>
      </c>
      <c r="Q540" s="89">
        <f t="shared" si="249"/>
        <v>18.400000000000002</v>
      </c>
      <c r="R540" s="90">
        <v>286978</v>
      </c>
      <c r="S540" s="90">
        <v>266135</v>
      </c>
      <c r="T540" s="110">
        <f t="shared" si="250"/>
        <v>7563173.333333334</v>
      </c>
      <c r="U540" s="110">
        <f t="shared" si="251"/>
        <v>3781586.666666667</v>
      </c>
      <c r="V540" s="111">
        <f t="shared" si="252"/>
        <v>3781586</v>
      </c>
      <c r="W540" s="112" t="str">
        <f>VLOOKUP(C540,'053-001'!D:I,6,0)</f>
        <v>053-001</v>
      </c>
      <c r="X540" s="112" t="e">
        <f>VLOOKUP(C540,'053-003'!C:G,5,0)</f>
        <v>#N/A</v>
      </c>
      <c r="Y540" s="112" t="e">
        <f>VLOOKUP(C540,'053-004'!C:G,5,0)</f>
        <v>#N/A</v>
      </c>
      <c r="Z540" s="113" t="e">
        <f>VLOOKUP(C540,'053-005'!D:L,9,0)</f>
        <v>#N/A</v>
      </c>
      <c r="AA540" s="112" t="e">
        <f>VLOOKUP(C540,'053-006'!C:G,5,0)</f>
        <v>#N/A</v>
      </c>
    </row>
    <row r="541" spans="1:27" ht="45" customHeight="1">
      <c r="A541" s="174"/>
      <c r="B541" s="189" t="s">
        <v>438</v>
      </c>
      <c r="C541" s="82" t="s">
        <v>438</v>
      </c>
      <c r="D541" s="83" t="s">
        <v>662</v>
      </c>
      <c r="E541" s="83" t="s">
        <v>603</v>
      </c>
      <c r="F541" s="84">
        <v>8</v>
      </c>
      <c r="G541" s="180"/>
      <c r="H541" s="168"/>
      <c r="I541" s="168"/>
      <c r="J541" s="168"/>
      <c r="K541" s="168"/>
      <c r="L541" s="171"/>
      <c r="M541" s="109">
        <v>10</v>
      </c>
      <c r="N541" s="91">
        <f t="shared" si="261"/>
        <v>98.13333333333334</v>
      </c>
      <c r="O541" s="115">
        <f t="shared" si="262"/>
        <v>9.0666666666666664</v>
      </c>
      <c r="P541" s="89">
        <f t="shared" si="248"/>
        <v>24.533333333333335</v>
      </c>
      <c r="Q541" s="89">
        <f t="shared" si="249"/>
        <v>73.600000000000009</v>
      </c>
      <c r="R541" s="90">
        <v>286978</v>
      </c>
      <c r="S541" s="90">
        <v>266135</v>
      </c>
      <c r="T541" s="110">
        <f t="shared" si="250"/>
        <v>30252693.333333336</v>
      </c>
      <c r="U541" s="110">
        <f t="shared" si="251"/>
        <v>3781586.666666667</v>
      </c>
      <c r="V541" s="111">
        <f t="shared" si="252"/>
        <v>3781586</v>
      </c>
      <c r="W541" s="112" t="str">
        <f>VLOOKUP(C541,'053-001'!D:I,6,0)</f>
        <v>053-001</v>
      </c>
      <c r="X541" s="112" t="e">
        <f>VLOOKUP(C541,'053-003'!C:G,5,0)</f>
        <v>#N/A</v>
      </c>
      <c r="Y541" s="112" t="e">
        <f>VLOOKUP(C541,'053-004'!C:G,5,0)</f>
        <v>#N/A</v>
      </c>
      <c r="Z541" s="113" t="e">
        <f>VLOOKUP(C541,'053-005'!D:L,9,0)</f>
        <v>#N/A</v>
      </c>
      <c r="AA541" s="112" t="e">
        <f>VLOOKUP(C541,'053-006'!C:G,5,0)</f>
        <v>#N/A</v>
      </c>
    </row>
    <row r="542" spans="1:27" ht="45" customHeight="1" thickBot="1">
      <c r="A542" s="187"/>
      <c r="B542" s="190" t="s">
        <v>557</v>
      </c>
      <c r="C542" s="95" t="s">
        <v>557</v>
      </c>
      <c r="D542" s="96" t="s">
        <v>530</v>
      </c>
      <c r="E542" s="96" t="s">
        <v>603</v>
      </c>
      <c r="F542" s="97">
        <v>2</v>
      </c>
      <c r="G542" s="192"/>
      <c r="H542" s="184"/>
      <c r="I542" s="184"/>
      <c r="J542" s="184"/>
      <c r="K542" s="184"/>
      <c r="L542" s="182"/>
      <c r="M542" s="109">
        <v>10</v>
      </c>
      <c r="N542" s="91">
        <f t="shared" si="261"/>
        <v>24.533333333333335</v>
      </c>
      <c r="O542" s="115">
        <f t="shared" si="262"/>
        <v>2.2666666666666666</v>
      </c>
      <c r="P542" s="89">
        <f t="shared" si="248"/>
        <v>6.1333333333333337</v>
      </c>
      <c r="Q542" s="89">
        <f t="shared" si="249"/>
        <v>18.400000000000002</v>
      </c>
      <c r="R542" s="90">
        <v>286978</v>
      </c>
      <c r="S542" s="90">
        <v>266135</v>
      </c>
      <c r="T542" s="110">
        <f t="shared" si="250"/>
        <v>7563173.333333334</v>
      </c>
      <c r="U542" s="110">
        <f t="shared" si="251"/>
        <v>3781586.666666667</v>
      </c>
      <c r="V542" s="111">
        <f t="shared" si="252"/>
        <v>3781586</v>
      </c>
      <c r="W542" s="112" t="str">
        <f>VLOOKUP(C542,'053-001'!D:I,6,0)</f>
        <v>053-001</v>
      </c>
      <c r="X542" s="112" t="e">
        <f>VLOOKUP(C542,'053-003'!C:G,5,0)</f>
        <v>#N/A</v>
      </c>
      <c r="Y542" s="112" t="e">
        <f>VLOOKUP(C542,'053-004'!C:G,5,0)</f>
        <v>#N/A</v>
      </c>
      <c r="Z542" s="113" t="e">
        <f>VLOOKUP(C542,'053-005'!D:L,9,0)</f>
        <v>#N/A</v>
      </c>
      <c r="AA542" s="112" t="e">
        <f>VLOOKUP(C542,'053-006'!C:G,5,0)</f>
        <v>#N/A</v>
      </c>
    </row>
    <row r="543" spans="1:27" ht="45" customHeight="1">
      <c r="A543" s="186" t="s">
        <v>608</v>
      </c>
      <c r="B543" s="188" t="s">
        <v>58</v>
      </c>
      <c r="C543" s="92" t="s">
        <v>58</v>
      </c>
      <c r="D543" s="93" t="s">
        <v>3</v>
      </c>
      <c r="E543" s="93" t="s">
        <v>603</v>
      </c>
      <c r="F543" s="94">
        <v>1</v>
      </c>
      <c r="G543" s="191">
        <v>297</v>
      </c>
      <c r="H543" s="183">
        <f>F543*G543</f>
        <v>297</v>
      </c>
      <c r="I543" s="183">
        <v>0</v>
      </c>
      <c r="J543" s="183">
        <f>H543-I543</f>
        <v>297</v>
      </c>
      <c r="K543" s="183">
        <f>J543*0.09</f>
        <v>26.73</v>
      </c>
      <c r="L543" s="185">
        <f>J543+K543</f>
        <v>323.73</v>
      </c>
      <c r="M543" s="109">
        <v>10</v>
      </c>
      <c r="N543" s="115">
        <f>297/15*F543</f>
        <v>19.8</v>
      </c>
      <c r="O543" s="115">
        <f>27/15*F543</f>
        <v>1.8</v>
      </c>
      <c r="P543" s="89">
        <f t="shared" si="248"/>
        <v>4.95</v>
      </c>
      <c r="Q543" s="89">
        <f t="shared" si="249"/>
        <v>14.850000000000001</v>
      </c>
      <c r="R543" s="90">
        <v>286978</v>
      </c>
      <c r="S543" s="90">
        <v>266135</v>
      </c>
      <c r="T543" s="110">
        <f t="shared" si="250"/>
        <v>6095551.9500000011</v>
      </c>
      <c r="U543" s="110">
        <f t="shared" si="251"/>
        <v>6095551.9500000011</v>
      </c>
      <c r="V543" s="111">
        <f t="shared" si="252"/>
        <v>6095551</v>
      </c>
      <c r="W543" s="112" t="str">
        <f>VLOOKUP(C543,'053-001'!D:I,6,0)</f>
        <v>053-001</v>
      </c>
      <c r="X543" s="112" t="e">
        <f>VLOOKUP(C543,'053-003'!C:G,5,0)</f>
        <v>#N/A</v>
      </c>
      <c r="Y543" s="112" t="e">
        <f>VLOOKUP(C543,'053-004'!C:G,5,0)</f>
        <v>#N/A</v>
      </c>
      <c r="Z543" s="113" t="e">
        <f>VLOOKUP(C543,'053-005'!D:L,9,0)</f>
        <v>#N/A</v>
      </c>
      <c r="AA543" s="112" t="e">
        <f>VLOOKUP(C543,'053-006'!C:G,5,0)</f>
        <v>#N/A</v>
      </c>
    </row>
    <row r="544" spans="1:27" ht="45" customHeight="1">
      <c r="A544" s="174"/>
      <c r="B544" s="189" t="s">
        <v>202</v>
      </c>
      <c r="C544" s="82" t="s">
        <v>202</v>
      </c>
      <c r="D544" s="83" t="s">
        <v>677</v>
      </c>
      <c r="E544" s="83" t="s">
        <v>603</v>
      </c>
      <c r="F544" s="84">
        <v>2</v>
      </c>
      <c r="G544" s="180"/>
      <c r="H544" s="168"/>
      <c r="I544" s="168"/>
      <c r="J544" s="168"/>
      <c r="K544" s="168"/>
      <c r="L544" s="171"/>
      <c r="M544" s="109">
        <v>10</v>
      </c>
      <c r="N544" s="115">
        <f t="shared" ref="N544:N547" si="263">297/15*F544</f>
        <v>39.6</v>
      </c>
      <c r="O544" s="115">
        <f t="shared" ref="O544:O547" si="264">27/15*F544</f>
        <v>3.6</v>
      </c>
      <c r="P544" s="89">
        <f t="shared" si="248"/>
        <v>9.9</v>
      </c>
      <c r="Q544" s="89">
        <f t="shared" si="249"/>
        <v>29.700000000000003</v>
      </c>
      <c r="R544" s="90">
        <v>286978</v>
      </c>
      <c r="S544" s="90">
        <v>266135</v>
      </c>
      <c r="T544" s="110">
        <f t="shared" si="250"/>
        <v>12191103.900000002</v>
      </c>
      <c r="U544" s="110">
        <f t="shared" si="251"/>
        <v>6095551.9500000011</v>
      </c>
      <c r="V544" s="111">
        <f t="shared" si="252"/>
        <v>6095551</v>
      </c>
      <c r="W544" s="112" t="str">
        <f>VLOOKUP(C544,'053-001'!D:I,6,0)</f>
        <v>053-001</v>
      </c>
      <c r="X544" s="112" t="e">
        <f>VLOOKUP(C544,'053-003'!C:G,5,0)</f>
        <v>#N/A</v>
      </c>
      <c r="Y544" s="112" t="e">
        <f>VLOOKUP(C544,'053-004'!C:G,5,0)</f>
        <v>#N/A</v>
      </c>
      <c r="Z544" s="113" t="e">
        <f>VLOOKUP(C544,'053-005'!D:L,9,0)</f>
        <v>#N/A</v>
      </c>
      <c r="AA544" s="112" t="e">
        <f>VLOOKUP(C544,'053-006'!C:G,5,0)</f>
        <v>#N/A</v>
      </c>
    </row>
    <row r="545" spans="1:27" ht="45" customHeight="1">
      <c r="A545" s="174"/>
      <c r="B545" s="189" t="s">
        <v>328</v>
      </c>
      <c r="C545" s="82" t="s">
        <v>328</v>
      </c>
      <c r="D545" s="83" t="s">
        <v>766</v>
      </c>
      <c r="E545" s="83" t="s">
        <v>603</v>
      </c>
      <c r="F545" s="84">
        <v>2</v>
      </c>
      <c r="G545" s="180"/>
      <c r="H545" s="168"/>
      <c r="I545" s="168"/>
      <c r="J545" s="168"/>
      <c r="K545" s="168"/>
      <c r="L545" s="171"/>
      <c r="M545" s="109">
        <v>10</v>
      </c>
      <c r="N545" s="115">
        <f t="shared" si="263"/>
        <v>39.6</v>
      </c>
      <c r="O545" s="115">
        <f t="shared" si="264"/>
        <v>3.6</v>
      </c>
      <c r="P545" s="89">
        <f t="shared" si="248"/>
        <v>9.9</v>
      </c>
      <c r="Q545" s="89">
        <f t="shared" si="249"/>
        <v>29.700000000000003</v>
      </c>
      <c r="R545" s="90">
        <v>286978</v>
      </c>
      <c r="S545" s="90">
        <v>266135</v>
      </c>
      <c r="T545" s="110">
        <f t="shared" si="250"/>
        <v>12191103.900000002</v>
      </c>
      <c r="U545" s="110">
        <f t="shared" si="251"/>
        <v>6095551.9500000011</v>
      </c>
      <c r="V545" s="111">
        <f t="shared" si="252"/>
        <v>6095551</v>
      </c>
      <c r="W545" s="112" t="str">
        <f>VLOOKUP(C545,'053-001'!D:I,6,0)</f>
        <v>053-001</v>
      </c>
      <c r="X545" s="112" t="e">
        <f>VLOOKUP(C545,'053-003'!C:G,5,0)</f>
        <v>#N/A</v>
      </c>
      <c r="Y545" s="112" t="e">
        <f>VLOOKUP(C545,'053-004'!C:G,5,0)</f>
        <v>#N/A</v>
      </c>
      <c r="Z545" s="113" t="e">
        <f>VLOOKUP(C545,'053-005'!D:L,9,0)</f>
        <v>#N/A</v>
      </c>
      <c r="AA545" s="112" t="e">
        <f>VLOOKUP(C545,'053-006'!C:G,5,0)</f>
        <v>#N/A</v>
      </c>
    </row>
    <row r="546" spans="1:27" ht="45" customHeight="1">
      <c r="A546" s="174"/>
      <c r="B546" s="189" t="s">
        <v>439</v>
      </c>
      <c r="C546" s="82" t="s">
        <v>439</v>
      </c>
      <c r="D546" s="83" t="s">
        <v>437</v>
      </c>
      <c r="E546" s="83" t="s">
        <v>603</v>
      </c>
      <c r="F546" s="84">
        <v>8</v>
      </c>
      <c r="G546" s="180"/>
      <c r="H546" s="168"/>
      <c r="I546" s="168"/>
      <c r="J546" s="168"/>
      <c r="K546" s="168"/>
      <c r="L546" s="171"/>
      <c r="M546" s="109">
        <v>10</v>
      </c>
      <c r="N546" s="115">
        <f t="shared" si="263"/>
        <v>158.4</v>
      </c>
      <c r="O546" s="115">
        <f t="shared" si="264"/>
        <v>14.4</v>
      </c>
      <c r="P546" s="89">
        <f t="shared" si="248"/>
        <v>39.6</v>
      </c>
      <c r="Q546" s="89">
        <f t="shared" si="249"/>
        <v>118.80000000000001</v>
      </c>
      <c r="R546" s="90">
        <v>286978</v>
      </c>
      <c r="S546" s="90">
        <v>266135</v>
      </c>
      <c r="T546" s="110">
        <f t="shared" si="250"/>
        <v>48764415.600000009</v>
      </c>
      <c r="U546" s="110">
        <f t="shared" si="251"/>
        <v>6095551.9500000011</v>
      </c>
      <c r="V546" s="111">
        <f t="shared" si="252"/>
        <v>6095551</v>
      </c>
      <c r="W546" s="112" t="str">
        <f>VLOOKUP(C546,'053-001'!D:I,6,0)</f>
        <v>053-001</v>
      </c>
      <c r="X546" s="112" t="e">
        <f>VLOOKUP(C546,'053-003'!C:G,5,0)</f>
        <v>#N/A</v>
      </c>
      <c r="Y546" s="112" t="e">
        <f>VLOOKUP(C546,'053-004'!C:G,5,0)</f>
        <v>#N/A</v>
      </c>
      <c r="Z546" s="113" t="e">
        <f>VLOOKUP(C546,'053-005'!D:L,9,0)</f>
        <v>#N/A</v>
      </c>
      <c r="AA546" s="112" t="e">
        <f>VLOOKUP(C546,'053-006'!C:G,5,0)</f>
        <v>#N/A</v>
      </c>
    </row>
    <row r="547" spans="1:27" ht="45" customHeight="1" thickBot="1">
      <c r="A547" s="187"/>
      <c r="B547" s="190" t="s">
        <v>495</v>
      </c>
      <c r="C547" s="95" t="s">
        <v>495</v>
      </c>
      <c r="D547" s="96" t="s">
        <v>494</v>
      </c>
      <c r="E547" s="96" t="s">
        <v>603</v>
      </c>
      <c r="F547" s="97">
        <v>2</v>
      </c>
      <c r="G547" s="192"/>
      <c r="H547" s="184"/>
      <c r="I547" s="184"/>
      <c r="J547" s="184"/>
      <c r="K547" s="184"/>
      <c r="L547" s="182"/>
      <c r="M547" s="109">
        <v>10</v>
      </c>
      <c r="N547" s="115">
        <f t="shared" si="263"/>
        <v>39.6</v>
      </c>
      <c r="O547" s="115">
        <f t="shared" si="264"/>
        <v>3.6</v>
      </c>
      <c r="P547" s="89">
        <f t="shared" si="248"/>
        <v>9.9</v>
      </c>
      <c r="Q547" s="89">
        <f t="shared" si="249"/>
        <v>29.700000000000003</v>
      </c>
      <c r="R547" s="90">
        <v>286978</v>
      </c>
      <c r="S547" s="90">
        <v>266135</v>
      </c>
      <c r="T547" s="110">
        <f t="shared" si="250"/>
        <v>12191103.900000002</v>
      </c>
      <c r="U547" s="110">
        <f t="shared" si="251"/>
        <v>6095551.9500000011</v>
      </c>
      <c r="V547" s="111">
        <f t="shared" si="252"/>
        <v>6095551</v>
      </c>
      <c r="W547" s="112" t="str">
        <f>VLOOKUP(C547,'053-001'!D:I,6,0)</f>
        <v>053-001</v>
      </c>
      <c r="X547" s="112" t="e">
        <f>VLOOKUP(C547,'053-003'!C:G,5,0)</f>
        <v>#N/A</v>
      </c>
      <c r="Y547" s="112" t="e">
        <f>VLOOKUP(C547,'053-004'!C:G,5,0)</f>
        <v>#N/A</v>
      </c>
      <c r="Z547" s="113" t="e">
        <f>VLOOKUP(C547,'053-005'!D:L,9,0)</f>
        <v>#N/A</v>
      </c>
      <c r="AA547" s="112" t="e">
        <f>VLOOKUP(C547,'053-006'!C:G,5,0)</f>
        <v>#N/A</v>
      </c>
    </row>
    <row r="548" spans="1:27" ht="45" customHeight="1">
      <c r="A548" s="186" t="s">
        <v>618</v>
      </c>
      <c r="B548" s="188" t="s">
        <v>59</v>
      </c>
      <c r="C548" s="92" t="s">
        <v>59</v>
      </c>
      <c r="D548" s="93" t="s">
        <v>3</v>
      </c>
      <c r="E548" s="93" t="s">
        <v>603</v>
      </c>
      <c r="F548" s="94">
        <v>1</v>
      </c>
      <c r="G548" s="191">
        <v>345</v>
      </c>
      <c r="H548" s="183">
        <f>F548*G548</f>
        <v>345</v>
      </c>
      <c r="I548" s="183">
        <v>0</v>
      </c>
      <c r="J548" s="183">
        <f>H548-I548</f>
        <v>345</v>
      </c>
      <c r="K548" s="183">
        <f>J548*0.09</f>
        <v>31.049999999999997</v>
      </c>
      <c r="L548" s="185">
        <f>J548+K548</f>
        <v>376.05</v>
      </c>
      <c r="M548" s="109">
        <v>10</v>
      </c>
      <c r="N548" s="115">
        <f>345/19*F548</f>
        <v>18.157894736842106</v>
      </c>
      <c r="O548" s="115">
        <f>31/19*F548</f>
        <v>1.631578947368421</v>
      </c>
      <c r="P548" s="89">
        <f t="shared" si="248"/>
        <v>4.5394736842105265</v>
      </c>
      <c r="Q548" s="89">
        <f t="shared" si="249"/>
        <v>13.618421052631579</v>
      </c>
      <c r="R548" s="90">
        <v>286978</v>
      </c>
      <c r="S548" s="90">
        <v>266135</v>
      </c>
      <c r="T548" s="110">
        <f t="shared" si="250"/>
        <v>5584527.328947369</v>
      </c>
      <c r="U548" s="110">
        <f t="shared" si="251"/>
        <v>5584527.328947369</v>
      </c>
      <c r="V548" s="111">
        <f t="shared" si="252"/>
        <v>5584527</v>
      </c>
      <c r="W548" s="112" t="str">
        <f>VLOOKUP(C548,'053-001'!D:I,6,0)</f>
        <v>053-001</v>
      </c>
      <c r="X548" s="112" t="e">
        <f>VLOOKUP(C548,'053-003'!C:G,5,0)</f>
        <v>#N/A</v>
      </c>
      <c r="Y548" s="112" t="e">
        <f>VLOOKUP(C548,'053-004'!C:G,5,0)</f>
        <v>#N/A</v>
      </c>
      <c r="Z548" s="113" t="e">
        <f>VLOOKUP(C548,'053-005'!D:L,9,0)</f>
        <v>#N/A</v>
      </c>
      <c r="AA548" s="112" t="e">
        <f>VLOOKUP(C548,'053-006'!C:G,5,0)</f>
        <v>#N/A</v>
      </c>
    </row>
    <row r="549" spans="1:27" ht="45" customHeight="1">
      <c r="A549" s="174"/>
      <c r="B549" s="189" t="s">
        <v>203</v>
      </c>
      <c r="C549" s="82" t="s">
        <v>203</v>
      </c>
      <c r="D549" s="83" t="s">
        <v>683</v>
      </c>
      <c r="E549" s="83" t="s">
        <v>603</v>
      </c>
      <c r="F549" s="84">
        <v>2</v>
      </c>
      <c r="G549" s="180"/>
      <c r="H549" s="168"/>
      <c r="I549" s="168"/>
      <c r="J549" s="168"/>
      <c r="K549" s="168"/>
      <c r="L549" s="171"/>
      <c r="M549" s="109">
        <v>10</v>
      </c>
      <c r="N549" s="115">
        <f t="shared" ref="N549:N552" si="265">345/19*F549</f>
        <v>36.315789473684212</v>
      </c>
      <c r="O549" s="115">
        <f t="shared" ref="O549:O552" si="266">31/19*F549</f>
        <v>3.263157894736842</v>
      </c>
      <c r="P549" s="89">
        <f t="shared" si="248"/>
        <v>9.0789473684210531</v>
      </c>
      <c r="Q549" s="89">
        <f t="shared" si="249"/>
        <v>27.236842105263158</v>
      </c>
      <c r="R549" s="90">
        <v>286978</v>
      </c>
      <c r="S549" s="90">
        <v>266135</v>
      </c>
      <c r="T549" s="110">
        <f t="shared" si="250"/>
        <v>11169054.657894738</v>
      </c>
      <c r="U549" s="110">
        <f t="shared" si="251"/>
        <v>5584527.328947369</v>
      </c>
      <c r="V549" s="111">
        <f t="shared" si="252"/>
        <v>5584527</v>
      </c>
      <c r="W549" s="112" t="str">
        <f>VLOOKUP(C549,'053-001'!D:I,6,0)</f>
        <v>053-001</v>
      </c>
      <c r="X549" s="112" t="e">
        <f>VLOOKUP(C549,'053-003'!C:G,5,0)</f>
        <v>#N/A</v>
      </c>
      <c r="Y549" s="112" t="e">
        <f>VLOOKUP(C549,'053-004'!C:G,5,0)</f>
        <v>#N/A</v>
      </c>
      <c r="Z549" s="113" t="e">
        <f>VLOOKUP(C549,'053-005'!D:L,9,0)</f>
        <v>#N/A</v>
      </c>
      <c r="AA549" s="112" t="e">
        <f>VLOOKUP(C549,'053-006'!C:G,5,0)</f>
        <v>#N/A</v>
      </c>
    </row>
    <row r="550" spans="1:27" ht="45" customHeight="1">
      <c r="A550" s="174"/>
      <c r="B550" s="189" t="s">
        <v>329</v>
      </c>
      <c r="C550" s="82" t="s">
        <v>329</v>
      </c>
      <c r="D550" s="83" t="s">
        <v>684</v>
      </c>
      <c r="E550" s="83" t="s">
        <v>603</v>
      </c>
      <c r="F550" s="84">
        <v>2</v>
      </c>
      <c r="G550" s="180"/>
      <c r="H550" s="168"/>
      <c r="I550" s="168"/>
      <c r="J550" s="168"/>
      <c r="K550" s="168"/>
      <c r="L550" s="171"/>
      <c r="M550" s="109">
        <v>10</v>
      </c>
      <c r="N550" s="115">
        <f t="shared" si="265"/>
        <v>36.315789473684212</v>
      </c>
      <c r="O550" s="115">
        <f t="shared" si="266"/>
        <v>3.263157894736842</v>
      </c>
      <c r="P550" s="89">
        <f t="shared" si="248"/>
        <v>9.0789473684210531</v>
      </c>
      <c r="Q550" s="89">
        <f t="shared" si="249"/>
        <v>27.236842105263158</v>
      </c>
      <c r="R550" s="90">
        <v>286978</v>
      </c>
      <c r="S550" s="90">
        <v>266135</v>
      </c>
      <c r="T550" s="110">
        <f t="shared" si="250"/>
        <v>11169054.657894738</v>
      </c>
      <c r="U550" s="110">
        <f t="shared" si="251"/>
        <v>5584527.328947369</v>
      </c>
      <c r="V550" s="111">
        <f t="shared" si="252"/>
        <v>5584527</v>
      </c>
      <c r="W550" s="112" t="str">
        <f>VLOOKUP(C550,'053-001'!D:I,6,0)</f>
        <v>053-001</v>
      </c>
      <c r="X550" s="112" t="e">
        <f>VLOOKUP(C550,'053-003'!C:G,5,0)</f>
        <v>#N/A</v>
      </c>
      <c r="Y550" s="112" t="e">
        <f>VLOOKUP(C550,'053-004'!C:G,5,0)</f>
        <v>#N/A</v>
      </c>
      <c r="Z550" s="113" t="e">
        <f>VLOOKUP(C550,'053-005'!D:L,9,0)</f>
        <v>#N/A</v>
      </c>
      <c r="AA550" s="112" t="e">
        <f>VLOOKUP(C550,'053-006'!C:G,5,0)</f>
        <v>#N/A</v>
      </c>
    </row>
    <row r="551" spans="1:27" ht="45" customHeight="1">
      <c r="A551" s="174"/>
      <c r="B551" s="189" t="s">
        <v>440</v>
      </c>
      <c r="C551" s="82" t="s">
        <v>440</v>
      </c>
      <c r="D551" s="83" t="s">
        <v>685</v>
      </c>
      <c r="E551" s="83" t="s">
        <v>603</v>
      </c>
      <c r="F551" s="84">
        <v>12</v>
      </c>
      <c r="G551" s="180"/>
      <c r="H551" s="168"/>
      <c r="I551" s="168"/>
      <c r="J551" s="168"/>
      <c r="K551" s="168"/>
      <c r="L551" s="171"/>
      <c r="M551" s="109">
        <v>10</v>
      </c>
      <c r="N551" s="115">
        <f t="shared" si="265"/>
        <v>217.89473684210526</v>
      </c>
      <c r="O551" s="115">
        <f t="shared" si="266"/>
        <v>19.578947368421051</v>
      </c>
      <c r="P551" s="89">
        <f t="shared" si="248"/>
        <v>54.473684210526315</v>
      </c>
      <c r="Q551" s="89">
        <f t="shared" si="249"/>
        <v>163.42105263157896</v>
      </c>
      <c r="R551" s="90">
        <v>286978</v>
      </c>
      <c r="S551" s="90">
        <v>266135</v>
      </c>
      <c r="T551" s="110">
        <f t="shared" si="250"/>
        <v>67014327.947368428</v>
      </c>
      <c r="U551" s="110">
        <f t="shared" si="251"/>
        <v>5584527.328947369</v>
      </c>
      <c r="V551" s="111">
        <f t="shared" si="252"/>
        <v>5584527</v>
      </c>
      <c r="W551" s="112" t="str">
        <f>VLOOKUP(C551,'053-001'!D:I,6,0)</f>
        <v>053-001</v>
      </c>
      <c r="X551" s="112" t="e">
        <f>VLOOKUP(C551,'053-003'!C:G,5,0)</f>
        <v>#N/A</v>
      </c>
      <c r="Y551" s="112" t="e">
        <f>VLOOKUP(C551,'053-004'!C:G,5,0)</f>
        <v>#N/A</v>
      </c>
      <c r="Z551" s="113" t="e">
        <f>VLOOKUP(C551,'053-005'!D:L,9,0)</f>
        <v>#N/A</v>
      </c>
      <c r="AA551" s="112" t="e">
        <f>VLOOKUP(C551,'053-006'!C:G,5,0)</f>
        <v>#N/A</v>
      </c>
    </row>
    <row r="552" spans="1:27" ht="45" customHeight="1" thickBot="1">
      <c r="A552" s="187"/>
      <c r="B552" s="190" t="s">
        <v>558</v>
      </c>
      <c r="C552" s="95" t="s">
        <v>558</v>
      </c>
      <c r="D552" s="96" t="s">
        <v>540</v>
      </c>
      <c r="E552" s="96" t="s">
        <v>603</v>
      </c>
      <c r="F552" s="97">
        <v>2</v>
      </c>
      <c r="G552" s="192"/>
      <c r="H552" s="184"/>
      <c r="I552" s="184"/>
      <c r="J552" s="184"/>
      <c r="K552" s="184"/>
      <c r="L552" s="182"/>
      <c r="M552" s="109">
        <v>10</v>
      </c>
      <c r="N552" s="115">
        <f t="shared" si="265"/>
        <v>36.315789473684212</v>
      </c>
      <c r="O552" s="115">
        <f t="shared" si="266"/>
        <v>3.263157894736842</v>
      </c>
      <c r="P552" s="89">
        <f t="shared" si="248"/>
        <v>9.0789473684210531</v>
      </c>
      <c r="Q552" s="89">
        <f t="shared" si="249"/>
        <v>27.236842105263158</v>
      </c>
      <c r="R552" s="90">
        <v>286978</v>
      </c>
      <c r="S552" s="90">
        <v>266135</v>
      </c>
      <c r="T552" s="110">
        <f t="shared" si="250"/>
        <v>11169054.657894738</v>
      </c>
      <c r="U552" s="110">
        <f t="shared" si="251"/>
        <v>5584527.328947369</v>
      </c>
      <c r="V552" s="111">
        <f t="shared" si="252"/>
        <v>5584527</v>
      </c>
      <c r="W552" s="112" t="str">
        <f>VLOOKUP(C552,'053-001'!D:I,6,0)</f>
        <v>053-001</v>
      </c>
      <c r="X552" s="112" t="e">
        <f>VLOOKUP(C552,'053-003'!C:G,5,0)</f>
        <v>#N/A</v>
      </c>
      <c r="Y552" s="112" t="e">
        <f>VLOOKUP(C552,'053-004'!C:G,5,0)</f>
        <v>#N/A</v>
      </c>
      <c r="Z552" s="113" t="e">
        <f>VLOOKUP(C552,'053-005'!D:L,9,0)</f>
        <v>#N/A</v>
      </c>
      <c r="AA552" s="112" t="e">
        <f>VLOOKUP(C552,'053-006'!C:G,5,0)</f>
        <v>#N/A</v>
      </c>
    </row>
    <row r="553" spans="1:27" ht="45" customHeight="1">
      <c r="E553" s="199" t="s">
        <v>894</v>
      </c>
      <c r="F553" s="199"/>
      <c r="G553" s="118"/>
      <c r="H553" s="118"/>
      <c r="I553" s="118"/>
      <c r="J553" s="119">
        <f>SUM(J2:J552)</f>
        <v>64235</v>
      </c>
      <c r="K553" s="119">
        <f t="shared" ref="K553:N553" si="267">SUM(K2:K552)</f>
        <v>5781.1499999999969</v>
      </c>
      <c r="L553" s="119">
        <f t="shared" si="267"/>
        <v>70016.150000000067</v>
      </c>
      <c r="M553" s="119">
        <f t="shared" si="267"/>
        <v>11314</v>
      </c>
      <c r="N553" s="119">
        <f t="shared" si="267"/>
        <v>64235.000000000007</v>
      </c>
      <c r="O553" s="119">
        <f>SUM(O2:O552)</f>
        <v>5784.2899999999991</v>
      </c>
      <c r="P553" s="104">
        <f>SUM(P2:P552)</f>
        <v>16058.750000000002</v>
      </c>
      <c r="Q553" s="104">
        <f>SUM(Q2:Q552)</f>
        <v>48176.249999999993</v>
      </c>
      <c r="R553" s="118"/>
      <c r="S553" s="118"/>
      <c r="T553" s="104">
        <f>SUM(T2:T552)</f>
        <v>19759283279.369995</v>
      </c>
      <c r="U553" s="118"/>
      <c r="V553" s="120"/>
      <c r="W553" s="118"/>
      <c r="X553" s="118"/>
      <c r="Y553" s="118"/>
      <c r="Z553" s="118"/>
      <c r="AA553" s="118"/>
    </row>
    <row r="554" spans="1:27" ht="45" customHeight="1">
      <c r="A554" s="165" t="s">
        <v>901</v>
      </c>
      <c r="B554" s="165"/>
      <c r="C554" s="165"/>
      <c r="D554" s="165"/>
      <c r="E554" s="165"/>
      <c r="F554" s="166"/>
      <c r="G554" s="121">
        <v>16058.750000000002</v>
      </c>
      <c r="N554" s="112"/>
      <c r="O554" s="110"/>
      <c r="P554" s="110">
        <v>16058.750000000002</v>
      </c>
      <c r="Q554" s="112">
        <v>48176.249999999993</v>
      </c>
      <c r="R554" s="111"/>
      <c r="V554" s="112"/>
    </row>
    <row r="555" spans="1:27" ht="45" customHeight="1">
      <c r="A555" s="165" t="s">
        <v>813</v>
      </c>
      <c r="B555" s="165"/>
      <c r="C555" s="165"/>
      <c r="D555" s="165"/>
      <c r="E555" s="165"/>
      <c r="F555" s="166"/>
      <c r="G555" s="122">
        <v>266135</v>
      </c>
      <c r="N555" s="112"/>
      <c r="O555" s="123"/>
      <c r="P555" s="124"/>
      <c r="Q555" s="124"/>
      <c r="T555" s="110"/>
    </row>
    <row r="556" spans="1:27" ht="45" customHeight="1">
      <c r="A556" s="165" t="s">
        <v>895</v>
      </c>
      <c r="B556" s="165"/>
      <c r="C556" s="165"/>
      <c r="D556" s="165"/>
      <c r="E556" s="165"/>
      <c r="F556" s="166"/>
      <c r="G556" s="122">
        <f>G554*G555</f>
        <v>4273795431.2500005</v>
      </c>
      <c r="N556" s="112"/>
      <c r="O556" s="125"/>
      <c r="P556" s="124"/>
      <c r="Q556" s="124"/>
      <c r="T556" s="110"/>
    </row>
    <row r="557" spans="1:27" ht="45" customHeight="1">
      <c r="N557" s="112"/>
    </row>
    <row r="558" spans="1:27" ht="45" customHeight="1">
      <c r="N558" s="112"/>
    </row>
    <row r="559" spans="1:27" ht="45" customHeight="1">
      <c r="N559" s="112"/>
    </row>
    <row r="560" spans="1:27" ht="45" customHeight="1">
      <c r="N560" s="112"/>
    </row>
    <row r="561" spans="14:14" ht="45" customHeight="1">
      <c r="N561" s="112"/>
    </row>
    <row r="562" spans="14:14" ht="45" customHeight="1">
      <c r="N562" s="112"/>
    </row>
    <row r="563" spans="14:14" ht="45" customHeight="1">
      <c r="N563" s="112"/>
    </row>
    <row r="564" spans="14:14" ht="45" customHeight="1">
      <c r="N564" s="112"/>
    </row>
    <row r="565" spans="14:14" ht="45" customHeight="1">
      <c r="N565" s="112"/>
    </row>
    <row r="566" spans="14:14" ht="45" customHeight="1">
      <c r="N566" s="112"/>
    </row>
    <row r="567" spans="14:14" ht="45" customHeight="1">
      <c r="N567" s="112"/>
    </row>
    <row r="568" spans="14:14" ht="45" customHeight="1">
      <c r="N568" s="112"/>
    </row>
    <row r="569" spans="14:14" ht="45" customHeight="1">
      <c r="N569" s="112"/>
    </row>
    <row r="570" spans="14:14" ht="45" customHeight="1">
      <c r="N570" s="112"/>
    </row>
    <row r="571" spans="14:14" ht="45" customHeight="1">
      <c r="N571" s="112"/>
    </row>
    <row r="572" spans="14:14" ht="45" customHeight="1">
      <c r="N572" s="112"/>
    </row>
    <row r="573" spans="14:14" ht="45" customHeight="1">
      <c r="N573" s="112"/>
    </row>
    <row r="574" spans="14:14" ht="45" customHeight="1">
      <c r="N574" s="112"/>
    </row>
    <row r="575" spans="14:14" ht="45" customHeight="1">
      <c r="N575" s="112"/>
    </row>
    <row r="576" spans="14:14" ht="45" customHeight="1">
      <c r="N576" s="112"/>
    </row>
    <row r="577" spans="14:14" ht="45" customHeight="1">
      <c r="N577" s="112"/>
    </row>
    <row r="578" spans="14:14" ht="45" customHeight="1">
      <c r="N578" s="112"/>
    </row>
    <row r="579" spans="14:14" ht="45" customHeight="1">
      <c r="N579" s="112"/>
    </row>
    <row r="580" spans="14:14" ht="45" customHeight="1">
      <c r="N580" s="112"/>
    </row>
    <row r="581" spans="14:14" ht="45" customHeight="1">
      <c r="N581" s="112"/>
    </row>
    <row r="582" spans="14:14" ht="45" customHeight="1">
      <c r="N582" s="112"/>
    </row>
    <row r="583" spans="14:14" ht="45" customHeight="1">
      <c r="N583" s="112"/>
    </row>
    <row r="584" spans="14:14" ht="45" customHeight="1">
      <c r="N584" s="112"/>
    </row>
    <row r="585" spans="14:14" ht="45" customHeight="1">
      <c r="N585" s="112"/>
    </row>
    <row r="586" spans="14:14" ht="45" customHeight="1">
      <c r="N586" s="112"/>
    </row>
    <row r="587" spans="14:14" ht="45" customHeight="1">
      <c r="N587" s="112"/>
    </row>
    <row r="588" spans="14:14" ht="45" customHeight="1">
      <c r="N588" s="112"/>
    </row>
    <row r="589" spans="14:14" ht="45" customHeight="1">
      <c r="N589" s="112"/>
    </row>
    <row r="590" spans="14:14" ht="45" customHeight="1">
      <c r="N590" s="112"/>
    </row>
    <row r="591" spans="14:14" ht="45" customHeight="1">
      <c r="N591" s="112"/>
    </row>
    <row r="592" spans="14:14" ht="45" customHeight="1">
      <c r="N592" s="112"/>
    </row>
    <row r="593" spans="14:14" ht="45" customHeight="1">
      <c r="N593" s="112"/>
    </row>
    <row r="594" spans="14:14" ht="45" customHeight="1">
      <c r="N594" s="112"/>
    </row>
    <row r="595" spans="14:14" ht="45" customHeight="1">
      <c r="N595" s="112"/>
    </row>
    <row r="596" spans="14:14" ht="45" customHeight="1">
      <c r="N596" s="112"/>
    </row>
    <row r="597" spans="14:14" ht="45" customHeight="1">
      <c r="N597" s="112"/>
    </row>
    <row r="598" spans="14:14" ht="45" customHeight="1">
      <c r="N598" s="112"/>
    </row>
    <row r="599" spans="14:14" ht="45" customHeight="1">
      <c r="N599" s="112"/>
    </row>
    <row r="600" spans="14:14" ht="45" customHeight="1">
      <c r="N600" s="112"/>
    </row>
    <row r="601" spans="14:14" ht="45" customHeight="1">
      <c r="N601" s="112"/>
    </row>
    <row r="602" spans="14:14" ht="45" customHeight="1">
      <c r="N602" s="112"/>
    </row>
    <row r="603" spans="14:14" ht="45" customHeight="1">
      <c r="N603" s="112"/>
    </row>
    <row r="604" spans="14:14" ht="45" customHeight="1">
      <c r="N604" s="112"/>
    </row>
    <row r="605" spans="14:14" ht="45" customHeight="1">
      <c r="N605" s="112"/>
    </row>
    <row r="606" spans="14:14" ht="45" customHeight="1">
      <c r="N606" s="112"/>
    </row>
    <row r="607" spans="14:14" ht="45" customHeight="1">
      <c r="N607" s="112"/>
    </row>
    <row r="608" spans="14:14" ht="45" customHeight="1">
      <c r="N608" s="112"/>
    </row>
    <row r="609" spans="14:14" ht="45" customHeight="1">
      <c r="N609" s="112"/>
    </row>
    <row r="610" spans="14:14" ht="45" customHeight="1">
      <c r="N610" s="112"/>
    </row>
    <row r="611" spans="14:14" ht="45" customHeight="1">
      <c r="N611" s="112"/>
    </row>
    <row r="612" spans="14:14" ht="45" customHeight="1">
      <c r="N612" s="112"/>
    </row>
    <row r="613" spans="14:14" ht="45" customHeight="1">
      <c r="N613" s="112"/>
    </row>
    <row r="614" spans="14:14" ht="45" customHeight="1">
      <c r="N614" s="112"/>
    </row>
    <row r="615" spans="14:14" ht="45" customHeight="1">
      <c r="N615" s="112"/>
    </row>
    <row r="616" spans="14:14" ht="45" customHeight="1">
      <c r="N616" s="112"/>
    </row>
    <row r="617" spans="14:14" ht="45" customHeight="1">
      <c r="N617" s="112"/>
    </row>
    <row r="618" spans="14:14" ht="45" customHeight="1">
      <c r="N618" s="112"/>
    </row>
    <row r="619" spans="14:14" ht="45" customHeight="1">
      <c r="N619" s="112"/>
    </row>
    <row r="620" spans="14:14" ht="45" customHeight="1">
      <c r="N620" s="112"/>
    </row>
    <row r="621" spans="14:14" ht="45" customHeight="1">
      <c r="N621" s="112"/>
    </row>
    <row r="622" spans="14:14" ht="45" customHeight="1">
      <c r="N622" s="112"/>
    </row>
    <row r="623" spans="14:14" ht="45" customHeight="1">
      <c r="N623" s="112"/>
    </row>
    <row r="624" spans="14:14" ht="45" customHeight="1">
      <c r="N624" s="112"/>
    </row>
    <row r="625" spans="14:14" ht="45" customHeight="1">
      <c r="N625" s="112"/>
    </row>
    <row r="626" spans="14:14" ht="45" customHeight="1">
      <c r="N626" s="112"/>
    </row>
    <row r="627" spans="14:14" ht="45" customHeight="1">
      <c r="N627" s="112"/>
    </row>
    <row r="628" spans="14:14" ht="45" customHeight="1">
      <c r="N628" s="112"/>
    </row>
    <row r="629" spans="14:14" ht="45" customHeight="1">
      <c r="N629" s="112"/>
    </row>
    <row r="630" spans="14:14" ht="45" customHeight="1">
      <c r="N630" s="112"/>
    </row>
    <row r="631" spans="14:14" ht="45" customHeight="1">
      <c r="N631" s="112"/>
    </row>
    <row r="632" spans="14:14" ht="45" customHeight="1">
      <c r="N632" s="112"/>
    </row>
    <row r="633" spans="14:14" ht="45" customHeight="1">
      <c r="N633" s="112"/>
    </row>
    <row r="634" spans="14:14" ht="45" customHeight="1">
      <c r="N634" s="112"/>
    </row>
    <row r="635" spans="14:14" ht="45" customHeight="1">
      <c r="N635" s="112"/>
    </row>
    <row r="636" spans="14:14" ht="45" customHeight="1">
      <c r="N636" s="112"/>
    </row>
    <row r="637" spans="14:14" ht="45" customHeight="1">
      <c r="N637" s="112"/>
    </row>
    <row r="638" spans="14:14" ht="45" customHeight="1">
      <c r="N638" s="112"/>
    </row>
    <row r="639" spans="14:14" ht="45" customHeight="1">
      <c r="N639" s="112"/>
    </row>
    <row r="640" spans="14:14" ht="45" customHeight="1">
      <c r="N640" s="112"/>
    </row>
    <row r="641" spans="14:14" ht="45" customHeight="1">
      <c r="N641" s="112"/>
    </row>
    <row r="642" spans="14:14" ht="45" customHeight="1">
      <c r="N642" s="112"/>
    </row>
    <row r="643" spans="14:14" ht="45" customHeight="1">
      <c r="N643" s="112"/>
    </row>
    <row r="644" spans="14:14" ht="45" customHeight="1">
      <c r="N644" s="112"/>
    </row>
    <row r="645" spans="14:14" ht="45" customHeight="1">
      <c r="N645" s="112"/>
    </row>
    <row r="646" spans="14:14" ht="45" customHeight="1">
      <c r="N646" s="112"/>
    </row>
    <row r="647" spans="14:14" ht="45" customHeight="1">
      <c r="N647" s="112"/>
    </row>
    <row r="648" spans="14:14" ht="45" customHeight="1">
      <c r="N648" s="112"/>
    </row>
    <row r="649" spans="14:14" ht="45" customHeight="1">
      <c r="N649" s="112"/>
    </row>
    <row r="650" spans="14:14" ht="45" customHeight="1">
      <c r="N650" s="112"/>
    </row>
    <row r="651" spans="14:14" ht="45" customHeight="1">
      <c r="N651" s="112"/>
    </row>
    <row r="652" spans="14:14" ht="45" customHeight="1">
      <c r="N652" s="112"/>
    </row>
    <row r="653" spans="14:14" ht="45" customHeight="1">
      <c r="N653" s="112"/>
    </row>
    <row r="654" spans="14:14" ht="45" customHeight="1">
      <c r="N654" s="112"/>
    </row>
    <row r="655" spans="14:14" ht="45" customHeight="1">
      <c r="N655" s="112"/>
    </row>
    <row r="656" spans="14:14" ht="45" customHeight="1">
      <c r="N656" s="112"/>
    </row>
    <row r="657" spans="14:14" ht="45" customHeight="1">
      <c r="N657" s="112"/>
    </row>
    <row r="658" spans="14:14" ht="45" customHeight="1">
      <c r="N658" s="112"/>
    </row>
    <row r="659" spans="14:14" ht="45" customHeight="1">
      <c r="N659" s="112"/>
    </row>
    <row r="660" spans="14:14" ht="45" customHeight="1">
      <c r="N660" s="112"/>
    </row>
    <row r="661" spans="14:14" ht="45" customHeight="1">
      <c r="N661" s="112"/>
    </row>
    <row r="662" spans="14:14" ht="45" customHeight="1">
      <c r="N662" s="112"/>
    </row>
    <row r="663" spans="14:14" ht="45" customHeight="1">
      <c r="N663" s="112"/>
    </row>
    <row r="664" spans="14:14" ht="45" customHeight="1">
      <c r="N664" s="112"/>
    </row>
    <row r="665" spans="14:14" ht="45" customHeight="1">
      <c r="N665" s="112"/>
    </row>
    <row r="666" spans="14:14" ht="45" customHeight="1">
      <c r="N666" s="112"/>
    </row>
    <row r="667" spans="14:14" ht="45" customHeight="1">
      <c r="N667" s="112"/>
    </row>
    <row r="668" spans="14:14" ht="45" customHeight="1">
      <c r="N668" s="112"/>
    </row>
    <row r="669" spans="14:14" ht="45" customHeight="1">
      <c r="N669" s="112"/>
    </row>
    <row r="670" spans="14:14" ht="45" customHeight="1">
      <c r="N670" s="112"/>
    </row>
    <row r="671" spans="14:14" ht="45" customHeight="1">
      <c r="N671" s="112"/>
    </row>
    <row r="672" spans="14:14" ht="45" customHeight="1">
      <c r="N672" s="112"/>
    </row>
    <row r="673" spans="14:14" ht="45" customHeight="1">
      <c r="N673" s="112"/>
    </row>
    <row r="674" spans="14:14" ht="45" customHeight="1">
      <c r="N674" s="112"/>
    </row>
    <row r="675" spans="14:14" ht="45" customHeight="1">
      <c r="N675" s="112"/>
    </row>
    <row r="676" spans="14:14" ht="45" customHeight="1">
      <c r="N676" s="112"/>
    </row>
    <row r="677" spans="14:14" ht="45" customHeight="1">
      <c r="N677" s="112"/>
    </row>
    <row r="678" spans="14:14" ht="45" customHeight="1">
      <c r="N678" s="112"/>
    </row>
    <row r="679" spans="14:14" ht="45" customHeight="1">
      <c r="N679" s="112"/>
    </row>
    <row r="680" spans="14:14" ht="45" customHeight="1">
      <c r="N680" s="112"/>
    </row>
    <row r="681" spans="14:14" ht="45" customHeight="1">
      <c r="N681" s="112"/>
    </row>
    <row r="682" spans="14:14" ht="45" customHeight="1">
      <c r="N682" s="112"/>
    </row>
    <row r="683" spans="14:14" ht="45" customHeight="1">
      <c r="N683" s="112"/>
    </row>
    <row r="684" spans="14:14" ht="45" customHeight="1">
      <c r="N684" s="112"/>
    </row>
    <row r="685" spans="14:14" ht="45" customHeight="1">
      <c r="N685" s="112"/>
    </row>
    <row r="686" spans="14:14" ht="45" customHeight="1">
      <c r="N686" s="112"/>
    </row>
    <row r="687" spans="14:14" ht="45" customHeight="1">
      <c r="N687" s="112"/>
    </row>
    <row r="688" spans="14:14" ht="45" customHeight="1">
      <c r="N688" s="112"/>
    </row>
    <row r="689" spans="14:14" ht="45" customHeight="1">
      <c r="N689" s="112"/>
    </row>
    <row r="690" spans="14:14" ht="45" customHeight="1">
      <c r="N690" s="112"/>
    </row>
    <row r="691" spans="14:14" ht="45" customHeight="1">
      <c r="N691" s="112"/>
    </row>
    <row r="692" spans="14:14" ht="45" customHeight="1">
      <c r="N692" s="112"/>
    </row>
    <row r="693" spans="14:14" ht="45" customHeight="1">
      <c r="N693" s="112"/>
    </row>
    <row r="694" spans="14:14" ht="45" customHeight="1">
      <c r="N694" s="112"/>
    </row>
    <row r="695" spans="14:14" ht="45" customHeight="1">
      <c r="N695" s="112"/>
    </row>
    <row r="696" spans="14:14" ht="45" customHeight="1">
      <c r="N696" s="112"/>
    </row>
    <row r="697" spans="14:14" ht="45" customHeight="1">
      <c r="N697" s="112"/>
    </row>
    <row r="698" spans="14:14" ht="45" customHeight="1">
      <c r="N698" s="112"/>
    </row>
    <row r="699" spans="14:14" ht="45" customHeight="1">
      <c r="N699" s="112"/>
    </row>
    <row r="700" spans="14:14" ht="45" customHeight="1">
      <c r="N700" s="112"/>
    </row>
    <row r="701" spans="14:14" ht="45" customHeight="1">
      <c r="N701" s="112"/>
    </row>
    <row r="702" spans="14:14" ht="45" customHeight="1">
      <c r="N702" s="112"/>
    </row>
    <row r="703" spans="14:14" ht="45" customHeight="1">
      <c r="N703" s="112"/>
    </row>
    <row r="704" spans="14:14" ht="45" customHeight="1">
      <c r="N704" s="112"/>
    </row>
    <row r="705" spans="14:14" ht="45" customHeight="1">
      <c r="N705" s="112"/>
    </row>
    <row r="706" spans="14:14" ht="45" customHeight="1">
      <c r="N706" s="112"/>
    </row>
    <row r="707" spans="14:14" ht="45" customHeight="1">
      <c r="N707" s="112"/>
    </row>
    <row r="708" spans="14:14" ht="45" customHeight="1">
      <c r="N708" s="112"/>
    </row>
    <row r="709" spans="14:14" ht="45" customHeight="1">
      <c r="N709" s="112"/>
    </row>
    <row r="710" spans="14:14" ht="45" customHeight="1">
      <c r="N710" s="112"/>
    </row>
    <row r="711" spans="14:14" ht="45" customHeight="1">
      <c r="N711" s="112"/>
    </row>
    <row r="712" spans="14:14" ht="45" customHeight="1">
      <c r="N712" s="112"/>
    </row>
    <row r="713" spans="14:14" ht="45" customHeight="1">
      <c r="N713" s="112"/>
    </row>
    <row r="714" spans="14:14" ht="45" customHeight="1">
      <c r="N714" s="112"/>
    </row>
    <row r="715" spans="14:14" ht="45" customHeight="1">
      <c r="N715" s="112"/>
    </row>
    <row r="716" spans="14:14" ht="45" customHeight="1">
      <c r="N716" s="112"/>
    </row>
    <row r="717" spans="14:14" ht="45" customHeight="1">
      <c r="N717" s="112"/>
    </row>
    <row r="718" spans="14:14" ht="45" customHeight="1">
      <c r="N718" s="112"/>
    </row>
    <row r="719" spans="14:14" ht="45" customHeight="1">
      <c r="N719" s="112"/>
    </row>
    <row r="720" spans="14:14" ht="45" customHeight="1">
      <c r="N720" s="112"/>
    </row>
    <row r="721" spans="14:14" ht="45" customHeight="1">
      <c r="N721" s="112"/>
    </row>
    <row r="722" spans="14:14" ht="45" customHeight="1">
      <c r="N722" s="112"/>
    </row>
    <row r="723" spans="14:14" ht="45" customHeight="1">
      <c r="N723" s="112"/>
    </row>
    <row r="724" spans="14:14" ht="45" customHeight="1">
      <c r="N724" s="112"/>
    </row>
    <row r="725" spans="14:14" ht="45" customHeight="1">
      <c r="N725" s="112"/>
    </row>
    <row r="726" spans="14:14" ht="45" customHeight="1">
      <c r="N726" s="112"/>
    </row>
    <row r="727" spans="14:14" ht="45" customHeight="1">
      <c r="N727" s="112"/>
    </row>
    <row r="728" spans="14:14" ht="45" customHeight="1">
      <c r="N728" s="112"/>
    </row>
    <row r="729" spans="14:14" ht="45" customHeight="1">
      <c r="N729" s="112"/>
    </row>
    <row r="730" spans="14:14" ht="45" customHeight="1">
      <c r="N730" s="112"/>
    </row>
    <row r="731" spans="14:14" ht="45" customHeight="1">
      <c r="N731" s="112"/>
    </row>
    <row r="732" spans="14:14" ht="45" customHeight="1">
      <c r="N732" s="112"/>
    </row>
    <row r="733" spans="14:14" ht="45" customHeight="1">
      <c r="N733" s="112"/>
    </row>
    <row r="734" spans="14:14" ht="45" customHeight="1">
      <c r="N734" s="112"/>
    </row>
    <row r="735" spans="14:14" ht="45" customHeight="1">
      <c r="N735" s="112"/>
    </row>
    <row r="736" spans="14:14" ht="45" customHeight="1">
      <c r="N736" s="112"/>
    </row>
    <row r="737" spans="14:14" ht="45" customHeight="1">
      <c r="N737" s="112"/>
    </row>
    <row r="738" spans="14:14" ht="45" customHeight="1">
      <c r="N738" s="112"/>
    </row>
    <row r="739" spans="14:14" ht="45" customHeight="1">
      <c r="N739" s="112"/>
    </row>
    <row r="740" spans="14:14" ht="45" customHeight="1">
      <c r="N740" s="112"/>
    </row>
    <row r="741" spans="14:14" ht="45" customHeight="1">
      <c r="N741" s="112"/>
    </row>
    <row r="742" spans="14:14" ht="45" customHeight="1">
      <c r="N742" s="112"/>
    </row>
    <row r="743" spans="14:14" ht="45" customHeight="1">
      <c r="N743" s="112"/>
    </row>
    <row r="744" spans="14:14" ht="45" customHeight="1">
      <c r="N744" s="112"/>
    </row>
    <row r="745" spans="14:14" ht="45" customHeight="1">
      <c r="N745" s="112"/>
    </row>
    <row r="746" spans="14:14" ht="45" customHeight="1">
      <c r="N746" s="112"/>
    </row>
    <row r="747" spans="14:14" ht="45" customHeight="1">
      <c r="N747" s="112"/>
    </row>
    <row r="748" spans="14:14" ht="45" customHeight="1">
      <c r="N748" s="112"/>
    </row>
    <row r="749" spans="14:14" ht="45" customHeight="1">
      <c r="N749" s="112"/>
    </row>
    <row r="750" spans="14:14" ht="45" customHeight="1">
      <c r="N750" s="112"/>
    </row>
    <row r="751" spans="14:14" ht="45" customHeight="1">
      <c r="N751" s="112"/>
    </row>
    <row r="752" spans="14:14" ht="45" customHeight="1">
      <c r="N752" s="112"/>
    </row>
    <row r="753" spans="14:14" ht="45" customHeight="1">
      <c r="N753" s="112"/>
    </row>
    <row r="754" spans="14:14" ht="45" customHeight="1">
      <c r="N754" s="112"/>
    </row>
    <row r="755" spans="14:14" ht="45" customHeight="1">
      <c r="N755" s="112"/>
    </row>
    <row r="756" spans="14:14" ht="45" customHeight="1">
      <c r="N756" s="112"/>
    </row>
    <row r="757" spans="14:14" ht="45" customHeight="1">
      <c r="N757" s="112"/>
    </row>
    <row r="758" spans="14:14" ht="45" customHeight="1">
      <c r="N758" s="112"/>
    </row>
    <row r="759" spans="14:14" ht="45" customHeight="1">
      <c r="N759" s="112"/>
    </row>
    <row r="760" spans="14:14" ht="45" customHeight="1">
      <c r="N760" s="112"/>
    </row>
    <row r="761" spans="14:14" ht="45" customHeight="1">
      <c r="N761" s="112"/>
    </row>
    <row r="762" spans="14:14" ht="45" customHeight="1">
      <c r="N762" s="112"/>
    </row>
    <row r="763" spans="14:14" ht="45" customHeight="1">
      <c r="N763" s="112"/>
    </row>
    <row r="764" spans="14:14" ht="45" customHeight="1">
      <c r="N764" s="112"/>
    </row>
    <row r="765" spans="14:14" ht="45" customHeight="1">
      <c r="N765" s="112"/>
    </row>
    <row r="766" spans="14:14" ht="45" customHeight="1">
      <c r="N766" s="112"/>
    </row>
    <row r="767" spans="14:14" ht="45" customHeight="1">
      <c r="N767" s="112"/>
    </row>
    <row r="768" spans="14:14" ht="45" customHeight="1">
      <c r="N768" s="112"/>
    </row>
    <row r="769" spans="14:14" ht="45" customHeight="1">
      <c r="N769" s="112"/>
    </row>
    <row r="770" spans="14:14" ht="45" customHeight="1">
      <c r="N770" s="112"/>
    </row>
    <row r="771" spans="14:14" ht="45" customHeight="1">
      <c r="N771" s="112"/>
    </row>
    <row r="772" spans="14:14" ht="45" customHeight="1">
      <c r="N772" s="112"/>
    </row>
    <row r="773" spans="14:14" ht="45" customHeight="1">
      <c r="N773" s="112"/>
    </row>
    <row r="774" spans="14:14" ht="45" customHeight="1">
      <c r="N774" s="112"/>
    </row>
    <row r="775" spans="14:14" ht="45" customHeight="1">
      <c r="N775" s="112"/>
    </row>
    <row r="776" spans="14:14" ht="45" customHeight="1">
      <c r="N776" s="112"/>
    </row>
    <row r="777" spans="14:14" ht="45" customHeight="1">
      <c r="N777" s="112"/>
    </row>
    <row r="778" spans="14:14" ht="45" customHeight="1">
      <c r="N778" s="112"/>
    </row>
    <row r="779" spans="14:14" ht="45" customHeight="1">
      <c r="N779" s="112"/>
    </row>
    <row r="780" spans="14:14" ht="45" customHeight="1">
      <c r="N780" s="112"/>
    </row>
    <row r="781" spans="14:14" ht="45" customHeight="1">
      <c r="N781" s="112"/>
    </row>
    <row r="782" spans="14:14" ht="45" customHeight="1">
      <c r="N782" s="112"/>
    </row>
    <row r="783" spans="14:14" ht="45" customHeight="1">
      <c r="N783" s="112"/>
    </row>
    <row r="784" spans="14:14" ht="45" customHeight="1">
      <c r="N784" s="112"/>
    </row>
    <row r="785" spans="14:14" ht="45" customHeight="1">
      <c r="N785" s="112"/>
    </row>
    <row r="786" spans="14:14" ht="45" customHeight="1">
      <c r="N786" s="112"/>
    </row>
    <row r="787" spans="14:14" ht="45" customHeight="1">
      <c r="N787" s="112"/>
    </row>
    <row r="788" spans="14:14" ht="45" customHeight="1">
      <c r="N788" s="112"/>
    </row>
    <row r="789" spans="14:14" ht="45" customHeight="1">
      <c r="N789" s="112"/>
    </row>
    <row r="790" spans="14:14" ht="45" customHeight="1">
      <c r="N790" s="112"/>
    </row>
    <row r="791" spans="14:14" ht="45" customHeight="1">
      <c r="N791" s="112"/>
    </row>
    <row r="792" spans="14:14" ht="45" customHeight="1">
      <c r="N792" s="112"/>
    </row>
    <row r="793" spans="14:14" ht="45" customHeight="1">
      <c r="N793" s="112"/>
    </row>
    <row r="794" spans="14:14" ht="45" customHeight="1">
      <c r="N794" s="112"/>
    </row>
    <row r="795" spans="14:14" ht="45" customHeight="1">
      <c r="N795" s="112"/>
    </row>
    <row r="796" spans="14:14" ht="45" customHeight="1">
      <c r="N796" s="112"/>
    </row>
    <row r="797" spans="14:14" ht="45" customHeight="1">
      <c r="N797" s="112"/>
    </row>
    <row r="798" spans="14:14" ht="45" customHeight="1">
      <c r="N798" s="112"/>
    </row>
    <row r="799" spans="14:14" ht="45" customHeight="1">
      <c r="N799" s="112"/>
    </row>
    <row r="800" spans="14:14" ht="45" customHeight="1">
      <c r="N800" s="112"/>
    </row>
  </sheetData>
  <protectedRanges>
    <protectedRange sqref="G29 G23 G25 G10:G13 G27 G15 G17 G19 G21 N29 N23 N25 N27 N15 N17 N19 N21" name="مهندسی 1_1_3"/>
    <protectedRange sqref="G20 G24 G26 G28 G30 G22 G6:G9 G14 G16 G18 N20 N24 N26 N28 N30 N22 N14 N16 N18" name="مهندسی 1_2_3"/>
    <protectedRange sqref="G31 G33 G35 G45:G48 G50:G53 G40:G43 N31 N33 N35" name="مهندسی 1_1_5"/>
    <protectedRange sqref="G49 G32 G34 G36:G39 G44 N44 N32 N34 N49" name="مهندسی 1_2_5"/>
    <protectedRange sqref="G74:G77" name="مهندسی 1_2_7"/>
    <protectedRange sqref="C303:C322" name="فروش_6_1_1"/>
    <protectedRange sqref="C328:C352" name="فروش_6_1_2"/>
    <protectedRange sqref="C353:C377" name="فروش_6_1_4"/>
    <protectedRange sqref="C378:C402" name="فروش_6_1_6"/>
    <protectedRange sqref="C403:C427" name="فروش_6_1_8"/>
    <protectedRange sqref="C428:C452" name="فروش_6_1_9"/>
    <protectedRange sqref="C453:C477" name="فروش_6_1_11"/>
    <protectedRange sqref="C478:C502" name="فروش_6_1_13"/>
    <protectedRange sqref="C503:C527" name="فروش_6_1_14"/>
    <protectedRange sqref="C528:C552" name="فروش_6_1_15"/>
  </protectedRanges>
  <autoFilter ref="A1:AA556" xr:uid="{5FAE5697-D4E5-43E2-9959-E5A6403CE94B}"/>
  <mergeCells count="852">
    <mergeCell ref="E553:F553"/>
    <mergeCell ref="K543:K547"/>
    <mergeCell ref="L543:L547"/>
    <mergeCell ref="A548:A552"/>
    <mergeCell ref="B548:B552"/>
    <mergeCell ref="G548:G552"/>
    <mergeCell ref="H548:H552"/>
    <mergeCell ref="I548:I552"/>
    <mergeCell ref="J548:J552"/>
    <mergeCell ref="K548:K552"/>
    <mergeCell ref="L548:L552"/>
    <mergeCell ref="A543:A547"/>
    <mergeCell ref="B543:B547"/>
    <mergeCell ref="G543:G547"/>
    <mergeCell ref="H543:H547"/>
    <mergeCell ref="I543:I547"/>
    <mergeCell ref="J543:J547"/>
    <mergeCell ref="K533:K537"/>
    <mergeCell ref="L533:L537"/>
    <mergeCell ref="A538:A542"/>
    <mergeCell ref="B538:B542"/>
    <mergeCell ref="G538:G542"/>
    <mergeCell ref="H538:H542"/>
    <mergeCell ref="I538:I542"/>
    <mergeCell ref="J538:J542"/>
    <mergeCell ref="K538:K542"/>
    <mergeCell ref="L538:L542"/>
    <mergeCell ref="A533:A537"/>
    <mergeCell ref="B533:B537"/>
    <mergeCell ref="G533:G537"/>
    <mergeCell ref="H533:H537"/>
    <mergeCell ref="I533:I537"/>
    <mergeCell ref="J533:J537"/>
    <mergeCell ref="K523:K527"/>
    <mergeCell ref="L523:L527"/>
    <mergeCell ref="A528:A532"/>
    <mergeCell ref="B528:B532"/>
    <mergeCell ref="G528:G532"/>
    <mergeCell ref="H528:H532"/>
    <mergeCell ref="I528:I532"/>
    <mergeCell ref="J528:J532"/>
    <mergeCell ref="K528:K532"/>
    <mergeCell ref="L528:L532"/>
    <mergeCell ref="A523:A527"/>
    <mergeCell ref="B523:B527"/>
    <mergeCell ref="G523:G527"/>
    <mergeCell ref="H523:H527"/>
    <mergeCell ref="I523:I527"/>
    <mergeCell ref="J523:J527"/>
    <mergeCell ref="K513:K517"/>
    <mergeCell ref="L513:L517"/>
    <mergeCell ref="A518:A522"/>
    <mergeCell ref="B518:B522"/>
    <mergeCell ref="G518:G522"/>
    <mergeCell ref="H518:H522"/>
    <mergeCell ref="I518:I522"/>
    <mergeCell ref="J518:J522"/>
    <mergeCell ref="K518:K522"/>
    <mergeCell ref="L518:L522"/>
    <mergeCell ref="A513:A517"/>
    <mergeCell ref="B513:B517"/>
    <mergeCell ref="G513:G517"/>
    <mergeCell ref="H513:H517"/>
    <mergeCell ref="I513:I517"/>
    <mergeCell ref="J513:J517"/>
    <mergeCell ref="K503:K507"/>
    <mergeCell ref="L503:L507"/>
    <mergeCell ref="A508:A512"/>
    <mergeCell ref="B508:B512"/>
    <mergeCell ref="G508:G512"/>
    <mergeCell ref="H508:H512"/>
    <mergeCell ref="I508:I512"/>
    <mergeCell ref="J508:J512"/>
    <mergeCell ref="K508:K512"/>
    <mergeCell ref="L508:L512"/>
    <mergeCell ref="A503:A507"/>
    <mergeCell ref="B503:B507"/>
    <mergeCell ref="G503:G507"/>
    <mergeCell ref="H503:H507"/>
    <mergeCell ref="I503:I507"/>
    <mergeCell ref="J503:J507"/>
    <mergeCell ref="K493:K497"/>
    <mergeCell ref="L493:L497"/>
    <mergeCell ref="A498:A502"/>
    <mergeCell ref="B498:B502"/>
    <mergeCell ref="G498:G502"/>
    <mergeCell ref="H498:H502"/>
    <mergeCell ref="I498:I502"/>
    <mergeCell ref="J498:J502"/>
    <mergeCell ref="K498:K502"/>
    <mergeCell ref="L498:L502"/>
    <mergeCell ref="A493:A497"/>
    <mergeCell ref="B493:B497"/>
    <mergeCell ref="G493:G497"/>
    <mergeCell ref="H493:H497"/>
    <mergeCell ref="I493:I497"/>
    <mergeCell ref="J493:J497"/>
    <mergeCell ref="K483:K487"/>
    <mergeCell ref="L483:L487"/>
    <mergeCell ref="A488:A492"/>
    <mergeCell ref="B488:B492"/>
    <mergeCell ref="G488:G492"/>
    <mergeCell ref="H488:H492"/>
    <mergeCell ref="I488:I492"/>
    <mergeCell ref="J488:J492"/>
    <mergeCell ref="K488:K492"/>
    <mergeCell ref="L488:L492"/>
    <mergeCell ref="A483:A487"/>
    <mergeCell ref="B483:B487"/>
    <mergeCell ref="G483:G487"/>
    <mergeCell ref="H483:H487"/>
    <mergeCell ref="I483:I487"/>
    <mergeCell ref="J483:J487"/>
    <mergeCell ref="K473:K477"/>
    <mergeCell ref="L473:L477"/>
    <mergeCell ref="A478:A482"/>
    <mergeCell ref="B478:B482"/>
    <mergeCell ref="G478:G482"/>
    <mergeCell ref="H478:H482"/>
    <mergeCell ref="I478:I482"/>
    <mergeCell ref="J478:J482"/>
    <mergeCell ref="K478:K482"/>
    <mergeCell ref="L478:L482"/>
    <mergeCell ref="A473:A477"/>
    <mergeCell ref="B473:B477"/>
    <mergeCell ref="G473:G477"/>
    <mergeCell ref="H473:H477"/>
    <mergeCell ref="I473:I477"/>
    <mergeCell ref="J473:J477"/>
    <mergeCell ref="K463:K467"/>
    <mergeCell ref="L463:L467"/>
    <mergeCell ref="A468:A472"/>
    <mergeCell ref="B468:B472"/>
    <mergeCell ref="G468:G472"/>
    <mergeCell ref="H468:H472"/>
    <mergeCell ref="I468:I472"/>
    <mergeCell ref="J468:J472"/>
    <mergeCell ref="K468:K472"/>
    <mergeCell ref="L468:L472"/>
    <mergeCell ref="A463:A467"/>
    <mergeCell ref="B463:B467"/>
    <mergeCell ref="G463:G467"/>
    <mergeCell ref="H463:H467"/>
    <mergeCell ref="I463:I467"/>
    <mergeCell ref="J463:J467"/>
    <mergeCell ref="K453:K457"/>
    <mergeCell ref="L453:L457"/>
    <mergeCell ref="A458:A462"/>
    <mergeCell ref="B458:B462"/>
    <mergeCell ref="G458:G462"/>
    <mergeCell ref="H458:H462"/>
    <mergeCell ref="I458:I462"/>
    <mergeCell ref="J458:J462"/>
    <mergeCell ref="K458:K462"/>
    <mergeCell ref="L458:L462"/>
    <mergeCell ref="A453:A457"/>
    <mergeCell ref="B453:B457"/>
    <mergeCell ref="G453:G457"/>
    <mergeCell ref="H453:H457"/>
    <mergeCell ref="I453:I457"/>
    <mergeCell ref="J453:J457"/>
    <mergeCell ref="K443:K447"/>
    <mergeCell ref="L443:L447"/>
    <mergeCell ref="A448:A452"/>
    <mergeCell ref="B448:B452"/>
    <mergeCell ref="G448:G452"/>
    <mergeCell ref="H448:H452"/>
    <mergeCell ref="I448:I452"/>
    <mergeCell ref="J448:J452"/>
    <mergeCell ref="K448:K452"/>
    <mergeCell ref="L448:L452"/>
    <mergeCell ref="A443:A447"/>
    <mergeCell ref="B443:B447"/>
    <mergeCell ref="G443:G447"/>
    <mergeCell ref="H443:H447"/>
    <mergeCell ref="I443:I447"/>
    <mergeCell ref="J443:J447"/>
    <mergeCell ref="K433:K437"/>
    <mergeCell ref="L433:L437"/>
    <mergeCell ref="A438:A442"/>
    <mergeCell ref="B438:B442"/>
    <mergeCell ref="G438:G442"/>
    <mergeCell ref="H438:H442"/>
    <mergeCell ref="I438:I442"/>
    <mergeCell ref="J438:J442"/>
    <mergeCell ref="K438:K442"/>
    <mergeCell ref="L438:L442"/>
    <mergeCell ref="A433:A437"/>
    <mergeCell ref="B433:B437"/>
    <mergeCell ref="G433:G437"/>
    <mergeCell ref="H433:H437"/>
    <mergeCell ref="I433:I437"/>
    <mergeCell ref="J433:J437"/>
    <mergeCell ref="K423:K427"/>
    <mergeCell ref="L423:L427"/>
    <mergeCell ref="A428:A432"/>
    <mergeCell ref="B428:B432"/>
    <mergeCell ref="G428:G432"/>
    <mergeCell ref="H428:H432"/>
    <mergeCell ref="I428:I432"/>
    <mergeCell ref="J428:J432"/>
    <mergeCell ref="K428:K432"/>
    <mergeCell ref="L428:L432"/>
    <mergeCell ref="A423:A427"/>
    <mergeCell ref="B423:B427"/>
    <mergeCell ref="G423:G427"/>
    <mergeCell ref="H423:H427"/>
    <mergeCell ref="I423:I427"/>
    <mergeCell ref="J423:J427"/>
    <mergeCell ref="K413:K417"/>
    <mergeCell ref="L413:L417"/>
    <mergeCell ref="A418:A422"/>
    <mergeCell ref="B418:B422"/>
    <mergeCell ref="G418:G422"/>
    <mergeCell ref="H418:H422"/>
    <mergeCell ref="I418:I422"/>
    <mergeCell ref="J418:J422"/>
    <mergeCell ref="K418:K422"/>
    <mergeCell ref="L418:L422"/>
    <mergeCell ref="A413:A417"/>
    <mergeCell ref="B413:B417"/>
    <mergeCell ref="G413:G417"/>
    <mergeCell ref="H413:H417"/>
    <mergeCell ref="I413:I417"/>
    <mergeCell ref="J413:J417"/>
    <mergeCell ref="K403:K407"/>
    <mergeCell ref="L403:L407"/>
    <mergeCell ref="A408:A412"/>
    <mergeCell ref="B408:B412"/>
    <mergeCell ref="G408:G412"/>
    <mergeCell ref="H408:H412"/>
    <mergeCell ref="I408:I412"/>
    <mergeCell ref="J408:J412"/>
    <mergeCell ref="K408:K412"/>
    <mergeCell ref="L408:L412"/>
    <mergeCell ref="A403:A407"/>
    <mergeCell ref="B403:B407"/>
    <mergeCell ref="G403:G407"/>
    <mergeCell ref="H403:H407"/>
    <mergeCell ref="I403:I407"/>
    <mergeCell ref="J403:J407"/>
    <mergeCell ref="K393:K397"/>
    <mergeCell ref="L393:L397"/>
    <mergeCell ref="A398:A402"/>
    <mergeCell ref="B398:B402"/>
    <mergeCell ref="G398:G402"/>
    <mergeCell ref="H398:H402"/>
    <mergeCell ref="I398:I402"/>
    <mergeCell ref="J398:J402"/>
    <mergeCell ref="K398:K402"/>
    <mergeCell ref="L398:L402"/>
    <mergeCell ref="A393:A397"/>
    <mergeCell ref="B393:B397"/>
    <mergeCell ref="G393:G397"/>
    <mergeCell ref="H393:H397"/>
    <mergeCell ref="I393:I397"/>
    <mergeCell ref="J393:J397"/>
    <mergeCell ref="K383:K387"/>
    <mergeCell ref="L383:L387"/>
    <mergeCell ref="A388:A392"/>
    <mergeCell ref="B388:B392"/>
    <mergeCell ref="G388:G392"/>
    <mergeCell ref="H388:H392"/>
    <mergeCell ref="I388:I392"/>
    <mergeCell ref="J388:J392"/>
    <mergeCell ref="K388:K392"/>
    <mergeCell ref="L388:L392"/>
    <mergeCell ref="A383:A387"/>
    <mergeCell ref="B383:B387"/>
    <mergeCell ref="G383:G387"/>
    <mergeCell ref="H383:H387"/>
    <mergeCell ref="I383:I387"/>
    <mergeCell ref="J383:J387"/>
    <mergeCell ref="K373:K377"/>
    <mergeCell ref="L373:L377"/>
    <mergeCell ref="A378:A382"/>
    <mergeCell ref="B378:B382"/>
    <mergeCell ref="G378:G382"/>
    <mergeCell ref="H378:H382"/>
    <mergeCell ref="I378:I382"/>
    <mergeCell ref="J378:J382"/>
    <mergeCell ref="K378:K382"/>
    <mergeCell ref="L378:L382"/>
    <mergeCell ref="A373:A377"/>
    <mergeCell ref="B373:B377"/>
    <mergeCell ref="G373:G377"/>
    <mergeCell ref="H373:H377"/>
    <mergeCell ref="I373:I377"/>
    <mergeCell ref="J373:J377"/>
    <mergeCell ref="K363:K367"/>
    <mergeCell ref="L363:L367"/>
    <mergeCell ref="A368:A372"/>
    <mergeCell ref="B368:B372"/>
    <mergeCell ref="G368:G372"/>
    <mergeCell ref="H368:H372"/>
    <mergeCell ref="I368:I372"/>
    <mergeCell ref="J368:J372"/>
    <mergeCell ref="K368:K372"/>
    <mergeCell ref="L368:L372"/>
    <mergeCell ref="A363:A367"/>
    <mergeCell ref="B363:B367"/>
    <mergeCell ref="G363:G367"/>
    <mergeCell ref="H363:H367"/>
    <mergeCell ref="I363:I367"/>
    <mergeCell ref="J363:J367"/>
    <mergeCell ref="K353:K357"/>
    <mergeCell ref="L353:L357"/>
    <mergeCell ref="A358:A362"/>
    <mergeCell ref="B358:B362"/>
    <mergeCell ref="G358:G362"/>
    <mergeCell ref="H358:H362"/>
    <mergeCell ref="I358:I362"/>
    <mergeCell ref="J358:J362"/>
    <mergeCell ref="K358:K362"/>
    <mergeCell ref="L358:L362"/>
    <mergeCell ref="A353:A357"/>
    <mergeCell ref="B353:B357"/>
    <mergeCell ref="G353:G357"/>
    <mergeCell ref="H353:H357"/>
    <mergeCell ref="I353:I357"/>
    <mergeCell ref="J353:J357"/>
    <mergeCell ref="K343:K347"/>
    <mergeCell ref="L343:L347"/>
    <mergeCell ref="A348:A352"/>
    <mergeCell ref="B348:B352"/>
    <mergeCell ref="G348:G352"/>
    <mergeCell ref="H348:H352"/>
    <mergeCell ref="I348:I352"/>
    <mergeCell ref="J348:J352"/>
    <mergeCell ref="K348:K352"/>
    <mergeCell ref="L348:L352"/>
    <mergeCell ref="A343:A347"/>
    <mergeCell ref="B343:B347"/>
    <mergeCell ref="G343:G347"/>
    <mergeCell ref="H343:H347"/>
    <mergeCell ref="I343:I347"/>
    <mergeCell ref="J343:J347"/>
    <mergeCell ref="K333:K337"/>
    <mergeCell ref="L333:L337"/>
    <mergeCell ref="A338:A342"/>
    <mergeCell ref="B338:B342"/>
    <mergeCell ref="G338:G342"/>
    <mergeCell ref="H338:H342"/>
    <mergeCell ref="I338:I342"/>
    <mergeCell ref="J338:J342"/>
    <mergeCell ref="K338:K342"/>
    <mergeCell ref="L338:L342"/>
    <mergeCell ref="A333:A337"/>
    <mergeCell ref="B333:B337"/>
    <mergeCell ref="G333:G337"/>
    <mergeCell ref="H333:H337"/>
    <mergeCell ref="I333:I337"/>
    <mergeCell ref="J333:J337"/>
    <mergeCell ref="K323:K327"/>
    <mergeCell ref="L323:L327"/>
    <mergeCell ref="A328:A332"/>
    <mergeCell ref="B328:B332"/>
    <mergeCell ref="G328:G332"/>
    <mergeCell ref="H328:H332"/>
    <mergeCell ref="I328:I332"/>
    <mergeCell ref="J328:J332"/>
    <mergeCell ref="K328:K332"/>
    <mergeCell ref="L328:L332"/>
    <mergeCell ref="A323:A327"/>
    <mergeCell ref="B323:B327"/>
    <mergeCell ref="G323:G327"/>
    <mergeCell ref="H323:H327"/>
    <mergeCell ref="I323:I327"/>
    <mergeCell ref="J323:J327"/>
    <mergeCell ref="K313:K317"/>
    <mergeCell ref="L313:L317"/>
    <mergeCell ref="A318:A322"/>
    <mergeCell ref="B318:B322"/>
    <mergeCell ref="G318:G322"/>
    <mergeCell ref="H318:H322"/>
    <mergeCell ref="I318:I322"/>
    <mergeCell ref="J318:J322"/>
    <mergeCell ref="K318:K322"/>
    <mergeCell ref="L318:L322"/>
    <mergeCell ref="A313:A317"/>
    <mergeCell ref="B313:B317"/>
    <mergeCell ref="G313:G317"/>
    <mergeCell ref="H313:H317"/>
    <mergeCell ref="I313:I317"/>
    <mergeCell ref="J313:J317"/>
    <mergeCell ref="K303:K307"/>
    <mergeCell ref="L303:L307"/>
    <mergeCell ref="A308:A312"/>
    <mergeCell ref="B308:B312"/>
    <mergeCell ref="G308:G312"/>
    <mergeCell ref="H308:H312"/>
    <mergeCell ref="I308:I312"/>
    <mergeCell ref="J308:J312"/>
    <mergeCell ref="K308:K312"/>
    <mergeCell ref="L308:L312"/>
    <mergeCell ref="A303:A307"/>
    <mergeCell ref="B303:B307"/>
    <mergeCell ref="G303:G307"/>
    <mergeCell ref="H303:H307"/>
    <mergeCell ref="I303:I307"/>
    <mergeCell ref="J303:J307"/>
    <mergeCell ref="K293:K297"/>
    <mergeCell ref="L293:L297"/>
    <mergeCell ref="A298:A302"/>
    <mergeCell ref="B298:B302"/>
    <mergeCell ref="G298:G302"/>
    <mergeCell ref="H298:H302"/>
    <mergeCell ref="I298:I302"/>
    <mergeCell ref="J298:J302"/>
    <mergeCell ref="K298:K302"/>
    <mergeCell ref="L298:L302"/>
    <mergeCell ref="A293:A297"/>
    <mergeCell ref="B293:B297"/>
    <mergeCell ref="G293:G297"/>
    <mergeCell ref="H293:H297"/>
    <mergeCell ref="I293:I297"/>
    <mergeCell ref="J293:J297"/>
    <mergeCell ref="K283:K287"/>
    <mergeCell ref="L283:L287"/>
    <mergeCell ref="A288:A292"/>
    <mergeCell ref="B288:B292"/>
    <mergeCell ref="G288:G292"/>
    <mergeCell ref="H288:H292"/>
    <mergeCell ref="I288:I292"/>
    <mergeCell ref="J288:J292"/>
    <mergeCell ref="K288:K292"/>
    <mergeCell ref="L288:L292"/>
    <mergeCell ref="A283:A287"/>
    <mergeCell ref="B283:B287"/>
    <mergeCell ref="G283:G287"/>
    <mergeCell ref="H283:H287"/>
    <mergeCell ref="I283:I287"/>
    <mergeCell ref="J283:J287"/>
    <mergeCell ref="K273:K277"/>
    <mergeCell ref="L273:L277"/>
    <mergeCell ref="A278:A282"/>
    <mergeCell ref="B278:B282"/>
    <mergeCell ref="G278:G282"/>
    <mergeCell ref="H278:H282"/>
    <mergeCell ref="I278:I282"/>
    <mergeCell ref="J278:J282"/>
    <mergeCell ref="K278:K282"/>
    <mergeCell ref="L278:L282"/>
    <mergeCell ref="A273:A277"/>
    <mergeCell ref="B273:B277"/>
    <mergeCell ref="G273:G277"/>
    <mergeCell ref="H273:H277"/>
    <mergeCell ref="I273:I277"/>
    <mergeCell ref="J273:J277"/>
    <mergeCell ref="K263:K267"/>
    <mergeCell ref="L263:L267"/>
    <mergeCell ref="A268:A272"/>
    <mergeCell ref="B268:B272"/>
    <mergeCell ref="G268:G272"/>
    <mergeCell ref="H268:H272"/>
    <mergeCell ref="I268:I272"/>
    <mergeCell ref="J268:J272"/>
    <mergeCell ref="K268:K272"/>
    <mergeCell ref="L268:L272"/>
    <mergeCell ref="A263:A267"/>
    <mergeCell ref="B263:B267"/>
    <mergeCell ref="G263:G267"/>
    <mergeCell ref="H263:H267"/>
    <mergeCell ref="I263:I267"/>
    <mergeCell ref="J263:J267"/>
    <mergeCell ref="K253:K257"/>
    <mergeCell ref="L253:L257"/>
    <mergeCell ref="A258:A262"/>
    <mergeCell ref="B258:B262"/>
    <mergeCell ref="G258:G262"/>
    <mergeCell ref="H258:H262"/>
    <mergeCell ref="I258:I262"/>
    <mergeCell ref="J258:J262"/>
    <mergeCell ref="K258:K262"/>
    <mergeCell ref="L258:L262"/>
    <mergeCell ref="A253:A257"/>
    <mergeCell ref="B253:B257"/>
    <mergeCell ref="G253:G257"/>
    <mergeCell ref="H253:H257"/>
    <mergeCell ref="I253:I257"/>
    <mergeCell ref="J253:J257"/>
    <mergeCell ref="K243:K247"/>
    <mergeCell ref="L243:L247"/>
    <mergeCell ref="A248:A252"/>
    <mergeCell ref="B248:B252"/>
    <mergeCell ref="G248:G252"/>
    <mergeCell ref="H248:H252"/>
    <mergeCell ref="I248:I252"/>
    <mergeCell ref="J248:J252"/>
    <mergeCell ref="K248:K252"/>
    <mergeCell ref="L248:L252"/>
    <mergeCell ref="A243:A247"/>
    <mergeCell ref="B243:B247"/>
    <mergeCell ref="G243:G247"/>
    <mergeCell ref="H243:H247"/>
    <mergeCell ref="I243:I247"/>
    <mergeCell ref="J243:J247"/>
    <mergeCell ref="K233:K237"/>
    <mergeCell ref="L233:L237"/>
    <mergeCell ref="A238:A242"/>
    <mergeCell ref="B238:B242"/>
    <mergeCell ref="G238:G242"/>
    <mergeCell ref="H238:H242"/>
    <mergeCell ref="I238:I242"/>
    <mergeCell ref="J238:J242"/>
    <mergeCell ref="K238:K242"/>
    <mergeCell ref="L238:L242"/>
    <mergeCell ref="A233:A237"/>
    <mergeCell ref="B233:B237"/>
    <mergeCell ref="G233:G237"/>
    <mergeCell ref="H233:H237"/>
    <mergeCell ref="I233:I237"/>
    <mergeCell ref="J233:J237"/>
    <mergeCell ref="K223:K227"/>
    <mergeCell ref="L223:L227"/>
    <mergeCell ref="A228:A232"/>
    <mergeCell ref="B228:B232"/>
    <mergeCell ref="G228:G232"/>
    <mergeCell ref="H228:H232"/>
    <mergeCell ref="I228:I232"/>
    <mergeCell ref="J228:J232"/>
    <mergeCell ref="K228:K232"/>
    <mergeCell ref="L228:L232"/>
    <mergeCell ref="A223:A227"/>
    <mergeCell ref="B223:B227"/>
    <mergeCell ref="G223:G227"/>
    <mergeCell ref="H223:H227"/>
    <mergeCell ref="I223:I227"/>
    <mergeCell ref="J223:J227"/>
    <mergeCell ref="K213:K217"/>
    <mergeCell ref="L213:L217"/>
    <mergeCell ref="A218:A222"/>
    <mergeCell ref="B218:B222"/>
    <mergeCell ref="G218:G222"/>
    <mergeCell ref="H218:H222"/>
    <mergeCell ref="I218:I222"/>
    <mergeCell ref="J218:J222"/>
    <mergeCell ref="K218:K222"/>
    <mergeCell ref="L218:L222"/>
    <mergeCell ref="A213:A217"/>
    <mergeCell ref="B213:B217"/>
    <mergeCell ref="G213:G217"/>
    <mergeCell ref="H213:H217"/>
    <mergeCell ref="I213:I217"/>
    <mergeCell ref="J213:J217"/>
    <mergeCell ref="K203:K207"/>
    <mergeCell ref="L203:L207"/>
    <mergeCell ref="A208:A212"/>
    <mergeCell ref="B208:B212"/>
    <mergeCell ref="G208:G212"/>
    <mergeCell ref="H208:H212"/>
    <mergeCell ref="I208:I212"/>
    <mergeCell ref="J208:J212"/>
    <mergeCell ref="K208:K212"/>
    <mergeCell ref="L208:L212"/>
    <mergeCell ref="A203:A207"/>
    <mergeCell ref="B203:B207"/>
    <mergeCell ref="G203:G207"/>
    <mergeCell ref="H203:H207"/>
    <mergeCell ref="I203:I207"/>
    <mergeCell ref="J203:J207"/>
    <mergeCell ref="K193:K197"/>
    <mergeCell ref="L193:L197"/>
    <mergeCell ref="A198:A202"/>
    <mergeCell ref="B198:B202"/>
    <mergeCell ref="G198:G202"/>
    <mergeCell ref="H198:H202"/>
    <mergeCell ref="I198:I202"/>
    <mergeCell ref="J198:J202"/>
    <mergeCell ref="K198:K202"/>
    <mergeCell ref="L198:L202"/>
    <mergeCell ref="A193:A197"/>
    <mergeCell ref="B193:B197"/>
    <mergeCell ref="G193:G197"/>
    <mergeCell ref="H193:H197"/>
    <mergeCell ref="I193:I197"/>
    <mergeCell ref="J193:J197"/>
    <mergeCell ref="K183:K187"/>
    <mergeCell ref="L183:L187"/>
    <mergeCell ref="A188:A192"/>
    <mergeCell ref="B188:B192"/>
    <mergeCell ref="G188:G192"/>
    <mergeCell ref="H188:H192"/>
    <mergeCell ref="I188:I192"/>
    <mergeCell ref="J188:J192"/>
    <mergeCell ref="K188:K192"/>
    <mergeCell ref="L188:L192"/>
    <mergeCell ref="A183:A187"/>
    <mergeCell ref="B183:B187"/>
    <mergeCell ref="G183:G187"/>
    <mergeCell ref="H183:H187"/>
    <mergeCell ref="I183:I187"/>
    <mergeCell ref="J183:J187"/>
    <mergeCell ref="K173:K177"/>
    <mergeCell ref="L173:L177"/>
    <mergeCell ref="A178:A182"/>
    <mergeCell ref="B178:B182"/>
    <mergeCell ref="G178:G182"/>
    <mergeCell ref="H178:H182"/>
    <mergeCell ref="I178:I182"/>
    <mergeCell ref="J178:J182"/>
    <mergeCell ref="K178:K182"/>
    <mergeCell ref="L178:L182"/>
    <mergeCell ref="A173:A177"/>
    <mergeCell ref="B173:B177"/>
    <mergeCell ref="G173:G177"/>
    <mergeCell ref="H173:H177"/>
    <mergeCell ref="I173:I177"/>
    <mergeCell ref="J173:J177"/>
    <mergeCell ref="K163:K167"/>
    <mergeCell ref="L163:L167"/>
    <mergeCell ref="A168:A172"/>
    <mergeCell ref="B168:B172"/>
    <mergeCell ref="G168:G172"/>
    <mergeCell ref="H168:H172"/>
    <mergeCell ref="I168:I172"/>
    <mergeCell ref="J168:J172"/>
    <mergeCell ref="K168:K172"/>
    <mergeCell ref="L168:L172"/>
    <mergeCell ref="A163:A167"/>
    <mergeCell ref="B163:B167"/>
    <mergeCell ref="G163:G167"/>
    <mergeCell ref="H163:H167"/>
    <mergeCell ref="I163:I167"/>
    <mergeCell ref="J163:J167"/>
    <mergeCell ref="K153:K157"/>
    <mergeCell ref="L153:L157"/>
    <mergeCell ref="A158:A162"/>
    <mergeCell ref="B158:B162"/>
    <mergeCell ref="G158:G162"/>
    <mergeCell ref="H158:H162"/>
    <mergeCell ref="I158:I162"/>
    <mergeCell ref="J158:J162"/>
    <mergeCell ref="K158:K162"/>
    <mergeCell ref="L158:L162"/>
    <mergeCell ref="A153:A157"/>
    <mergeCell ref="B153:B157"/>
    <mergeCell ref="G153:G157"/>
    <mergeCell ref="H153:H157"/>
    <mergeCell ref="I153:I157"/>
    <mergeCell ref="J153:J157"/>
    <mergeCell ref="K143:K147"/>
    <mergeCell ref="L143:L147"/>
    <mergeCell ref="A148:A152"/>
    <mergeCell ref="B148:B152"/>
    <mergeCell ref="G148:G152"/>
    <mergeCell ref="H148:H152"/>
    <mergeCell ref="I148:I152"/>
    <mergeCell ref="J148:J152"/>
    <mergeCell ref="K148:K152"/>
    <mergeCell ref="L148:L152"/>
    <mergeCell ref="A143:A147"/>
    <mergeCell ref="B143:B147"/>
    <mergeCell ref="G143:G147"/>
    <mergeCell ref="H143:H147"/>
    <mergeCell ref="I143:I147"/>
    <mergeCell ref="J143:J147"/>
    <mergeCell ref="K133:K137"/>
    <mergeCell ref="L133:L137"/>
    <mergeCell ref="A138:A142"/>
    <mergeCell ref="B138:B142"/>
    <mergeCell ref="G138:G142"/>
    <mergeCell ref="H138:H142"/>
    <mergeCell ref="I138:I142"/>
    <mergeCell ref="J138:J142"/>
    <mergeCell ref="K138:K142"/>
    <mergeCell ref="L138:L142"/>
    <mergeCell ref="A133:A137"/>
    <mergeCell ref="B133:B137"/>
    <mergeCell ref="G133:G137"/>
    <mergeCell ref="H133:H137"/>
    <mergeCell ref="I133:I137"/>
    <mergeCell ref="J133:J137"/>
    <mergeCell ref="K123:K127"/>
    <mergeCell ref="L123:L127"/>
    <mergeCell ref="A128:A132"/>
    <mergeCell ref="B128:B132"/>
    <mergeCell ref="G128:G132"/>
    <mergeCell ref="H128:H132"/>
    <mergeCell ref="I128:I132"/>
    <mergeCell ref="J128:J132"/>
    <mergeCell ref="K128:K132"/>
    <mergeCell ref="L128:L132"/>
    <mergeCell ref="A123:A127"/>
    <mergeCell ref="B123:B127"/>
    <mergeCell ref="G123:G127"/>
    <mergeCell ref="H123:H127"/>
    <mergeCell ref="I123:I127"/>
    <mergeCell ref="J123:J127"/>
    <mergeCell ref="K113:K117"/>
    <mergeCell ref="L113:L117"/>
    <mergeCell ref="A118:A122"/>
    <mergeCell ref="B118:B122"/>
    <mergeCell ref="G118:G122"/>
    <mergeCell ref="H118:H122"/>
    <mergeCell ref="I118:I122"/>
    <mergeCell ref="J118:J122"/>
    <mergeCell ref="K118:K122"/>
    <mergeCell ref="L118:L122"/>
    <mergeCell ref="A113:A117"/>
    <mergeCell ref="B113:B117"/>
    <mergeCell ref="G113:G117"/>
    <mergeCell ref="H113:H117"/>
    <mergeCell ref="I113:I117"/>
    <mergeCell ref="J113:J117"/>
    <mergeCell ref="K103:K107"/>
    <mergeCell ref="L103:L107"/>
    <mergeCell ref="A108:A112"/>
    <mergeCell ref="B108:B112"/>
    <mergeCell ref="G108:G112"/>
    <mergeCell ref="H108:H112"/>
    <mergeCell ref="I108:I112"/>
    <mergeCell ref="J108:J112"/>
    <mergeCell ref="K108:K112"/>
    <mergeCell ref="L108:L112"/>
    <mergeCell ref="A103:A107"/>
    <mergeCell ref="B103:B107"/>
    <mergeCell ref="G103:G107"/>
    <mergeCell ref="H103:H107"/>
    <mergeCell ref="I103:I107"/>
    <mergeCell ref="J103:J107"/>
    <mergeCell ref="K93:K97"/>
    <mergeCell ref="L93:L97"/>
    <mergeCell ref="A98:A102"/>
    <mergeCell ref="B98:B102"/>
    <mergeCell ref="G98:G102"/>
    <mergeCell ref="H98:H102"/>
    <mergeCell ref="I98:I102"/>
    <mergeCell ref="J98:J102"/>
    <mergeCell ref="K98:K102"/>
    <mergeCell ref="L98:L102"/>
    <mergeCell ref="A93:A97"/>
    <mergeCell ref="B93:B97"/>
    <mergeCell ref="G93:G97"/>
    <mergeCell ref="H93:H97"/>
    <mergeCell ref="I93:I97"/>
    <mergeCell ref="J93:J97"/>
    <mergeCell ref="K83:K87"/>
    <mergeCell ref="L83:L87"/>
    <mergeCell ref="A88:A92"/>
    <mergeCell ref="B88:B92"/>
    <mergeCell ref="G88:G92"/>
    <mergeCell ref="H88:H92"/>
    <mergeCell ref="I88:I92"/>
    <mergeCell ref="J88:J92"/>
    <mergeCell ref="K88:K92"/>
    <mergeCell ref="L88:L92"/>
    <mergeCell ref="A83:A87"/>
    <mergeCell ref="B83:B87"/>
    <mergeCell ref="G83:G87"/>
    <mergeCell ref="H83:H87"/>
    <mergeCell ref="I83:I87"/>
    <mergeCell ref="J83:J87"/>
    <mergeCell ref="K74:K77"/>
    <mergeCell ref="L74:L77"/>
    <mergeCell ref="A78:A82"/>
    <mergeCell ref="B78:B82"/>
    <mergeCell ref="G78:G82"/>
    <mergeCell ref="H78:H82"/>
    <mergeCell ref="I78:I82"/>
    <mergeCell ref="J78:J82"/>
    <mergeCell ref="K78:K82"/>
    <mergeCell ref="L78:L82"/>
    <mergeCell ref="A74:A77"/>
    <mergeCell ref="B74:B77"/>
    <mergeCell ref="G74:G77"/>
    <mergeCell ref="H74:H77"/>
    <mergeCell ref="I74:I77"/>
    <mergeCell ref="J74:J77"/>
    <mergeCell ref="K64:K68"/>
    <mergeCell ref="L64:L68"/>
    <mergeCell ref="A69:A73"/>
    <mergeCell ref="B69:B73"/>
    <mergeCell ref="G69:G73"/>
    <mergeCell ref="H69:H73"/>
    <mergeCell ref="I69:I73"/>
    <mergeCell ref="J69:J73"/>
    <mergeCell ref="K69:K73"/>
    <mergeCell ref="L69:L73"/>
    <mergeCell ref="A64:A68"/>
    <mergeCell ref="B64:B68"/>
    <mergeCell ref="G64:G68"/>
    <mergeCell ref="H64:H68"/>
    <mergeCell ref="I64:I68"/>
    <mergeCell ref="J64:J68"/>
    <mergeCell ref="K54:K58"/>
    <mergeCell ref="L54:L58"/>
    <mergeCell ref="A59:A63"/>
    <mergeCell ref="B59:B63"/>
    <mergeCell ref="G59:G63"/>
    <mergeCell ref="H59:H63"/>
    <mergeCell ref="I59:I63"/>
    <mergeCell ref="J59:J63"/>
    <mergeCell ref="K59:K63"/>
    <mergeCell ref="L59:L63"/>
    <mergeCell ref="A54:A58"/>
    <mergeCell ref="B54:B58"/>
    <mergeCell ref="G54:G58"/>
    <mergeCell ref="H54:H58"/>
    <mergeCell ref="I54:I58"/>
    <mergeCell ref="J54:J58"/>
    <mergeCell ref="K45:K48"/>
    <mergeCell ref="L45:L48"/>
    <mergeCell ref="A50:A53"/>
    <mergeCell ref="B50:B53"/>
    <mergeCell ref="G50:G53"/>
    <mergeCell ref="H50:H53"/>
    <mergeCell ref="I50:I53"/>
    <mergeCell ref="J50:J53"/>
    <mergeCell ref="K50:K53"/>
    <mergeCell ref="L50:L53"/>
    <mergeCell ref="A45:A48"/>
    <mergeCell ref="B45:B48"/>
    <mergeCell ref="G45:G48"/>
    <mergeCell ref="H45:H48"/>
    <mergeCell ref="I45:I48"/>
    <mergeCell ref="J45:J48"/>
    <mergeCell ref="H40:H43"/>
    <mergeCell ref="I40:I43"/>
    <mergeCell ref="J40:J43"/>
    <mergeCell ref="K40:K43"/>
    <mergeCell ref="L40:L43"/>
    <mergeCell ref="A36:A39"/>
    <mergeCell ref="B36:B39"/>
    <mergeCell ref="G36:G39"/>
    <mergeCell ref="H36:H39"/>
    <mergeCell ref="I36:I39"/>
    <mergeCell ref="J36:J39"/>
    <mergeCell ref="A554:F554"/>
    <mergeCell ref="A555:F555"/>
    <mergeCell ref="A556:F556"/>
    <mergeCell ref="K6:K9"/>
    <mergeCell ref="L6:L9"/>
    <mergeCell ref="A10:A13"/>
    <mergeCell ref="B10:B13"/>
    <mergeCell ref="G10:G13"/>
    <mergeCell ref="H10:H13"/>
    <mergeCell ref="I10:I13"/>
    <mergeCell ref="J10:J13"/>
    <mergeCell ref="K10:K13"/>
    <mergeCell ref="L10:L13"/>
    <mergeCell ref="A6:A9"/>
    <mergeCell ref="B6:B9"/>
    <mergeCell ref="G6:G9"/>
    <mergeCell ref="H6:H9"/>
    <mergeCell ref="I6:I9"/>
    <mergeCell ref="J6:J9"/>
    <mergeCell ref="K36:K39"/>
    <mergeCell ref="L36:L39"/>
    <mergeCell ref="A40:A43"/>
    <mergeCell ref="B40:B43"/>
    <mergeCell ref="G40:G43"/>
  </mergeCells>
  <conditionalFormatting sqref="C1:C553 C557:C1048576">
    <cfRule type="duplicateValues" dxfId="0" priority="1"/>
  </conditionalFormatting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5"/>
  <sheetViews>
    <sheetView rightToLeft="1" workbookViewId="0">
      <pane ySplit="1" topLeftCell="A456" activePane="bottomLeft" state="frozen"/>
      <selection pane="bottomLeft" activeCell="H2" sqref="H2:H495"/>
    </sheetView>
  </sheetViews>
  <sheetFormatPr defaultRowHeight="12.75"/>
  <cols>
    <col min="1" max="1" width="12.28515625" customWidth="1"/>
    <col min="2" max="2" width="7.28515625" customWidth="1"/>
    <col min="3" max="3" width="9.28515625" customWidth="1"/>
    <col min="4" max="4" width="14.5703125" bestFit="1" customWidth="1"/>
    <col min="5" max="5" width="14.5703125" customWidth="1"/>
    <col min="6" max="7" width="11.28515625" customWidth="1"/>
    <col min="8" max="8" width="16.85546875" bestFit="1" customWidth="1"/>
    <col min="11" max="11" width="14.5703125" bestFit="1" customWidth="1"/>
  </cols>
  <sheetData>
    <row r="1" spans="1:15">
      <c r="A1" s="4" t="s">
        <v>578</v>
      </c>
      <c r="B1" s="4" t="s">
        <v>579</v>
      </c>
      <c r="C1" s="4" t="s">
        <v>580</v>
      </c>
      <c r="D1" s="4" t="s">
        <v>581</v>
      </c>
      <c r="E1" s="4" t="s">
        <v>582</v>
      </c>
      <c r="F1" s="4" t="s">
        <v>584</v>
      </c>
      <c r="G1" s="4" t="s">
        <v>588</v>
      </c>
    </row>
    <row r="2" spans="1:15">
      <c r="A2" s="3">
        <v>1</v>
      </c>
      <c r="B2" s="1" t="s">
        <v>0</v>
      </c>
      <c r="C2" s="1" t="s">
        <v>1</v>
      </c>
      <c r="D2" s="1" t="s">
        <v>2</v>
      </c>
      <c r="E2" s="1" t="s">
        <v>3</v>
      </c>
      <c r="F2" s="2">
        <v>1</v>
      </c>
      <c r="G2" s="1" t="s">
        <v>7</v>
      </c>
      <c r="H2">
        <f>VLOOKUP(D2,'کار اصلی (2)'!C:V,20,0)</f>
        <v>11471895</v>
      </c>
      <c r="I2" s="43" t="s">
        <v>816</v>
      </c>
      <c r="K2" s="1" t="s">
        <v>2</v>
      </c>
      <c r="L2" s="1" t="s">
        <v>3</v>
      </c>
      <c r="M2" s="1" t="s">
        <v>4</v>
      </c>
      <c r="N2" s="2">
        <v>1</v>
      </c>
      <c r="O2" s="40">
        <f>N2-F2</f>
        <v>0</v>
      </c>
    </row>
    <row r="3" spans="1:15">
      <c r="A3" s="3">
        <v>2</v>
      </c>
      <c r="B3" s="1" t="s">
        <v>0</v>
      </c>
      <c r="C3" s="1" t="s">
        <v>1</v>
      </c>
      <c r="D3" s="1" t="s">
        <v>8</v>
      </c>
      <c r="E3" s="1" t="s">
        <v>3</v>
      </c>
      <c r="F3" s="2">
        <v>1</v>
      </c>
      <c r="G3" s="1" t="s">
        <v>7</v>
      </c>
      <c r="H3">
        <f>VLOOKUP(D3,'کار اصلی (2)'!C:V,20,0)</f>
        <v>11471895</v>
      </c>
      <c r="I3" s="43" t="s">
        <v>816</v>
      </c>
      <c r="K3" s="1" t="s">
        <v>8</v>
      </c>
      <c r="L3" s="1" t="s">
        <v>3</v>
      </c>
      <c r="M3" s="1" t="s">
        <v>4</v>
      </c>
      <c r="N3" s="2">
        <v>1</v>
      </c>
      <c r="O3" s="40">
        <f t="shared" ref="O3:O66" si="0">N3-F3</f>
        <v>0</v>
      </c>
    </row>
    <row r="4" spans="1:15">
      <c r="A4" s="3">
        <v>3</v>
      </c>
      <c r="B4" s="1" t="s">
        <v>0</v>
      </c>
      <c r="C4" s="1" t="s">
        <v>1</v>
      </c>
      <c r="D4" s="1" t="s">
        <v>9</v>
      </c>
      <c r="E4" s="1" t="s">
        <v>3</v>
      </c>
      <c r="F4" s="2">
        <v>1</v>
      </c>
      <c r="G4" s="1" t="s">
        <v>7</v>
      </c>
      <c r="H4">
        <f>VLOOKUP(D4,'کار اصلی (2)'!C:V,20,0)</f>
        <v>22404079</v>
      </c>
      <c r="I4" s="43" t="s">
        <v>816</v>
      </c>
      <c r="K4" s="1" t="s">
        <v>9</v>
      </c>
      <c r="L4" s="1" t="s">
        <v>3</v>
      </c>
      <c r="M4" s="1" t="s">
        <v>4</v>
      </c>
      <c r="N4" s="2">
        <v>1</v>
      </c>
      <c r="O4" s="40">
        <f t="shared" si="0"/>
        <v>0</v>
      </c>
    </row>
    <row r="5" spans="1:15">
      <c r="A5" s="3">
        <v>4</v>
      </c>
      <c r="B5" s="1" t="s">
        <v>0</v>
      </c>
      <c r="C5" s="1" t="s">
        <v>1</v>
      </c>
      <c r="D5" s="1" t="s">
        <v>10</v>
      </c>
      <c r="E5" s="1" t="s">
        <v>3</v>
      </c>
      <c r="F5" s="2">
        <v>1</v>
      </c>
      <c r="G5" s="1" t="s">
        <v>7</v>
      </c>
      <c r="H5">
        <f>VLOOKUP(D5,'کار اصلی (2)'!C:V,20,0)</f>
        <v>10723610</v>
      </c>
      <c r="I5" s="43" t="s">
        <v>816</v>
      </c>
      <c r="K5" s="1" t="s">
        <v>10</v>
      </c>
      <c r="L5" s="1" t="s">
        <v>3</v>
      </c>
      <c r="M5" s="1" t="s">
        <v>4</v>
      </c>
      <c r="N5" s="2">
        <v>1</v>
      </c>
      <c r="O5" s="40">
        <f t="shared" si="0"/>
        <v>0</v>
      </c>
    </row>
    <row r="6" spans="1:15">
      <c r="A6" s="3">
        <v>5</v>
      </c>
      <c r="B6" s="1" t="s">
        <v>0</v>
      </c>
      <c r="C6" s="1" t="s">
        <v>1</v>
      </c>
      <c r="D6" s="1" t="s">
        <v>11</v>
      </c>
      <c r="E6" s="1" t="s">
        <v>3</v>
      </c>
      <c r="F6" s="2">
        <v>1</v>
      </c>
      <c r="G6" s="1" t="s">
        <v>7</v>
      </c>
      <c r="H6">
        <f>VLOOKUP(D6,'کار اصلی (2)'!C:V,20,0)</f>
        <v>5926162</v>
      </c>
      <c r="I6" s="43" t="s">
        <v>816</v>
      </c>
      <c r="K6" s="1" t="s">
        <v>11</v>
      </c>
      <c r="L6" s="1" t="s">
        <v>3</v>
      </c>
      <c r="M6" s="1" t="s">
        <v>4</v>
      </c>
      <c r="N6" s="2">
        <v>1</v>
      </c>
      <c r="O6" s="40">
        <f t="shared" si="0"/>
        <v>0</v>
      </c>
    </row>
    <row r="7" spans="1:15">
      <c r="A7" s="3">
        <v>6</v>
      </c>
      <c r="B7" s="1" t="s">
        <v>0</v>
      </c>
      <c r="C7" s="1" t="s">
        <v>1</v>
      </c>
      <c r="D7" s="1" t="s">
        <v>12</v>
      </c>
      <c r="E7" s="1" t="s">
        <v>3</v>
      </c>
      <c r="F7" s="2">
        <v>1</v>
      </c>
      <c r="G7" s="1" t="s">
        <v>7</v>
      </c>
      <c r="H7">
        <f>VLOOKUP(D7,'کار اصلی (2)'!C:V,20,0)</f>
        <v>5098237</v>
      </c>
      <c r="I7" s="43" t="s">
        <v>816</v>
      </c>
      <c r="K7" s="1" t="s">
        <v>12</v>
      </c>
      <c r="L7" s="1" t="s">
        <v>3</v>
      </c>
      <c r="M7" s="1" t="s">
        <v>4</v>
      </c>
      <c r="N7" s="2">
        <v>1</v>
      </c>
      <c r="O7" s="40">
        <f t="shared" si="0"/>
        <v>0</v>
      </c>
    </row>
    <row r="8" spans="1:15">
      <c r="A8" s="3">
        <v>7</v>
      </c>
      <c r="B8" s="1" t="s">
        <v>0</v>
      </c>
      <c r="C8" s="1" t="s">
        <v>1</v>
      </c>
      <c r="D8" s="1" t="s">
        <v>13</v>
      </c>
      <c r="E8" s="1" t="s">
        <v>3</v>
      </c>
      <c r="F8" s="2">
        <v>1</v>
      </c>
      <c r="G8" s="1" t="s">
        <v>7</v>
      </c>
      <c r="H8">
        <f>VLOOKUP(D8,'کار اصلی (2)'!C:V,20,0)</f>
        <v>5584527</v>
      </c>
      <c r="I8" s="43" t="s">
        <v>816</v>
      </c>
      <c r="K8" s="1" t="s">
        <v>13</v>
      </c>
      <c r="L8" s="1" t="s">
        <v>3</v>
      </c>
      <c r="M8" s="1" t="s">
        <v>4</v>
      </c>
      <c r="N8" s="2">
        <v>1</v>
      </c>
      <c r="O8" s="40">
        <f t="shared" si="0"/>
        <v>0</v>
      </c>
    </row>
    <row r="9" spans="1:15">
      <c r="A9" s="3">
        <v>8</v>
      </c>
      <c r="B9" s="1" t="s">
        <v>0</v>
      </c>
      <c r="C9" s="1" t="s">
        <v>1</v>
      </c>
      <c r="D9" s="1" t="s">
        <v>14</v>
      </c>
      <c r="E9" s="1" t="s">
        <v>3</v>
      </c>
      <c r="F9" s="2">
        <v>1</v>
      </c>
      <c r="G9" s="1" t="s">
        <v>7</v>
      </c>
      <c r="H9">
        <f>VLOOKUP(D9,'کار اصلی (2)'!C:V,20,0)</f>
        <v>13865354</v>
      </c>
      <c r="I9" s="43" t="s">
        <v>816</v>
      </c>
      <c r="K9" s="1" t="s">
        <v>14</v>
      </c>
      <c r="L9" s="1" t="s">
        <v>3</v>
      </c>
      <c r="M9" s="1" t="s">
        <v>4</v>
      </c>
      <c r="N9" s="2">
        <v>1</v>
      </c>
      <c r="O9" s="40">
        <f t="shared" si="0"/>
        <v>0</v>
      </c>
    </row>
    <row r="10" spans="1:15">
      <c r="A10" s="3">
        <v>9</v>
      </c>
      <c r="B10" s="1" t="s">
        <v>0</v>
      </c>
      <c r="C10" s="1" t="s">
        <v>1</v>
      </c>
      <c r="D10" s="1" t="s">
        <v>15</v>
      </c>
      <c r="E10" s="1" t="s">
        <v>3</v>
      </c>
      <c r="F10" s="2">
        <v>1</v>
      </c>
      <c r="G10" s="1" t="s">
        <v>7</v>
      </c>
      <c r="H10">
        <f>VLOOKUP(D10,'کار اصلی (2)'!C:V,20,0)</f>
        <v>10723610</v>
      </c>
      <c r="I10" s="43" t="s">
        <v>816</v>
      </c>
      <c r="K10" s="1" t="s">
        <v>15</v>
      </c>
      <c r="L10" s="1" t="s">
        <v>3</v>
      </c>
      <c r="M10" s="1" t="s">
        <v>4</v>
      </c>
      <c r="N10" s="2">
        <v>1</v>
      </c>
      <c r="O10" s="40">
        <f t="shared" si="0"/>
        <v>0</v>
      </c>
    </row>
    <row r="11" spans="1:15">
      <c r="A11" s="3">
        <v>10</v>
      </c>
      <c r="B11" s="1" t="s">
        <v>0</v>
      </c>
      <c r="C11" s="1" t="s">
        <v>1</v>
      </c>
      <c r="D11" s="1" t="s">
        <v>16</v>
      </c>
      <c r="E11" s="1" t="s">
        <v>3</v>
      </c>
      <c r="F11" s="2">
        <v>1</v>
      </c>
      <c r="G11" s="1" t="s">
        <v>7</v>
      </c>
      <c r="H11">
        <f>VLOOKUP(D11,'کار اصلی (2)'!C:V,20,0)</f>
        <v>11054690</v>
      </c>
      <c r="I11" s="43" t="s">
        <v>816</v>
      </c>
      <c r="K11" s="1" t="s">
        <v>16</v>
      </c>
      <c r="L11" s="1" t="s">
        <v>3</v>
      </c>
      <c r="M11" s="1" t="s">
        <v>4</v>
      </c>
      <c r="N11" s="2">
        <v>1</v>
      </c>
      <c r="O11" s="40">
        <f t="shared" si="0"/>
        <v>0</v>
      </c>
    </row>
    <row r="12" spans="1:15">
      <c r="A12" s="3">
        <v>11</v>
      </c>
      <c r="B12" s="1" t="s">
        <v>0</v>
      </c>
      <c r="C12" s="1" t="s">
        <v>1</v>
      </c>
      <c r="D12" s="1" t="s">
        <v>17</v>
      </c>
      <c r="E12" s="1" t="s">
        <v>3</v>
      </c>
      <c r="F12" s="2">
        <v>1</v>
      </c>
      <c r="G12" s="1" t="s">
        <v>7</v>
      </c>
      <c r="H12">
        <f>VLOOKUP(D12,'کار اصلی (2)'!C:V,20,0)</f>
        <v>11054690</v>
      </c>
      <c r="I12" s="43" t="s">
        <v>816</v>
      </c>
      <c r="K12" s="1" t="s">
        <v>17</v>
      </c>
      <c r="L12" s="1" t="s">
        <v>3</v>
      </c>
      <c r="M12" s="1" t="s">
        <v>4</v>
      </c>
      <c r="N12" s="2">
        <v>1</v>
      </c>
      <c r="O12" s="40">
        <f t="shared" si="0"/>
        <v>0</v>
      </c>
    </row>
    <row r="13" spans="1:15">
      <c r="A13" s="3">
        <v>12</v>
      </c>
      <c r="B13" s="1" t="s">
        <v>0</v>
      </c>
      <c r="C13" s="1" t="s">
        <v>1</v>
      </c>
      <c r="D13" s="1" t="s">
        <v>18</v>
      </c>
      <c r="E13" s="1" t="s">
        <v>3</v>
      </c>
      <c r="F13" s="2">
        <v>1</v>
      </c>
      <c r="G13" s="1" t="s">
        <v>7</v>
      </c>
      <c r="H13">
        <f>VLOOKUP(D13,'کار اصلی (2)'!C:V,20,0)</f>
        <v>5098237</v>
      </c>
      <c r="I13" s="43" t="s">
        <v>816</v>
      </c>
      <c r="K13" s="1" t="s">
        <v>18</v>
      </c>
      <c r="L13" s="1" t="s">
        <v>3</v>
      </c>
      <c r="M13" s="1" t="s">
        <v>4</v>
      </c>
      <c r="N13" s="2">
        <v>1</v>
      </c>
      <c r="O13" s="40">
        <f t="shared" si="0"/>
        <v>0</v>
      </c>
    </row>
    <row r="14" spans="1:15">
      <c r="A14" s="3">
        <v>13</v>
      </c>
      <c r="B14" s="1" t="s">
        <v>0</v>
      </c>
      <c r="C14" s="1" t="s">
        <v>1</v>
      </c>
      <c r="D14" s="1" t="s">
        <v>19</v>
      </c>
      <c r="E14" s="1" t="s">
        <v>3</v>
      </c>
      <c r="F14" s="2">
        <v>1</v>
      </c>
      <c r="G14" s="1" t="s">
        <v>7</v>
      </c>
      <c r="H14">
        <f>VLOOKUP(D14,'کار اصلی (2)'!C:V,20,0)</f>
        <v>16085201</v>
      </c>
      <c r="I14" s="43" t="s">
        <v>816</v>
      </c>
      <c r="K14" s="1" t="s">
        <v>19</v>
      </c>
      <c r="L14" s="1" t="s">
        <v>3</v>
      </c>
      <c r="M14" s="1" t="s">
        <v>4</v>
      </c>
      <c r="N14" s="2">
        <v>1</v>
      </c>
      <c r="O14" s="40">
        <f t="shared" si="0"/>
        <v>0</v>
      </c>
    </row>
    <row r="15" spans="1:15">
      <c r="A15" s="3">
        <v>14</v>
      </c>
      <c r="B15" s="1" t="s">
        <v>0</v>
      </c>
      <c r="C15" s="1" t="s">
        <v>1</v>
      </c>
      <c r="D15" s="1" t="s">
        <v>20</v>
      </c>
      <c r="E15" s="1" t="s">
        <v>3</v>
      </c>
      <c r="F15" s="2">
        <v>1</v>
      </c>
      <c r="G15" s="1" t="s">
        <v>7</v>
      </c>
      <c r="H15">
        <f>VLOOKUP(D15,'کار اصلی (2)'!C:V,20,0)</f>
        <v>11471895</v>
      </c>
      <c r="I15" s="43" t="s">
        <v>816</v>
      </c>
      <c r="K15" s="1" t="s">
        <v>20</v>
      </c>
      <c r="L15" s="1" t="s">
        <v>3</v>
      </c>
      <c r="M15" s="1" t="s">
        <v>4</v>
      </c>
      <c r="N15" s="2">
        <v>1</v>
      </c>
      <c r="O15" s="40">
        <f t="shared" si="0"/>
        <v>0</v>
      </c>
    </row>
    <row r="16" spans="1:15">
      <c r="A16" s="3">
        <v>15</v>
      </c>
      <c r="B16" s="1" t="s">
        <v>0</v>
      </c>
      <c r="C16" s="1" t="s">
        <v>1</v>
      </c>
      <c r="D16" s="1" t="s">
        <v>21</v>
      </c>
      <c r="E16" s="1" t="s">
        <v>3</v>
      </c>
      <c r="F16" s="2">
        <v>1</v>
      </c>
      <c r="G16" s="1" t="s">
        <v>7</v>
      </c>
      <c r="H16">
        <f>VLOOKUP(D16,'کار اصلی (2)'!C:V,20,0)</f>
        <v>15901213</v>
      </c>
      <c r="I16" s="43" t="s">
        <v>816</v>
      </c>
      <c r="K16" s="1" t="s">
        <v>21</v>
      </c>
      <c r="L16" s="1" t="s">
        <v>3</v>
      </c>
      <c r="M16" s="1" t="s">
        <v>4</v>
      </c>
      <c r="N16" s="2">
        <v>1</v>
      </c>
      <c r="O16" s="40">
        <f t="shared" si="0"/>
        <v>0</v>
      </c>
    </row>
    <row r="17" spans="1:15">
      <c r="A17" s="3">
        <v>16</v>
      </c>
      <c r="B17" s="1" t="s">
        <v>0</v>
      </c>
      <c r="C17" s="1" t="s">
        <v>1</v>
      </c>
      <c r="D17" s="1" t="s">
        <v>22</v>
      </c>
      <c r="E17" s="1" t="s">
        <v>3</v>
      </c>
      <c r="F17" s="2">
        <v>1</v>
      </c>
      <c r="G17" s="1" t="s">
        <v>7</v>
      </c>
      <c r="H17">
        <f>VLOOKUP(D17,'کار اصلی (2)'!C:V,20,0)</f>
        <v>10723610</v>
      </c>
      <c r="I17" s="43" t="s">
        <v>816</v>
      </c>
      <c r="K17" s="1" t="s">
        <v>22</v>
      </c>
      <c r="L17" s="1" t="s">
        <v>3</v>
      </c>
      <c r="M17" s="1" t="s">
        <v>4</v>
      </c>
      <c r="N17" s="2">
        <v>1</v>
      </c>
      <c r="O17" s="40">
        <f t="shared" si="0"/>
        <v>0</v>
      </c>
    </row>
    <row r="18" spans="1:15">
      <c r="A18" s="3">
        <v>17</v>
      </c>
      <c r="B18" s="1" t="s">
        <v>0</v>
      </c>
      <c r="C18" s="1" t="s">
        <v>1</v>
      </c>
      <c r="D18" s="1" t="s">
        <v>23</v>
      </c>
      <c r="E18" s="1" t="s">
        <v>3</v>
      </c>
      <c r="F18" s="2">
        <v>1</v>
      </c>
      <c r="G18" s="1" t="s">
        <v>7</v>
      </c>
      <c r="H18">
        <f>VLOOKUP(D18,'کار اصلی (2)'!C:V,20,0)</f>
        <v>5926162</v>
      </c>
      <c r="I18" s="43" t="s">
        <v>816</v>
      </c>
      <c r="K18" s="1" t="s">
        <v>23</v>
      </c>
      <c r="L18" s="1" t="s">
        <v>3</v>
      </c>
      <c r="M18" s="1" t="s">
        <v>4</v>
      </c>
      <c r="N18" s="2">
        <v>1</v>
      </c>
      <c r="O18" s="40">
        <f t="shared" si="0"/>
        <v>0</v>
      </c>
    </row>
    <row r="19" spans="1:15">
      <c r="A19" s="3">
        <v>18</v>
      </c>
      <c r="B19" s="1" t="s">
        <v>0</v>
      </c>
      <c r="C19" s="1" t="s">
        <v>1</v>
      </c>
      <c r="D19" s="1" t="s">
        <v>24</v>
      </c>
      <c r="E19" s="1" t="s">
        <v>3</v>
      </c>
      <c r="F19" s="2">
        <v>1</v>
      </c>
      <c r="G19" s="1" t="s">
        <v>7</v>
      </c>
      <c r="H19">
        <f>VLOOKUP(D19,'کار اصلی (2)'!C:V,20,0)</f>
        <v>5098237</v>
      </c>
      <c r="I19" s="43" t="s">
        <v>816</v>
      </c>
      <c r="K19" s="1" t="s">
        <v>24</v>
      </c>
      <c r="L19" s="1" t="s">
        <v>3</v>
      </c>
      <c r="M19" s="1" t="s">
        <v>4</v>
      </c>
      <c r="N19" s="2">
        <v>1</v>
      </c>
      <c r="O19" s="40">
        <f t="shared" si="0"/>
        <v>0</v>
      </c>
    </row>
    <row r="20" spans="1:15">
      <c r="A20" s="3">
        <v>19</v>
      </c>
      <c r="B20" s="1" t="s">
        <v>0</v>
      </c>
      <c r="C20" s="1" t="s">
        <v>1</v>
      </c>
      <c r="D20" s="1" t="s">
        <v>25</v>
      </c>
      <c r="E20" s="1" t="s">
        <v>3</v>
      </c>
      <c r="F20" s="2">
        <v>1</v>
      </c>
      <c r="G20" s="1" t="s">
        <v>7</v>
      </c>
      <c r="H20">
        <f>VLOOKUP(D20,'کار اصلی (2)'!C:V,20,0)</f>
        <v>5926162</v>
      </c>
      <c r="I20" s="43" t="s">
        <v>816</v>
      </c>
      <c r="K20" s="1" t="s">
        <v>25</v>
      </c>
      <c r="L20" s="1" t="s">
        <v>3</v>
      </c>
      <c r="M20" s="1" t="s">
        <v>4</v>
      </c>
      <c r="N20" s="2">
        <v>1</v>
      </c>
      <c r="O20" s="40">
        <f t="shared" si="0"/>
        <v>0</v>
      </c>
    </row>
    <row r="21" spans="1:15">
      <c r="A21" s="3">
        <v>20</v>
      </c>
      <c r="B21" s="1" t="s">
        <v>0</v>
      </c>
      <c r="C21" s="1" t="s">
        <v>1</v>
      </c>
      <c r="D21" s="1" t="s">
        <v>26</v>
      </c>
      <c r="E21" s="1" t="s">
        <v>3</v>
      </c>
      <c r="F21" s="2">
        <v>1</v>
      </c>
      <c r="G21" s="1" t="s">
        <v>7</v>
      </c>
      <c r="H21">
        <f>VLOOKUP(D21,'کار اصلی (2)'!C:V,20,0)</f>
        <v>5926162</v>
      </c>
      <c r="I21" s="43" t="s">
        <v>816</v>
      </c>
      <c r="K21" s="1" t="s">
        <v>26</v>
      </c>
      <c r="L21" s="1" t="s">
        <v>3</v>
      </c>
      <c r="M21" s="1" t="s">
        <v>4</v>
      </c>
      <c r="N21" s="2">
        <v>1</v>
      </c>
      <c r="O21" s="40">
        <f t="shared" si="0"/>
        <v>0</v>
      </c>
    </row>
    <row r="22" spans="1:15">
      <c r="A22" s="3">
        <v>21</v>
      </c>
      <c r="B22" s="1" t="s">
        <v>0</v>
      </c>
      <c r="C22" s="1" t="s">
        <v>1</v>
      </c>
      <c r="D22" s="1" t="s">
        <v>27</v>
      </c>
      <c r="E22" s="1" t="s">
        <v>3</v>
      </c>
      <c r="F22" s="2">
        <v>1</v>
      </c>
      <c r="G22" s="1" t="s">
        <v>7</v>
      </c>
      <c r="H22">
        <f>VLOOKUP(D22,'کار اصلی (2)'!C:V,20,0)</f>
        <v>5584527</v>
      </c>
      <c r="I22" s="43" t="s">
        <v>816</v>
      </c>
      <c r="K22" s="1" t="s">
        <v>27</v>
      </c>
      <c r="L22" s="1" t="s">
        <v>3</v>
      </c>
      <c r="M22" s="1" t="s">
        <v>4</v>
      </c>
      <c r="N22" s="2">
        <v>1</v>
      </c>
      <c r="O22" s="40">
        <f t="shared" si="0"/>
        <v>0</v>
      </c>
    </row>
    <row r="23" spans="1:15">
      <c r="A23" s="3">
        <v>22</v>
      </c>
      <c r="B23" s="1" t="s">
        <v>0</v>
      </c>
      <c r="C23" s="1" t="s">
        <v>1</v>
      </c>
      <c r="D23" s="1" t="s">
        <v>28</v>
      </c>
      <c r="E23" s="1" t="s">
        <v>3</v>
      </c>
      <c r="F23" s="2">
        <v>1</v>
      </c>
      <c r="G23" s="1" t="s">
        <v>7</v>
      </c>
      <c r="H23">
        <f>VLOOKUP(D23,'کار اصلی (2)'!C:V,20,0)</f>
        <v>5926162</v>
      </c>
      <c r="I23" s="43" t="s">
        <v>816</v>
      </c>
      <c r="K23" s="1" t="s">
        <v>28</v>
      </c>
      <c r="L23" s="1" t="s">
        <v>3</v>
      </c>
      <c r="M23" s="1" t="s">
        <v>4</v>
      </c>
      <c r="N23" s="2">
        <v>1</v>
      </c>
      <c r="O23" s="40">
        <f t="shared" si="0"/>
        <v>0</v>
      </c>
    </row>
    <row r="24" spans="1:15">
      <c r="A24" s="3">
        <v>23</v>
      </c>
      <c r="B24" s="1" t="s">
        <v>0</v>
      </c>
      <c r="C24" s="1" t="s">
        <v>1</v>
      </c>
      <c r="D24" s="1" t="s">
        <v>29</v>
      </c>
      <c r="E24" s="1" t="s">
        <v>3</v>
      </c>
      <c r="F24" s="2">
        <v>1</v>
      </c>
      <c r="G24" s="1" t="s">
        <v>7</v>
      </c>
      <c r="H24">
        <f>VLOOKUP(D24,'کار اصلی (2)'!C:V,20,0)</f>
        <v>3781586</v>
      </c>
      <c r="I24" s="43" t="s">
        <v>816</v>
      </c>
      <c r="K24" s="1" t="s">
        <v>29</v>
      </c>
      <c r="L24" s="1" t="s">
        <v>3</v>
      </c>
      <c r="M24" s="1" t="s">
        <v>4</v>
      </c>
      <c r="N24" s="2">
        <v>1</v>
      </c>
      <c r="O24" s="40">
        <f t="shared" si="0"/>
        <v>0</v>
      </c>
    </row>
    <row r="25" spans="1:15">
      <c r="A25" s="3">
        <v>24</v>
      </c>
      <c r="B25" s="1" t="s">
        <v>0</v>
      </c>
      <c r="C25" s="1" t="s">
        <v>1</v>
      </c>
      <c r="D25" s="1" t="s">
        <v>30</v>
      </c>
      <c r="E25" s="1" t="s">
        <v>3</v>
      </c>
      <c r="F25" s="2">
        <v>1</v>
      </c>
      <c r="G25" s="1" t="s">
        <v>7</v>
      </c>
      <c r="H25">
        <f>VLOOKUP(D25,'کار اصلی (2)'!C:V,20,0)</f>
        <v>11471895</v>
      </c>
      <c r="I25" s="43" t="s">
        <v>816</v>
      </c>
      <c r="K25" s="1" t="s">
        <v>30</v>
      </c>
      <c r="L25" s="1" t="s">
        <v>3</v>
      </c>
      <c r="M25" s="1" t="s">
        <v>4</v>
      </c>
      <c r="N25" s="2">
        <v>1</v>
      </c>
      <c r="O25" s="40">
        <f t="shared" si="0"/>
        <v>0</v>
      </c>
    </row>
    <row r="26" spans="1:15">
      <c r="A26" s="3">
        <v>25</v>
      </c>
      <c r="B26" s="1" t="s">
        <v>0</v>
      </c>
      <c r="C26" s="1" t="s">
        <v>1</v>
      </c>
      <c r="D26" s="1" t="s">
        <v>31</v>
      </c>
      <c r="E26" s="1" t="s">
        <v>3</v>
      </c>
      <c r="F26" s="2">
        <v>1</v>
      </c>
      <c r="G26" s="1" t="s">
        <v>7</v>
      </c>
      <c r="H26">
        <f>VLOOKUP(D26,'کار اصلی (2)'!C:V,20,0)</f>
        <v>11471895</v>
      </c>
      <c r="I26" s="43" t="s">
        <v>816</v>
      </c>
      <c r="K26" s="1" t="s">
        <v>31</v>
      </c>
      <c r="L26" s="1" t="s">
        <v>3</v>
      </c>
      <c r="M26" s="1" t="s">
        <v>4</v>
      </c>
      <c r="N26" s="2">
        <v>1</v>
      </c>
      <c r="O26" s="40">
        <f t="shared" si="0"/>
        <v>0</v>
      </c>
    </row>
    <row r="27" spans="1:15">
      <c r="A27" s="3">
        <v>26</v>
      </c>
      <c r="B27" s="1" t="s">
        <v>0</v>
      </c>
      <c r="C27" s="1" t="s">
        <v>1</v>
      </c>
      <c r="D27" s="1" t="s">
        <v>32</v>
      </c>
      <c r="E27" s="1" t="s">
        <v>3</v>
      </c>
      <c r="F27" s="2">
        <v>1</v>
      </c>
      <c r="G27" s="1" t="s">
        <v>7</v>
      </c>
      <c r="H27">
        <f>VLOOKUP(D27,'کار اصلی (2)'!C:V,20,0)</f>
        <v>10723610</v>
      </c>
      <c r="I27" s="43" t="s">
        <v>816</v>
      </c>
      <c r="K27" s="1" t="s">
        <v>32</v>
      </c>
      <c r="L27" s="1" t="s">
        <v>3</v>
      </c>
      <c r="M27" s="1" t="s">
        <v>4</v>
      </c>
      <c r="N27" s="2">
        <v>1</v>
      </c>
      <c r="O27" s="40">
        <f t="shared" si="0"/>
        <v>0</v>
      </c>
    </row>
    <row r="28" spans="1:15">
      <c r="A28" s="3">
        <v>27</v>
      </c>
      <c r="B28" s="1" t="s">
        <v>0</v>
      </c>
      <c r="C28" s="1" t="s">
        <v>1</v>
      </c>
      <c r="D28" s="1" t="s">
        <v>33</v>
      </c>
      <c r="E28" s="1" t="s">
        <v>3</v>
      </c>
      <c r="F28" s="2">
        <v>1</v>
      </c>
      <c r="G28" s="1" t="s">
        <v>7</v>
      </c>
      <c r="H28">
        <f>VLOOKUP(D28,'کار اصلی (2)'!C:V,20,0)</f>
        <v>10723610</v>
      </c>
      <c r="I28" s="43" t="s">
        <v>816</v>
      </c>
      <c r="K28" s="1" t="s">
        <v>33</v>
      </c>
      <c r="L28" s="1" t="s">
        <v>3</v>
      </c>
      <c r="M28" s="1" t="s">
        <v>4</v>
      </c>
      <c r="N28" s="2">
        <v>1</v>
      </c>
      <c r="O28" s="40">
        <f t="shared" si="0"/>
        <v>0</v>
      </c>
    </row>
    <row r="29" spans="1:15">
      <c r="A29" s="3">
        <v>28</v>
      </c>
      <c r="B29" s="1" t="s">
        <v>0</v>
      </c>
      <c r="C29" s="1" t="s">
        <v>1</v>
      </c>
      <c r="D29" s="1" t="s">
        <v>34</v>
      </c>
      <c r="E29" s="1" t="s">
        <v>3</v>
      </c>
      <c r="F29" s="2">
        <v>1</v>
      </c>
      <c r="G29" s="1" t="s">
        <v>7</v>
      </c>
      <c r="H29">
        <f>VLOOKUP(D29,'کار اصلی (2)'!C:V,20,0)</f>
        <v>10723610</v>
      </c>
      <c r="I29" s="43" t="s">
        <v>816</v>
      </c>
      <c r="K29" s="1" t="s">
        <v>34</v>
      </c>
      <c r="L29" s="1" t="s">
        <v>3</v>
      </c>
      <c r="M29" s="1" t="s">
        <v>4</v>
      </c>
      <c r="N29" s="2">
        <v>1</v>
      </c>
      <c r="O29" s="40">
        <f t="shared" si="0"/>
        <v>0</v>
      </c>
    </row>
    <row r="30" spans="1:15">
      <c r="A30" s="3">
        <v>29</v>
      </c>
      <c r="B30" s="1" t="s">
        <v>0</v>
      </c>
      <c r="C30" s="1" t="s">
        <v>1</v>
      </c>
      <c r="D30" s="1" t="s">
        <v>35</v>
      </c>
      <c r="E30" s="1" t="s">
        <v>3</v>
      </c>
      <c r="F30" s="2">
        <v>1</v>
      </c>
      <c r="G30" s="1" t="s">
        <v>7</v>
      </c>
      <c r="H30">
        <f>VLOOKUP(D30,'کار اصلی (2)'!C:V,20,0)</f>
        <v>10723610</v>
      </c>
      <c r="I30" s="43" t="s">
        <v>816</v>
      </c>
      <c r="K30" s="1" t="s">
        <v>35</v>
      </c>
      <c r="L30" s="1" t="s">
        <v>3</v>
      </c>
      <c r="M30" s="1" t="s">
        <v>4</v>
      </c>
      <c r="N30" s="2">
        <v>1</v>
      </c>
      <c r="O30" s="40">
        <f t="shared" si="0"/>
        <v>0</v>
      </c>
    </row>
    <row r="31" spans="1:15">
      <c r="A31" s="3">
        <v>30</v>
      </c>
      <c r="B31" s="1" t="s">
        <v>0</v>
      </c>
      <c r="C31" s="1" t="s">
        <v>1</v>
      </c>
      <c r="D31" s="1" t="s">
        <v>36</v>
      </c>
      <c r="E31" s="1" t="s">
        <v>3</v>
      </c>
      <c r="F31" s="2">
        <v>1</v>
      </c>
      <c r="G31" s="1" t="s">
        <v>7</v>
      </c>
      <c r="H31">
        <f>VLOOKUP(D31,'کار اصلی (2)'!C:V,20,0)</f>
        <v>10723610</v>
      </c>
      <c r="I31" s="43" t="s">
        <v>816</v>
      </c>
      <c r="K31" s="1" t="s">
        <v>36</v>
      </c>
      <c r="L31" s="1" t="s">
        <v>3</v>
      </c>
      <c r="M31" s="1" t="s">
        <v>4</v>
      </c>
      <c r="N31" s="2">
        <v>1</v>
      </c>
      <c r="O31" s="40">
        <f t="shared" si="0"/>
        <v>0</v>
      </c>
    </row>
    <row r="32" spans="1:15">
      <c r="A32" s="3">
        <v>31</v>
      </c>
      <c r="B32" s="1" t="s">
        <v>0</v>
      </c>
      <c r="C32" s="1" t="s">
        <v>1</v>
      </c>
      <c r="D32" s="1" t="s">
        <v>37</v>
      </c>
      <c r="E32" s="1" t="s">
        <v>3</v>
      </c>
      <c r="F32" s="2">
        <v>1</v>
      </c>
      <c r="G32" s="1" t="s">
        <v>7</v>
      </c>
      <c r="H32">
        <f>VLOOKUP(D32,'کار اصلی (2)'!C:V,20,0)</f>
        <v>10723610</v>
      </c>
      <c r="I32" s="43" t="s">
        <v>816</v>
      </c>
      <c r="K32" s="1" t="s">
        <v>37</v>
      </c>
      <c r="L32" s="1" t="s">
        <v>3</v>
      </c>
      <c r="M32" s="1" t="s">
        <v>4</v>
      </c>
      <c r="N32" s="2">
        <v>1</v>
      </c>
      <c r="O32" s="40">
        <f t="shared" si="0"/>
        <v>0</v>
      </c>
    </row>
    <row r="33" spans="1:15">
      <c r="A33" s="3">
        <v>32</v>
      </c>
      <c r="B33" s="1" t="s">
        <v>0</v>
      </c>
      <c r="C33" s="1" t="s">
        <v>1</v>
      </c>
      <c r="D33" s="1" t="s">
        <v>38</v>
      </c>
      <c r="E33" s="1" t="s">
        <v>3</v>
      </c>
      <c r="F33" s="2">
        <v>1</v>
      </c>
      <c r="G33" s="1" t="s">
        <v>7</v>
      </c>
      <c r="H33">
        <f>VLOOKUP(D33,'کار اصلی (2)'!C:V,20,0)</f>
        <v>10723610</v>
      </c>
      <c r="I33" s="43" t="s">
        <v>816</v>
      </c>
      <c r="K33" s="1" t="s">
        <v>38</v>
      </c>
      <c r="L33" s="1" t="s">
        <v>3</v>
      </c>
      <c r="M33" s="1" t="s">
        <v>4</v>
      </c>
      <c r="N33" s="2">
        <v>1</v>
      </c>
      <c r="O33" s="40">
        <f t="shared" si="0"/>
        <v>0</v>
      </c>
    </row>
    <row r="34" spans="1:15">
      <c r="A34" s="3">
        <v>33</v>
      </c>
      <c r="B34" s="1" t="s">
        <v>0</v>
      </c>
      <c r="C34" s="1" t="s">
        <v>1</v>
      </c>
      <c r="D34" s="1" t="s">
        <v>39</v>
      </c>
      <c r="E34" s="1" t="s">
        <v>3</v>
      </c>
      <c r="F34" s="2">
        <v>1</v>
      </c>
      <c r="G34" s="1" t="s">
        <v>7</v>
      </c>
      <c r="H34">
        <f>VLOOKUP(D34,'کار اصلی (2)'!C:V,20,0)</f>
        <v>10723610</v>
      </c>
      <c r="I34" s="43" t="s">
        <v>816</v>
      </c>
      <c r="K34" s="1" t="s">
        <v>39</v>
      </c>
      <c r="L34" s="1" t="s">
        <v>3</v>
      </c>
      <c r="M34" s="1" t="s">
        <v>4</v>
      </c>
      <c r="N34" s="2">
        <v>1</v>
      </c>
      <c r="O34" s="40">
        <f t="shared" si="0"/>
        <v>0</v>
      </c>
    </row>
    <row r="35" spans="1:15" ht="12" customHeight="1">
      <c r="A35" s="3">
        <v>34</v>
      </c>
      <c r="B35" s="1" t="s">
        <v>0</v>
      </c>
      <c r="C35" s="1" t="s">
        <v>1</v>
      </c>
      <c r="D35" s="1" t="s">
        <v>40</v>
      </c>
      <c r="E35" s="1" t="s">
        <v>3</v>
      </c>
      <c r="F35" s="2">
        <v>1</v>
      </c>
      <c r="G35" s="1" t="s">
        <v>7</v>
      </c>
      <c r="H35">
        <f>VLOOKUP(D35,'کار اصلی (2)'!C:V,20,0)</f>
        <v>5098237</v>
      </c>
      <c r="I35" s="43" t="s">
        <v>816</v>
      </c>
      <c r="K35" s="1" t="s">
        <v>40</v>
      </c>
      <c r="L35" s="1" t="s">
        <v>3</v>
      </c>
      <c r="M35" s="1" t="s">
        <v>4</v>
      </c>
      <c r="N35" s="2">
        <v>1</v>
      </c>
      <c r="O35" s="40">
        <f t="shared" si="0"/>
        <v>0</v>
      </c>
    </row>
    <row r="36" spans="1:15">
      <c r="A36" s="3">
        <v>35</v>
      </c>
      <c r="B36" s="1" t="s">
        <v>0</v>
      </c>
      <c r="C36" s="1" t="s">
        <v>1</v>
      </c>
      <c r="D36" s="1" t="s">
        <v>41</v>
      </c>
      <c r="E36" s="1" t="s">
        <v>3</v>
      </c>
      <c r="F36" s="2">
        <v>1</v>
      </c>
      <c r="G36" s="1" t="s">
        <v>7</v>
      </c>
      <c r="H36">
        <f>VLOOKUP(D36,'کار اصلی (2)'!C:V,20,0)</f>
        <v>3781586</v>
      </c>
      <c r="I36" s="43" t="s">
        <v>816</v>
      </c>
      <c r="K36" s="1" t="s">
        <v>41</v>
      </c>
      <c r="L36" s="1" t="s">
        <v>3</v>
      </c>
      <c r="M36" s="1" t="s">
        <v>4</v>
      </c>
      <c r="N36" s="2">
        <v>1</v>
      </c>
      <c r="O36" s="40">
        <f t="shared" si="0"/>
        <v>0</v>
      </c>
    </row>
    <row r="37" spans="1:15">
      <c r="A37" s="3">
        <v>36</v>
      </c>
      <c r="B37" s="1" t="s">
        <v>0</v>
      </c>
      <c r="C37" s="1" t="s">
        <v>1</v>
      </c>
      <c r="D37" s="1" t="s">
        <v>42</v>
      </c>
      <c r="E37" s="1" t="s">
        <v>3</v>
      </c>
      <c r="F37" s="2">
        <v>1</v>
      </c>
      <c r="G37" s="1" t="s">
        <v>7</v>
      </c>
      <c r="H37">
        <f>VLOOKUP(D37,'کار اصلی (2)'!C:V,20,0)</f>
        <v>5926162</v>
      </c>
      <c r="I37" s="43" t="s">
        <v>816</v>
      </c>
      <c r="K37" s="1" t="s">
        <v>42</v>
      </c>
      <c r="L37" s="1" t="s">
        <v>3</v>
      </c>
      <c r="M37" s="1" t="s">
        <v>4</v>
      </c>
      <c r="N37" s="2">
        <v>1</v>
      </c>
      <c r="O37" s="40">
        <f t="shared" si="0"/>
        <v>0</v>
      </c>
    </row>
    <row r="38" spans="1:15">
      <c r="A38" s="3">
        <v>37</v>
      </c>
      <c r="B38" s="1" t="s">
        <v>0</v>
      </c>
      <c r="C38" s="1" t="s">
        <v>1</v>
      </c>
      <c r="D38" s="1" t="s">
        <v>43</v>
      </c>
      <c r="E38" s="1" t="s">
        <v>3</v>
      </c>
      <c r="F38" s="2">
        <v>1</v>
      </c>
      <c r="G38" s="1" t="s">
        <v>7</v>
      </c>
      <c r="H38">
        <f>VLOOKUP(D38,'کار اصلی (2)'!C:V,20,0)</f>
        <v>5098237</v>
      </c>
      <c r="I38" s="43" t="s">
        <v>816</v>
      </c>
      <c r="K38" s="1" t="s">
        <v>43</v>
      </c>
      <c r="L38" s="1" t="s">
        <v>3</v>
      </c>
      <c r="M38" s="1" t="s">
        <v>4</v>
      </c>
      <c r="N38" s="2">
        <v>1</v>
      </c>
      <c r="O38" s="40">
        <f t="shared" si="0"/>
        <v>0</v>
      </c>
    </row>
    <row r="39" spans="1:15">
      <c r="A39" s="3">
        <v>38</v>
      </c>
      <c r="B39" s="1" t="s">
        <v>0</v>
      </c>
      <c r="C39" s="1" t="s">
        <v>1</v>
      </c>
      <c r="D39" s="1" t="s">
        <v>44</v>
      </c>
      <c r="E39" s="1" t="s">
        <v>3</v>
      </c>
      <c r="F39" s="2">
        <v>1</v>
      </c>
      <c r="G39" s="1" t="s">
        <v>7</v>
      </c>
      <c r="H39">
        <f>VLOOKUP(D39,'کار اصلی (2)'!C:V,20,0)</f>
        <v>5584527</v>
      </c>
      <c r="I39" s="43" t="s">
        <v>816</v>
      </c>
      <c r="K39" s="1" t="s">
        <v>44</v>
      </c>
      <c r="L39" s="1" t="s">
        <v>3</v>
      </c>
      <c r="M39" s="1" t="s">
        <v>4</v>
      </c>
      <c r="N39" s="2">
        <v>1</v>
      </c>
      <c r="O39" s="40">
        <f t="shared" si="0"/>
        <v>0</v>
      </c>
    </row>
    <row r="40" spans="1:15">
      <c r="A40" s="3">
        <v>39</v>
      </c>
      <c r="B40" s="1" t="s">
        <v>0</v>
      </c>
      <c r="C40" s="1" t="s">
        <v>1</v>
      </c>
      <c r="D40" s="1" t="s">
        <v>45</v>
      </c>
      <c r="E40" s="1" t="s">
        <v>3</v>
      </c>
      <c r="F40" s="2">
        <v>1</v>
      </c>
      <c r="G40" s="1" t="s">
        <v>7</v>
      </c>
      <c r="H40">
        <f>VLOOKUP(D40,'کار اصلی (2)'!C:V,20,0)</f>
        <v>5098237</v>
      </c>
      <c r="I40" s="43" t="s">
        <v>816</v>
      </c>
      <c r="K40" s="1" t="s">
        <v>45</v>
      </c>
      <c r="L40" s="1" t="s">
        <v>3</v>
      </c>
      <c r="M40" s="1" t="s">
        <v>4</v>
      </c>
      <c r="N40" s="2">
        <v>1</v>
      </c>
      <c r="O40" s="40">
        <f t="shared" si="0"/>
        <v>0</v>
      </c>
    </row>
    <row r="41" spans="1:15">
      <c r="A41" s="3">
        <v>40</v>
      </c>
      <c r="B41" s="1" t="s">
        <v>0</v>
      </c>
      <c r="C41" s="1" t="s">
        <v>1</v>
      </c>
      <c r="D41" s="1" t="s">
        <v>46</v>
      </c>
      <c r="E41" s="1" t="s">
        <v>3</v>
      </c>
      <c r="F41" s="2">
        <v>1</v>
      </c>
      <c r="G41" s="1" t="s">
        <v>7</v>
      </c>
      <c r="H41">
        <f>VLOOKUP(D41,'کار اصلی (2)'!C:V,20,0)</f>
        <v>5926162</v>
      </c>
      <c r="I41" s="43" t="s">
        <v>816</v>
      </c>
      <c r="K41" s="1" t="s">
        <v>46</v>
      </c>
      <c r="L41" s="1" t="s">
        <v>3</v>
      </c>
      <c r="M41" s="1" t="s">
        <v>4</v>
      </c>
      <c r="N41" s="2">
        <v>1</v>
      </c>
      <c r="O41" s="40">
        <f t="shared" si="0"/>
        <v>0</v>
      </c>
    </row>
    <row r="42" spans="1:15">
      <c r="A42" s="3">
        <v>41</v>
      </c>
      <c r="B42" s="1" t="s">
        <v>0</v>
      </c>
      <c r="C42" s="1" t="s">
        <v>1</v>
      </c>
      <c r="D42" s="1" t="s">
        <v>47</v>
      </c>
      <c r="E42" s="1" t="s">
        <v>3</v>
      </c>
      <c r="F42" s="2">
        <v>1</v>
      </c>
      <c r="G42" s="1" t="s">
        <v>7</v>
      </c>
      <c r="H42">
        <f>VLOOKUP(D42,'کار اصلی (2)'!C:V,20,0)</f>
        <v>3781586</v>
      </c>
      <c r="I42" s="43" t="s">
        <v>816</v>
      </c>
      <c r="K42" s="1" t="s">
        <v>47</v>
      </c>
      <c r="L42" s="1" t="s">
        <v>3</v>
      </c>
      <c r="M42" s="1" t="s">
        <v>4</v>
      </c>
      <c r="N42" s="2">
        <v>1</v>
      </c>
      <c r="O42" s="40">
        <f t="shared" si="0"/>
        <v>0</v>
      </c>
    </row>
    <row r="43" spans="1:15">
      <c r="A43" s="3">
        <v>42</v>
      </c>
      <c r="B43" s="1" t="s">
        <v>0</v>
      </c>
      <c r="C43" s="1" t="s">
        <v>1</v>
      </c>
      <c r="D43" s="1" t="s">
        <v>48</v>
      </c>
      <c r="E43" s="1" t="s">
        <v>3</v>
      </c>
      <c r="F43" s="2">
        <v>1</v>
      </c>
      <c r="G43" s="1" t="s">
        <v>7</v>
      </c>
      <c r="H43">
        <f>VLOOKUP(D43,'کار اصلی (2)'!C:V,20,0)</f>
        <v>11471895</v>
      </c>
      <c r="I43" s="43" t="s">
        <v>816</v>
      </c>
      <c r="K43" s="1" t="s">
        <v>48</v>
      </c>
      <c r="L43" s="1" t="s">
        <v>3</v>
      </c>
      <c r="M43" s="1" t="s">
        <v>4</v>
      </c>
      <c r="N43" s="2">
        <v>1</v>
      </c>
      <c r="O43" s="40">
        <f t="shared" si="0"/>
        <v>0</v>
      </c>
    </row>
    <row r="44" spans="1:15">
      <c r="A44" s="3">
        <v>43</v>
      </c>
      <c r="B44" s="1" t="s">
        <v>0</v>
      </c>
      <c r="C44" s="1" t="s">
        <v>1</v>
      </c>
      <c r="D44" s="1" t="s">
        <v>49</v>
      </c>
      <c r="E44" s="1" t="s">
        <v>3</v>
      </c>
      <c r="F44" s="2">
        <v>1</v>
      </c>
      <c r="G44" s="1" t="s">
        <v>7</v>
      </c>
      <c r="H44">
        <f>VLOOKUP(D44,'کار اصلی (2)'!C:V,20,0)</f>
        <v>11471895</v>
      </c>
      <c r="I44" s="43" t="s">
        <v>816</v>
      </c>
      <c r="K44" s="1" t="s">
        <v>49</v>
      </c>
      <c r="L44" s="1" t="s">
        <v>3</v>
      </c>
      <c r="M44" s="1" t="s">
        <v>4</v>
      </c>
      <c r="N44" s="2">
        <v>1</v>
      </c>
      <c r="O44" s="40">
        <f t="shared" si="0"/>
        <v>0</v>
      </c>
    </row>
    <row r="45" spans="1:15">
      <c r="A45" s="3">
        <v>44</v>
      </c>
      <c r="B45" s="1" t="s">
        <v>0</v>
      </c>
      <c r="C45" s="1" t="s">
        <v>1</v>
      </c>
      <c r="D45" s="1" t="s">
        <v>50</v>
      </c>
      <c r="E45" s="1" t="s">
        <v>3</v>
      </c>
      <c r="F45" s="2">
        <v>1</v>
      </c>
      <c r="G45" s="1" t="s">
        <v>7</v>
      </c>
      <c r="H45">
        <f>VLOOKUP(D45,'کار اصلی (2)'!C:V,20,0)</f>
        <v>12500351</v>
      </c>
      <c r="I45" s="43" t="s">
        <v>816</v>
      </c>
      <c r="K45" s="1" t="s">
        <v>50</v>
      </c>
      <c r="L45" s="1" t="s">
        <v>3</v>
      </c>
      <c r="M45" s="1" t="s">
        <v>4</v>
      </c>
      <c r="N45" s="2">
        <v>1</v>
      </c>
      <c r="O45" s="40">
        <f t="shared" si="0"/>
        <v>0</v>
      </c>
    </row>
    <row r="46" spans="1:15">
      <c r="A46" s="3">
        <v>45</v>
      </c>
      <c r="B46" s="1" t="s">
        <v>0</v>
      </c>
      <c r="C46" s="1" t="s">
        <v>1</v>
      </c>
      <c r="D46" s="1" t="s">
        <v>51</v>
      </c>
      <c r="E46" s="1" t="s">
        <v>3</v>
      </c>
      <c r="F46" s="2">
        <v>1</v>
      </c>
      <c r="G46" s="1" t="s">
        <v>7</v>
      </c>
      <c r="H46">
        <f>VLOOKUP(D46,'کار اصلی (2)'!C:V,20,0)</f>
        <v>5926162</v>
      </c>
      <c r="I46" s="43" t="s">
        <v>816</v>
      </c>
      <c r="K46" s="1" t="s">
        <v>51</v>
      </c>
      <c r="L46" s="1" t="s">
        <v>3</v>
      </c>
      <c r="M46" s="1" t="s">
        <v>4</v>
      </c>
      <c r="N46" s="2">
        <v>1</v>
      </c>
      <c r="O46" s="40">
        <f t="shared" si="0"/>
        <v>0</v>
      </c>
    </row>
    <row r="47" spans="1:15">
      <c r="A47" s="3">
        <v>46</v>
      </c>
      <c r="B47" s="1" t="s">
        <v>0</v>
      </c>
      <c r="C47" s="1" t="s">
        <v>1</v>
      </c>
      <c r="D47" s="1" t="s">
        <v>52</v>
      </c>
      <c r="E47" s="1" t="s">
        <v>3</v>
      </c>
      <c r="F47" s="2">
        <v>1</v>
      </c>
      <c r="G47" s="1" t="s">
        <v>7</v>
      </c>
      <c r="H47">
        <f>VLOOKUP(D47,'کار اصلی (2)'!C:V,20,0)</f>
        <v>3781586</v>
      </c>
      <c r="I47" s="43" t="s">
        <v>816</v>
      </c>
      <c r="K47" s="1" t="s">
        <v>52</v>
      </c>
      <c r="L47" s="1" t="s">
        <v>3</v>
      </c>
      <c r="M47" s="1" t="s">
        <v>4</v>
      </c>
      <c r="N47" s="2">
        <v>1</v>
      </c>
      <c r="O47" s="40">
        <f t="shared" si="0"/>
        <v>0</v>
      </c>
    </row>
    <row r="48" spans="1:15">
      <c r="A48" s="3">
        <v>47</v>
      </c>
      <c r="B48" s="1" t="s">
        <v>0</v>
      </c>
      <c r="C48" s="1" t="s">
        <v>1</v>
      </c>
      <c r="D48" s="1" t="s">
        <v>53</v>
      </c>
      <c r="E48" s="1" t="s">
        <v>3</v>
      </c>
      <c r="F48" s="2">
        <v>1</v>
      </c>
      <c r="G48" s="1" t="s">
        <v>7</v>
      </c>
      <c r="H48">
        <f>VLOOKUP(D48,'کار اصلی (2)'!C:V,20,0)</f>
        <v>2727918</v>
      </c>
      <c r="I48" s="43" t="s">
        <v>816</v>
      </c>
      <c r="K48" s="1" t="s">
        <v>53</v>
      </c>
      <c r="L48" s="1" t="s">
        <v>3</v>
      </c>
      <c r="M48" s="1" t="s">
        <v>4</v>
      </c>
      <c r="N48" s="2">
        <v>1</v>
      </c>
      <c r="O48" s="40">
        <f t="shared" si="0"/>
        <v>0</v>
      </c>
    </row>
    <row r="49" spans="1:15">
      <c r="A49" s="3">
        <v>48</v>
      </c>
      <c r="B49" s="1" t="s">
        <v>0</v>
      </c>
      <c r="C49" s="1" t="s">
        <v>1</v>
      </c>
      <c r="D49" s="1" t="s">
        <v>54</v>
      </c>
      <c r="E49" s="1" t="s">
        <v>3</v>
      </c>
      <c r="F49" s="2">
        <v>1</v>
      </c>
      <c r="G49" s="1" t="s">
        <v>7</v>
      </c>
      <c r="H49">
        <f>VLOOKUP(D49,'کار اصلی (2)'!C:V,20,0)</f>
        <v>11471895</v>
      </c>
      <c r="I49" s="43" t="s">
        <v>816</v>
      </c>
      <c r="K49" s="1" t="s">
        <v>54</v>
      </c>
      <c r="L49" s="1" t="s">
        <v>3</v>
      </c>
      <c r="M49" s="1" t="s">
        <v>4</v>
      </c>
      <c r="N49" s="2">
        <v>1</v>
      </c>
      <c r="O49" s="40">
        <f t="shared" si="0"/>
        <v>0</v>
      </c>
    </row>
    <row r="50" spans="1:15">
      <c r="A50" s="3">
        <v>49</v>
      </c>
      <c r="B50" s="1" t="s">
        <v>0</v>
      </c>
      <c r="C50" s="1" t="s">
        <v>1</v>
      </c>
      <c r="D50" s="1" t="s">
        <v>55</v>
      </c>
      <c r="E50" s="1" t="s">
        <v>3</v>
      </c>
      <c r="F50" s="2">
        <v>1</v>
      </c>
      <c r="G50" s="1" t="s">
        <v>7</v>
      </c>
      <c r="H50">
        <f>VLOOKUP(D50,'کار اصلی (2)'!C:V,20,0)</f>
        <v>5926162</v>
      </c>
      <c r="I50" s="43" t="s">
        <v>816</v>
      </c>
      <c r="K50" s="1" t="s">
        <v>55</v>
      </c>
      <c r="L50" s="1" t="s">
        <v>3</v>
      </c>
      <c r="M50" s="1" t="s">
        <v>4</v>
      </c>
      <c r="N50" s="2">
        <v>1</v>
      </c>
      <c r="O50" s="40">
        <f t="shared" si="0"/>
        <v>0</v>
      </c>
    </row>
    <row r="51" spans="1:15">
      <c r="A51" s="3">
        <v>50</v>
      </c>
      <c r="B51" s="1" t="s">
        <v>0</v>
      </c>
      <c r="C51" s="1" t="s">
        <v>1</v>
      </c>
      <c r="D51" s="1" t="s">
        <v>56</v>
      </c>
      <c r="E51" s="1" t="s">
        <v>3</v>
      </c>
      <c r="F51" s="2">
        <v>1</v>
      </c>
      <c r="G51" s="1" t="s">
        <v>7</v>
      </c>
      <c r="H51">
        <f>VLOOKUP(D51,'کار اصلی (2)'!C:V,20,0)</f>
        <v>6095551</v>
      </c>
      <c r="I51" s="43" t="s">
        <v>816</v>
      </c>
      <c r="K51" s="1" t="s">
        <v>56</v>
      </c>
      <c r="L51" s="1" t="s">
        <v>3</v>
      </c>
      <c r="M51" s="1" t="s">
        <v>4</v>
      </c>
      <c r="N51" s="2">
        <v>1</v>
      </c>
      <c r="O51" s="40">
        <f t="shared" si="0"/>
        <v>0</v>
      </c>
    </row>
    <row r="52" spans="1:15">
      <c r="A52" s="3">
        <v>51</v>
      </c>
      <c r="B52" s="1" t="s">
        <v>0</v>
      </c>
      <c r="C52" s="1" t="s">
        <v>1</v>
      </c>
      <c r="D52" s="1" t="s">
        <v>57</v>
      </c>
      <c r="E52" s="1" t="s">
        <v>3</v>
      </c>
      <c r="F52" s="2">
        <v>1</v>
      </c>
      <c r="G52" s="1" t="s">
        <v>7</v>
      </c>
      <c r="H52">
        <f>VLOOKUP(D52,'کار اصلی (2)'!C:V,20,0)</f>
        <v>3781586</v>
      </c>
      <c r="I52" s="43" t="s">
        <v>816</v>
      </c>
      <c r="K52" s="1" t="s">
        <v>57</v>
      </c>
      <c r="L52" s="1" t="s">
        <v>3</v>
      </c>
      <c r="M52" s="1" t="s">
        <v>4</v>
      </c>
      <c r="N52" s="2">
        <v>1</v>
      </c>
      <c r="O52" s="40">
        <f t="shared" si="0"/>
        <v>0</v>
      </c>
    </row>
    <row r="53" spans="1:15">
      <c r="A53" s="3">
        <v>52</v>
      </c>
      <c r="B53" s="1" t="s">
        <v>0</v>
      </c>
      <c r="C53" s="1" t="s">
        <v>1</v>
      </c>
      <c r="D53" s="1" t="s">
        <v>58</v>
      </c>
      <c r="E53" s="1" t="s">
        <v>3</v>
      </c>
      <c r="F53" s="2">
        <v>1</v>
      </c>
      <c r="G53" s="1" t="s">
        <v>7</v>
      </c>
      <c r="H53">
        <f>VLOOKUP(D53,'کار اصلی (2)'!C:V,20,0)</f>
        <v>6095551</v>
      </c>
      <c r="I53" s="43" t="s">
        <v>816</v>
      </c>
      <c r="K53" s="1" t="s">
        <v>58</v>
      </c>
      <c r="L53" s="1" t="s">
        <v>3</v>
      </c>
      <c r="M53" s="1" t="s">
        <v>4</v>
      </c>
      <c r="N53" s="2">
        <v>1</v>
      </c>
      <c r="O53" s="40">
        <f t="shared" si="0"/>
        <v>0</v>
      </c>
    </row>
    <row r="54" spans="1:15">
      <c r="A54" s="3">
        <v>53</v>
      </c>
      <c r="B54" s="1" t="s">
        <v>0</v>
      </c>
      <c r="C54" s="1" t="s">
        <v>1</v>
      </c>
      <c r="D54" s="1" t="s">
        <v>59</v>
      </c>
      <c r="E54" s="1" t="s">
        <v>3</v>
      </c>
      <c r="F54" s="2">
        <v>1</v>
      </c>
      <c r="G54" s="1" t="s">
        <v>7</v>
      </c>
      <c r="H54">
        <f>VLOOKUP(D54,'کار اصلی (2)'!C:V,20,0)</f>
        <v>5584527</v>
      </c>
      <c r="I54" s="43" t="s">
        <v>816</v>
      </c>
      <c r="K54" s="1" t="s">
        <v>59</v>
      </c>
      <c r="L54" s="1" t="s">
        <v>3</v>
      </c>
      <c r="M54" s="1" t="s">
        <v>4</v>
      </c>
      <c r="N54" s="2">
        <v>1</v>
      </c>
      <c r="O54" s="40">
        <f t="shared" si="0"/>
        <v>0</v>
      </c>
    </row>
    <row r="55" spans="1:15">
      <c r="A55" s="3">
        <v>54</v>
      </c>
      <c r="B55" s="1" t="s">
        <v>0</v>
      </c>
      <c r="C55" s="1" t="s">
        <v>1</v>
      </c>
      <c r="D55" s="1" t="s">
        <v>60</v>
      </c>
      <c r="E55" s="1" t="s">
        <v>3</v>
      </c>
      <c r="F55" s="2">
        <v>1</v>
      </c>
      <c r="G55" s="1" t="s">
        <v>7</v>
      </c>
      <c r="H55">
        <f>VLOOKUP(D55,'کار اصلی (2)'!C:V,20,0)</f>
        <v>16701921</v>
      </c>
      <c r="I55" s="43" t="s">
        <v>816</v>
      </c>
      <c r="K55" s="1" t="s">
        <v>60</v>
      </c>
      <c r="L55" s="1" t="s">
        <v>3</v>
      </c>
      <c r="M55" s="1" t="s">
        <v>4</v>
      </c>
      <c r="N55" s="2">
        <v>1</v>
      </c>
      <c r="O55" s="40">
        <f t="shared" si="0"/>
        <v>0</v>
      </c>
    </row>
    <row r="56" spans="1:15">
      <c r="A56" s="3">
        <v>55</v>
      </c>
      <c r="B56" s="1" t="s">
        <v>0</v>
      </c>
      <c r="C56" s="1" t="s">
        <v>1</v>
      </c>
      <c r="D56" s="1" t="s">
        <v>61</v>
      </c>
      <c r="E56" s="1" t="s">
        <v>3</v>
      </c>
      <c r="F56" s="2">
        <v>1</v>
      </c>
      <c r="G56" s="1" t="s">
        <v>7</v>
      </c>
      <c r="H56">
        <f>VLOOKUP(D56,'کار اصلی (2)'!C:V,20,0)</f>
        <v>5098237</v>
      </c>
      <c r="I56" s="43" t="s">
        <v>816</v>
      </c>
      <c r="K56" s="1" t="s">
        <v>61</v>
      </c>
      <c r="L56" s="1" t="s">
        <v>3</v>
      </c>
      <c r="M56" s="1" t="s">
        <v>4</v>
      </c>
      <c r="N56" s="2">
        <v>1</v>
      </c>
      <c r="O56" s="40">
        <f t="shared" si="0"/>
        <v>0</v>
      </c>
    </row>
    <row r="57" spans="1:15">
      <c r="A57" s="3">
        <v>56</v>
      </c>
      <c r="B57" s="1" t="s">
        <v>0</v>
      </c>
      <c r="C57" s="1" t="s">
        <v>1</v>
      </c>
      <c r="D57" s="1" t="s">
        <v>62</v>
      </c>
      <c r="E57" s="1" t="s">
        <v>3</v>
      </c>
      <c r="F57" s="2">
        <v>1</v>
      </c>
      <c r="G57" s="1" t="s">
        <v>7</v>
      </c>
      <c r="H57">
        <f>VLOOKUP(D57,'کار اصلی (2)'!C:V,20,0)</f>
        <v>2727918</v>
      </c>
      <c r="I57" s="43" t="s">
        <v>816</v>
      </c>
      <c r="K57" s="1" t="s">
        <v>62</v>
      </c>
      <c r="L57" s="1" t="s">
        <v>3</v>
      </c>
      <c r="M57" s="1" t="s">
        <v>4</v>
      </c>
      <c r="N57" s="2">
        <v>1</v>
      </c>
      <c r="O57" s="40">
        <f t="shared" si="0"/>
        <v>0</v>
      </c>
    </row>
    <row r="58" spans="1:15">
      <c r="A58" s="3">
        <v>57</v>
      </c>
      <c r="B58" s="1" t="s">
        <v>0</v>
      </c>
      <c r="C58" s="1" t="s">
        <v>1</v>
      </c>
      <c r="D58" s="1" t="s">
        <v>63</v>
      </c>
      <c r="E58" s="1" t="s">
        <v>3</v>
      </c>
      <c r="F58" s="2">
        <v>1</v>
      </c>
      <c r="G58" s="1" t="s">
        <v>7</v>
      </c>
      <c r="H58">
        <f>VLOOKUP(D58,'کار اصلی (2)'!C:V,20,0)</f>
        <v>3781586</v>
      </c>
      <c r="I58" s="43" t="s">
        <v>816</v>
      </c>
      <c r="K58" s="1" t="s">
        <v>63</v>
      </c>
      <c r="L58" s="1" t="s">
        <v>3</v>
      </c>
      <c r="M58" s="1" t="s">
        <v>4</v>
      </c>
      <c r="N58" s="2">
        <v>1</v>
      </c>
      <c r="O58" s="40">
        <f t="shared" si="0"/>
        <v>0</v>
      </c>
    </row>
    <row r="59" spans="1:15">
      <c r="A59" s="3">
        <v>58</v>
      </c>
      <c r="B59" s="1" t="s">
        <v>0</v>
      </c>
      <c r="C59" s="1" t="s">
        <v>1</v>
      </c>
      <c r="D59" s="1" t="s">
        <v>64</v>
      </c>
      <c r="E59" s="1" t="s">
        <v>3</v>
      </c>
      <c r="F59" s="2">
        <v>1</v>
      </c>
      <c r="G59" s="1" t="s">
        <v>7</v>
      </c>
      <c r="H59">
        <f>VLOOKUP(D59,'کار اصلی (2)'!C:V,20,0)</f>
        <v>6095551</v>
      </c>
      <c r="I59" s="43" t="s">
        <v>816</v>
      </c>
      <c r="K59" s="1" t="s">
        <v>64</v>
      </c>
      <c r="L59" s="1" t="s">
        <v>3</v>
      </c>
      <c r="M59" s="1" t="s">
        <v>4</v>
      </c>
      <c r="N59" s="2">
        <v>1</v>
      </c>
      <c r="O59" s="40">
        <f t="shared" si="0"/>
        <v>0</v>
      </c>
    </row>
    <row r="60" spans="1:15">
      <c r="A60" s="3">
        <v>59</v>
      </c>
      <c r="B60" s="1" t="s">
        <v>0</v>
      </c>
      <c r="C60" s="1" t="s">
        <v>1</v>
      </c>
      <c r="D60" s="1" t="s">
        <v>65</v>
      </c>
      <c r="E60" s="1" t="s">
        <v>3</v>
      </c>
      <c r="F60" s="2">
        <v>1</v>
      </c>
      <c r="G60" s="1" t="s">
        <v>7</v>
      </c>
      <c r="H60">
        <f>VLOOKUP(D60,'کار اصلی (2)'!C:V,20,0)</f>
        <v>6095551</v>
      </c>
      <c r="I60" s="43" t="s">
        <v>816</v>
      </c>
      <c r="K60" s="1" t="s">
        <v>65</v>
      </c>
      <c r="L60" s="1" t="s">
        <v>3</v>
      </c>
      <c r="M60" s="1" t="s">
        <v>4</v>
      </c>
      <c r="N60" s="2">
        <v>1</v>
      </c>
      <c r="O60" s="40">
        <f t="shared" si="0"/>
        <v>0</v>
      </c>
    </row>
    <row r="61" spans="1:15">
      <c r="A61" s="3">
        <v>60</v>
      </c>
      <c r="B61" s="1" t="s">
        <v>0</v>
      </c>
      <c r="C61" s="1" t="s">
        <v>1</v>
      </c>
      <c r="D61" s="1" t="s">
        <v>66</v>
      </c>
      <c r="E61" s="1" t="s">
        <v>3</v>
      </c>
      <c r="F61" s="2">
        <v>1</v>
      </c>
      <c r="G61" s="1" t="s">
        <v>7</v>
      </c>
      <c r="H61">
        <f>VLOOKUP(D61,'کار اصلی (2)'!C:V,20,0)</f>
        <v>3781586</v>
      </c>
      <c r="I61" s="43" t="s">
        <v>816</v>
      </c>
      <c r="K61" s="1" t="s">
        <v>66</v>
      </c>
      <c r="L61" s="1" t="s">
        <v>3</v>
      </c>
      <c r="M61" s="1" t="s">
        <v>4</v>
      </c>
      <c r="N61" s="2">
        <v>1</v>
      </c>
      <c r="O61" s="40">
        <f t="shared" si="0"/>
        <v>0</v>
      </c>
    </row>
    <row r="62" spans="1:15">
      <c r="A62" s="3">
        <v>61</v>
      </c>
      <c r="B62" s="1" t="s">
        <v>0</v>
      </c>
      <c r="C62" s="1" t="s">
        <v>1</v>
      </c>
      <c r="D62" s="1" t="s">
        <v>67</v>
      </c>
      <c r="E62" s="1" t="s">
        <v>3</v>
      </c>
      <c r="F62" s="2">
        <v>1</v>
      </c>
      <c r="G62" s="1" t="s">
        <v>7</v>
      </c>
      <c r="H62">
        <f>VLOOKUP(D62,'کار اصلی (2)'!C:V,20,0)</f>
        <v>2934895</v>
      </c>
      <c r="I62" s="43" t="s">
        <v>816</v>
      </c>
      <c r="K62" s="1" t="s">
        <v>67</v>
      </c>
      <c r="L62" s="1" t="s">
        <v>3</v>
      </c>
      <c r="M62" s="1" t="s">
        <v>4</v>
      </c>
      <c r="N62" s="2">
        <v>1</v>
      </c>
      <c r="O62" s="40">
        <f t="shared" si="0"/>
        <v>0</v>
      </c>
    </row>
    <row r="63" spans="1:15">
      <c r="A63" s="3">
        <v>62</v>
      </c>
      <c r="B63" s="1" t="s">
        <v>0</v>
      </c>
      <c r="C63" s="1" t="s">
        <v>1</v>
      </c>
      <c r="D63" s="1" t="s">
        <v>68</v>
      </c>
      <c r="E63" s="1" t="s">
        <v>3</v>
      </c>
      <c r="F63" s="2">
        <v>1</v>
      </c>
      <c r="G63" s="1" t="s">
        <v>7</v>
      </c>
      <c r="H63">
        <f>VLOOKUP(D63,'کار اصلی (2)'!C:V,20,0)</f>
        <v>3781586</v>
      </c>
      <c r="I63" s="43" t="s">
        <v>816</v>
      </c>
      <c r="K63" s="1" t="s">
        <v>68</v>
      </c>
      <c r="L63" s="1" t="s">
        <v>3</v>
      </c>
      <c r="M63" s="1" t="s">
        <v>4</v>
      </c>
      <c r="N63" s="2">
        <v>1</v>
      </c>
      <c r="O63" s="40">
        <f t="shared" si="0"/>
        <v>0</v>
      </c>
    </row>
    <row r="64" spans="1:15">
      <c r="A64" s="3">
        <v>63</v>
      </c>
      <c r="B64" s="1" t="s">
        <v>0</v>
      </c>
      <c r="C64" s="1" t="s">
        <v>1</v>
      </c>
      <c r="D64" s="1" t="s">
        <v>69</v>
      </c>
      <c r="E64" s="1" t="s">
        <v>3</v>
      </c>
      <c r="F64" s="2">
        <v>1</v>
      </c>
      <c r="G64" s="1" t="s">
        <v>7</v>
      </c>
      <c r="H64">
        <f>VLOOKUP(D64,'کار اصلی (2)'!C:V,20,0)</f>
        <v>6095551</v>
      </c>
      <c r="I64" s="43" t="s">
        <v>816</v>
      </c>
      <c r="K64" s="1" t="s">
        <v>69</v>
      </c>
      <c r="L64" s="1" t="s">
        <v>3</v>
      </c>
      <c r="M64" s="1" t="s">
        <v>4</v>
      </c>
      <c r="N64" s="2">
        <v>1</v>
      </c>
      <c r="O64" s="40">
        <f t="shared" si="0"/>
        <v>0</v>
      </c>
    </row>
    <row r="65" spans="1:15">
      <c r="A65" s="3">
        <v>64</v>
      </c>
      <c r="B65" s="1" t="s">
        <v>0</v>
      </c>
      <c r="C65" s="1" t="s">
        <v>1</v>
      </c>
      <c r="D65" s="1" t="s">
        <v>70</v>
      </c>
      <c r="E65" s="1" t="s">
        <v>3</v>
      </c>
      <c r="F65" s="2">
        <v>1</v>
      </c>
      <c r="G65" s="1" t="s">
        <v>7</v>
      </c>
      <c r="H65">
        <f>VLOOKUP(D65,'کار اصلی (2)'!C:V,20,0)</f>
        <v>6095551</v>
      </c>
      <c r="I65" s="43" t="s">
        <v>816</v>
      </c>
      <c r="K65" s="1" t="s">
        <v>70</v>
      </c>
      <c r="L65" s="1" t="s">
        <v>3</v>
      </c>
      <c r="M65" s="1" t="s">
        <v>4</v>
      </c>
      <c r="N65" s="2">
        <v>1</v>
      </c>
      <c r="O65" s="40">
        <f t="shared" si="0"/>
        <v>0</v>
      </c>
    </row>
    <row r="66" spans="1:15">
      <c r="A66" s="3">
        <v>65</v>
      </c>
      <c r="B66" s="1" t="s">
        <v>0</v>
      </c>
      <c r="C66" s="1" t="s">
        <v>1</v>
      </c>
      <c r="D66" s="1" t="s">
        <v>71</v>
      </c>
      <c r="E66" s="1" t="s">
        <v>3</v>
      </c>
      <c r="F66" s="2">
        <v>1</v>
      </c>
      <c r="G66" s="1" t="s">
        <v>7</v>
      </c>
      <c r="H66">
        <f>VLOOKUP(D66,'کار اصلی (2)'!C:V,20,0)</f>
        <v>2934895</v>
      </c>
      <c r="I66" s="43" t="s">
        <v>816</v>
      </c>
      <c r="K66" s="1" t="s">
        <v>71</v>
      </c>
      <c r="L66" s="1" t="s">
        <v>3</v>
      </c>
      <c r="M66" s="1" t="s">
        <v>4</v>
      </c>
      <c r="N66" s="2">
        <v>1</v>
      </c>
      <c r="O66" s="40">
        <f t="shared" si="0"/>
        <v>0</v>
      </c>
    </row>
    <row r="67" spans="1:15">
      <c r="A67" s="3">
        <v>66</v>
      </c>
      <c r="B67" s="1" t="s">
        <v>0</v>
      </c>
      <c r="C67" s="1" t="s">
        <v>1</v>
      </c>
      <c r="D67" s="1" t="s">
        <v>72</v>
      </c>
      <c r="E67" s="1" t="s">
        <v>3</v>
      </c>
      <c r="F67" s="2">
        <v>1</v>
      </c>
      <c r="G67" s="1" t="s">
        <v>7</v>
      </c>
      <c r="H67">
        <f>VLOOKUP(D67,'کار اصلی (2)'!C:V,20,0)</f>
        <v>5098237</v>
      </c>
      <c r="I67" s="43" t="s">
        <v>816</v>
      </c>
      <c r="K67" s="1" t="s">
        <v>72</v>
      </c>
      <c r="L67" s="1" t="s">
        <v>3</v>
      </c>
      <c r="M67" s="1" t="s">
        <v>4</v>
      </c>
      <c r="N67" s="2">
        <v>1</v>
      </c>
      <c r="O67" s="40">
        <f t="shared" ref="O67:O130" si="1">N67-F67</f>
        <v>0</v>
      </c>
    </row>
    <row r="68" spans="1:15">
      <c r="A68" s="3">
        <v>67</v>
      </c>
      <c r="B68" s="1" t="s">
        <v>0</v>
      </c>
      <c r="C68" s="1" t="s">
        <v>1</v>
      </c>
      <c r="D68" s="1" t="s">
        <v>73</v>
      </c>
      <c r="E68" s="1" t="s">
        <v>3</v>
      </c>
      <c r="F68" s="2">
        <v>1</v>
      </c>
      <c r="G68" s="1" t="s">
        <v>7</v>
      </c>
      <c r="H68">
        <f>VLOOKUP(D68,'کار اصلی (2)'!C:V,20,0)</f>
        <v>6509505</v>
      </c>
      <c r="I68" s="43" t="s">
        <v>816</v>
      </c>
      <c r="K68" s="1" t="s">
        <v>73</v>
      </c>
      <c r="L68" s="1" t="s">
        <v>3</v>
      </c>
      <c r="M68" s="1" t="s">
        <v>4</v>
      </c>
      <c r="N68" s="2">
        <v>1</v>
      </c>
      <c r="O68" s="40">
        <f t="shared" si="1"/>
        <v>0</v>
      </c>
    </row>
    <row r="69" spans="1:15">
      <c r="A69" s="3">
        <v>68</v>
      </c>
      <c r="B69" s="1" t="s">
        <v>0</v>
      </c>
      <c r="C69" s="1" t="s">
        <v>1</v>
      </c>
      <c r="D69" s="1" t="s">
        <v>74</v>
      </c>
      <c r="E69" s="1" t="s">
        <v>3</v>
      </c>
      <c r="F69" s="2">
        <v>1</v>
      </c>
      <c r="G69" s="1" t="s">
        <v>7</v>
      </c>
      <c r="H69">
        <f>VLOOKUP(D69,'کار اصلی (2)'!C:V,20,0)</f>
        <v>2934895</v>
      </c>
      <c r="I69" s="43" t="s">
        <v>816</v>
      </c>
      <c r="K69" s="1" t="s">
        <v>74</v>
      </c>
      <c r="L69" s="1" t="s">
        <v>3</v>
      </c>
      <c r="M69" s="1" t="s">
        <v>4</v>
      </c>
      <c r="N69" s="2">
        <v>1</v>
      </c>
      <c r="O69" s="40">
        <f t="shared" si="1"/>
        <v>0</v>
      </c>
    </row>
    <row r="70" spans="1:15">
      <c r="A70" s="3">
        <v>69</v>
      </c>
      <c r="B70" s="1" t="s">
        <v>0</v>
      </c>
      <c r="C70" s="1" t="s">
        <v>1</v>
      </c>
      <c r="D70" s="1" t="s">
        <v>75</v>
      </c>
      <c r="E70" s="1" t="s">
        <v>3</v>
      </c>
      <c r="F70" s="2">
        <v>1</v>
      </c>
      <c r="G70" s="1" t="s">
        <v>7</v>
      </c>
      <c r="H70">
        <f>VLOOKUP(D70,'کار اصلی (2)'!C:V,20,0)</f>
        <v>3781586</v>
      </c>
      <c r="I70" s="43" t="s">
        <v>816</v>
      </c>
      <c r="K70" s="1" t="s">
        <v>75</v>
      </c>
      <c r="L70" s="1" t="s">
        <v>3</v>
      </c>
      <c r="M70" s="1" t="s">
        <v>4</v>
      </c>
      <c r="N70" s="2">
        <v>1</v>
      </c>
      <c r="O70" s="40">
        <f t="shared" si="1"/>
        <v>0</v>
      </c>
    </row>
    <row r="71" spans="1:15">
      <c r="A71" s="3">
        <v>70</v>
      </c>
      <c r="B71" s="1" t="s">
        <v>0</v>
      </c>
      <c r="C71" s="1" t="s">
        <v>1</v>
      </c>
      <c r="D71" s="1" t="s">
        <v>76</v>
      </c>
      <c r="E71" s="1" t="s">
        <v>3</v>
      </c>
      <c r="F71" s="2">
        <v>1</v>
      </c>
      <c r="G71" s="1" t="s">
        <v>7</v>
      </c>
      <c r="H71">
        <f>VLOOKUP(D71,'کار اصلی (2)'!C:V,20,0)</f>
        <v>5098237</v>
      </c>
      <c r="I71" s="43" t="s">
        <v>816</v>
      </c>
      <c r="K71" s="1" t="s">
        <v>76</v>
      </c>
      <c r="L71" s="1" t="s">
        <v>3</v>
      </c>
      <c r="M71" s="1" t="s">
        <v>4</v>
      </c>
      <c r="N71" s="2">
        <v>1</v>
      </c>
      <c r="O71" s="40">
        <f t="shared" si="1"/>
        <v>0</v>
      </c>
    </row>
    <row r="72" spans="1:15">
      <c r="A72" s="3">
        <v>71</v>
      </c>
      <c r="B72" s="1" t="s">
        <v>0</v>
      </c>
      <c r="C72" s="1" t="s">
        <v>1</v>
      </c>
      <c r="D72" s="1" t="s">
        <v>77</v>
      </c>
      <c r="E72" s="1" t="s">
        <v>3</v>
      </c>
      <c r="F72" s="2">
        <v>1</v>
      </c>
      <c r="G72" s="1" t="s">
        <v>7</v>
      </c>
      <c r="H72">
        <f>VLOOKUP(D72,'کار اصلی (2)'!C:V,20,0)</f>
        <v>5098237</v>
      </c>
      <c r="I72" s="43" t="s">
        <v>816</v>
      </c>
      <c r="K72" s="1" t="s">
        <v>77</v>
      </c>
      <c r="L72" s="1" t="s">
        <v>3</v>
      </c>
      <c r="M72" s="1" t="s">
        <v>4</v>
      </c>
      <c r="N72" s="2">
        <v>1</v>
      </c>
      <c r="O72" s="40">
        <f t="shared" si="1"/>
        <v>0</v>
      </c>
    </row>
    <row r="73" spans="1:15">
      <c r="A73" s="3">
        <v>72</v>
      </c>
      <c r="B73" s="1" t="s">
        <v>0</v>
      </c>
      <c r="C73" s="1" t="s">
        <v>1</v>
      </c>
      <c r="D73" s="1" t="s">
        <v>78</v>
      </c>
      <c r="E73" s="1" t="s">
        <v>3</v>
      </c>
      <c r="F73" s="2">
        <v>1</v>
      </c>
      <c r="G73" s="1" t="s">
        <v>7</v>
      </c>
      <c r="H73">
        <f>VLOOKUP(D73,'کار اصلی (2)'!C:V,20,0)</f>
        <v>5098237</v>
      </c>
      <c r="I73" s="43" t="s">
        <v>816</v>
      </c>
      <c r="K73" s="1" t="s">
        <v>78</v>
      </c>
      <c r="L73" s="1" t="s">
        <v>3</v>
      </c>
      <c r="M73" s="1" t="s">
        <v>4</v>
      </c>
      <c r="N73" s="2">
        <v>1</v>
      </c>
      <c r="O73" s="40">
        <f t="shared" si="1"/>
        <v>0</v>
      </c>
    </row>
    <row r="74" spans="1:15">
      <c r="A74" s="3">
        <v>73</v>
      </c>
      <c r="B74" s="1" t="s">
        <v>0</v>
      </c>
      <c r="C74" s="1" t="s">
        <v>1</v>
      </c>
      <c r="D74" s="1" t="s">
        <v>79</v>
      </c>
      <c r="E74" s="1" t="s">
        <v>3</v>
      </c>
      <c r="F74" s="2">
        <v>1</v>
      </c>
      <c r="G74" s="1" t="s">
        <v>7</v>
      </c>
      <c r="H74">
        <f>VLOOKUP(D74,'کار اصلی (2)'!C:V,20,0)</f>
        <v>5584527</v>
      </c>
      <c r="I74" s="43" t="s">
        <v>816</v>
      </c>
      <c r="K74" s="1" t="s">
        <v>79</v>
      </c>
      <c r="L74" s="1" t="s">
        <v>3</v>
      </c>
      <c r="M74" s="1" t="s">
        <v>4</v>
      </c>
      <c r="N74" s="2">
        <v>1</v>
      </c>
      <c r="O74" s="40">
        <f t="shared" si="1"/>
        <v>0</v>
      </c>
    </row>
    <row r="75" spans="1:15">
      <c r="A75" s="3">
        <v>74</v>
      </c>
      <c r="B75" s="1" t="s">
        <v>0</v>
      </c>
      <c r="C75" s="1" t="s">
        <v>1</v>
      </c>
      <c r="D75" s="1" t="s">
        <v>80</v>
      </c>
      <c r="E75" s="1" t="s">
        <v>3</v>
      </c>
      <c r="F75" s="2">
        <v>1</v>
      </c>
      <c r="G75" s="1" t="s">
        <v>7</v>
      </c>
      <c r="H75">
        <f>VLOOKUP(D75,'کار اصلی (2)'!C:V,20,0)</f>
        <v>5926162</v>
      </c>
      <c r="I75" s="43" t="s">
        <v>816</v>
      </c>
      <c r="K75" s="1" t="s">
        <v>80</v>
      </c>
      <c r="L75" s="1" t="s">
        <v>3</v>
      </c>
      <c r="M75" s="1" t="s">
        <v>4</v>
      </c>
      <c r="N75" s="2">
        <v>1</v>
      </c>
      <c r="O75" s="40">
        <f t="shared" si="1"/>
        <v>0</v>
      </c>
    </row>
    <row r="76" spans="1:15">
      <c r="A76" s="3">
        <v>75</v>
      </c>
      <c r="B76" s="1" t="s">
        <v>0</v>
      </c>
      <c r="C76" s="1" t="s">
        <v>1</v>
      </c>
      <c r="D76" s="1" t="s">
        <v>81</v>
      </c>
      <c r="E76" s="1" t="s">
        <v>3</v>
      </c>
      <c r="F76" s="2">
        <v>1</v>
      </c>
      <c r="G76" s="1" t="s">
        <v>7</v>
      </c>
      <c r="H76">
        <f>VLOOKUP(D76,'کار اصلی (2)'!C:V,20,0)</f>
        <v>62631659</v>
      </c>
      <c r="I76" s="43" t="s">
        <v>816</v>
      </c>
      <c r="K76" s="1" t="s">
        <v>81</v>
      </c>
      <c r="L76" s="1" t="s">
        <v>3</v>
      </c>
      <c r="M76" s="1" t="s">
        <v>4</v>
      </c>
      <c r="N76" s="2">
        <v>1</v>
      </c>
      <c r="O76" s="40">
        <f t="shared" si="1"/>
        <v>0</v>
      </c>
    </row>
    <row r="77" spans="1:15">
      <c r="A77" s="3">
        <v>76</v>
      </c>
      <c r="B77" s="1" t="s">
        <v>0</v>
      </c>
      <c r="C77" s="1" t="s">
        <v>1</v>
      </c>
      <c r="D77" s="1" t="s">
        <v>82</v>
      </c>
      <c r="E77" s="1" t="s">
        <v>3</v>
      </c>
      <c r="F77" s="2">
        <v>1</v>
      </c>
      <c r="G77" s="1" t="s">
        <v>7</v>
      </c>
      <c r="H77">
        <f>VLOOKUP(D77,'کار اصلی (2)'!C:V,20,0)</f>
        <v>5098237</v>
      </c>
      <c r="I77" s="43" t="s">
        <v>816</v>
      </c>
      <c r="K77" s="1" t="s">
        <v>82</v>
      </c>
      <c r="L77" s="1" t="s">
        <v>3</v>
      </c>
      <c r="M77" s="1" t="s">
        <v>4</v>
      </c>
      <c r="N77" s="2">
        <v>1</v>
      </c>
      <c r="O77" s="40">
        <f t="shared" si="1"/>
        <v>0</v>
      </c>
    </row>
    <row r="78" spans="1:15">
      <c r="A78" s="3">
        <v>77</v>
      </c>
      <c r="B78" s="1" t="s">
        <v>0</v>
      </c>
      <c r="C78" s="1" t="s">
        <v>1</v>
      </c>
      <c r="D78" s="1" t="s">
        <v>83</v>
      </c>
      <c r="E78" s="1" t="s">
        <v>3</v>
      </c>
      <c r="F78" s="2">
        <v>1</v>
      </c>
      <c r="G78" s="1" t="s">
        <v>7</v>
      </c>
      <c r="H78">
        <f>VLOOKUP(D78,'کار اصلی (2)'!C:V,20,0)</f>
        <v>49529659</v>
      </c>
      <c r="I78" s="43" t="s">
        <v>816</v>
      </c>
      <c r="K78" s="1" t="s">
        <v>83</v>
      </c>
      <c r="L78" s="1" t="s">
        <v>3</v>
      </c>
      <c r="M78" s="1" t="s">
        <v>4</v>
      </c>
      <c r="N78" s="2">
        <v>1</v>
      </c>
      <c r="O78" s="40">
        <f t="shared" si="1"/>
        <v>0</v>
      </c>
    </row>
    <row r="79" spans="1:15">
      <c r="A79" s="3">
        <v>78</v>
      </c>
      <c r="B79" s="1" t="s">
        <v>0</v>
      </c>
      <c r="C79" s="1" t="s">
        <v>1</v>
      </c>
      <c r="D79" s="1" t="s">
        <v>84</v>
      </c>
      <c r="E79" s="1" t="s">
        <v>3</v>
      </c>
      <c r="F79" s="2">
        <v>1</v>
      </c>
      <c r="G79" s="1" t="s">
        <v>7</v>
      </c>
      <c r="H79">
        <f>VLOOKUP(D79,'کار اصلی (2)'!C:V,20,0)</f>
        <v>5926162</v>
      </c>
      <c r="I79" s="43" t="s">
        <v>816</v>
      </c>
      <c r="K79" s="1" t="s">
        <v>84</v>
      </c>
      <c r="L79" s="1" t="s">
        <v>3</v>
      </c>
      <c r="M79" s="1" t="s">
        <v>4</v>
      </c>
      <c r="N79" s="2">
        <v>1</v>
      </c>
      <c r="O79" s="40">
        <f t="shared" si="1"/>
        <v>0</v>
      </c>
    </row>
    <row r="80" spans="1:15">
      <c r="A80" s="3">
        <v>79</v>
      </c>
      <c r="B80" s="1" t="s">
        <v>0</v>
      </c>
      <c r="C80" s="1" t="s">
        <v>1</v>
      </c>
      <c r="D80" s="1" t="s">
        <v>85</v>
      </c>
      <c r="E80" s="1" t="s">
        <v>3</v>
      </c>
      <c r="F80" s="2">
        <v>1</v>
      </c>
      <c r="G80" s="1" t="s">
        <v>7</v>
      </c>
      <c r="H80">
        <f>VLOOKUP(D80,'کار اصلی (2)'!C:V,20,0)</f>
        <v>5584527</v>
      </c>
      <c r="I80" s="43" t="s">
        <v>816</v>
      </c>
      <c r="K80" s="1" t="s">
        <v>85</v>
      </c>
      <c r="L80" s="1" t="s">
        <v>3</v>
      </c>
      <c r="M80" s="1" t="s">
        <v>4</v>
      </c>
      <c r="N80" s="2">
        <v>1</v>
      </c>
      <c r="O80" s="40">
        <f t="shared" si="1"/>
        <v>0</v>
      </c>
    </row>
    <row r="81" spans="1:15">
      <c r="A81" s="3">
        <v>80</v>
      </c>
      <c r="B81" s="1" t="s">
        <v>0</v>
      </c>
      <c r="C81" s="1" t="s">
        <v>1</v>
      </c>
      <c r="D81" s="1" t="s">
        <v>86</v>
      </c>
      <c r="E81" s="1" t="s">
        <v>3</v>
      </c>
      <c r="F81" s="2">
        <v>1</v>
      </c>
      <c r="G81" s="1" t="s">
        <v>7</v>
      </c>
      <c r="H81">
        <f>VLOOKUP(D81,'کار اصلی (2)'!C:V,20,0)</f>
        <v>11471895</v>
      </c>
      <c r="I81" s="43" t="s">
        <v>816</v>
      </c>
      <c r="K81" s="1" t="s">
        <v>86</v>
      </c>
      <c r="L81" s="1" t="s">
        <v>3</v>
      </c>
      <c r="M81" s="1" t="s">
        <v>4</v>
      </c>
      <c r="N81" s="2">
        <v>1</v>
      </c>
      <c r="O81" s="40">
        <f t="shared" si="1"/>
        <v>0</v>
      </c>
    </row>
    <row r="82" spans="1:15">
      <c r="A82" s="3">
        <v>81</v>
      </c>
      <c r="B82" s="1" t="s">
        <v>0</v>
      </c>
      <c r="C82" s="1" t="s">
        <v>1</v>
      </c>
      <c r="D82" s="1" t="s">
        <v>87</v>
      </c>
      <c r="E82" s="1" t="s">
        <v>3</v>
      </c>
      <c r="F82" s="2">
        <v>1</v>
      </c>
      <c r="G82" s="1" t="s">
        <v>7</v>
      </c>
      <c r="H82">
        <f>VLOOKUP(D82,'کار اصلی (2)'!C:V,20,0)</f>
        <v>5926162</v>
      </c>
      <c r="I82" s="43" t="s">
        <v>816</v>
      </c>
      <c r="K82" s="1" t="s">
        <v>87</v>
      </c>
      <c r="L82" s="1" t="s">
        <v>3</v>
      </c>
      <c r="M82" s="1" t="s">
        <v>4</v>
      </c>
      <c r="N82" s="2">
        <v>1</v>
      </c>
      <c r="O82" s="40">
        <f t="shared" si="1"/>
        <v>0</v>
      </c>
    </row>
    <row r="83" spans="1:15">
      <c r="A83" s="3">
        <v>82</v>
      </c>
      <c r="B83" s="1" t="s">
        <v>0</v>
      </c>
      <c r="C83" s="1" t="s">
        <v>1</v>
      </c>
      <c r="D83" s="1" t="s">
        <v>88</v>
      </c>
      <c r="E83" s="1" t="s">
        <v>3</v>
      </c>
      <c r="F83" s="2">
        <v>1</v>
      </c>
      <c r="G83" s="1" t="s">
        <v>7</v>
      </c>
      <c r="H83">
        <f>VLOOKUP(D83,'کار اصلی (2)'!C:V,20,0)</f>
        <v>5584527</v>
      </c>
      <c r="I83" s="43" t="s">
        <v>816</v>
      </c>
      <c r="K83" s="1" t="s">
        <v>88</v>
      </c>
      <c r="L83" s="1" t="s">
        <v>3</v>
      </c>
      <c r="M83" s="1" t="s">
        <v>4</v>
      </c>
      <c r="N83" s="2">
        <v>1</v>
      </c>
      <c r="O83" s="40">
        <f t="shared" si="1"/>
        <v>0</v>
      </c>
    </row>
    <row r="84" spans="1:15">
      <c r="A84" s="3">
        <v>83</v>
      </c>
      <c r="B84" s="1" t="s">
        <v>0</v>
      </c>
      <c r="C84" s="1" t="s">
        <v>1</v>
      </c>
      <c r="D84" s="1" t="s">
        <v>89</v>
      </c>
      <c r="E84" s="1" t="s">
        <v>3</v>
      </c>
      <c r="F84" s="2">
        <v>1</v>
      </c>
      <c r="G84" s="1" t="s">
        <v>7</v>
      </c>
      <c r="H84">
        <f>VLOOKUP(D84,'کار اصلی (2)'!C:V,20,0)</f>
        <v>5554867</v>
      </c>
      <c r="I84" s="43" t="s">
        <v>816</v>
      </c>
      <c r="K84" s="1" t="s">
        <v>89</v>
      </c>
      <c r="L84" s="1" t="s">
        <v>3</v>
      </c>
      <c r="M84" s="1" t="s">
        <v>4</v>
      </c>
      <c r="N84" s="2">
        <v>1</v>
      </c>
      <c r="O84" s="40">
        <f t="shared" si="1"/>
        <v>0</v>
      </c>
    </row>
    <row r="85" spans="1:15">
      <c r="A85" s="3">
        <v>84</v>
      </c>
      <c r="B85" s="1" t="s">
        <v>0</v>
      </c>
      <c r="C85" s="1" t="s">
        <v>1</v>
      </c>
      <c r="D85" s="1" t="s">
        <v>90</v>
      </c>
      <c r="E85" s="1" t="s">
        <v>3</v>
      </c>
      <c r="F85" s="2">
        <v>1</v>
      </c>
      <c r="G85" s="1" t="s">
        <v>7</v>
      </c>
      <c r="H85">
        <f>VLOOKUP(D85,'کار اصلی (2)'!C:V,20,0)</f>
        <v>5926162</v>
      </c>
      <c r="I85" s="43" t="s">
        <v>816</v>
      </c>
      <c r="K85" s="1" t="s">
        <v>90</v>
      </c>
      <c r="L85" s="1" t="s">
        <v>3</v>
      </c>
      <c r="M85" s="1" t="s">
        <v>4</v>
      </c>
      <c r="N85" s="2">
        <v>1</v>
      </c>
      <c r="O85" s="40">
        <f t="shared" si="1"/>
        <v>0</v>
      </c>
    </row>
    <row r="86" spans="1:15">
      <c r="A86" s="3">
        <v>85</v>
      </c>
      <c r="B86" s="1" t="s">
        <v>0</v>
      </c>
      <c r="C86" s="1" t="s">
        <v>1</v>
      </c>
      <c r="D86" s="1" t="s">
        <v>91</v>
      </c>
      <c r="E86" s="1" t="s">
        <v>3</v>
      </c>
      <c r="F86" s="2">
        <v>1</v>
      </c>
      <c r="G86" s="1" t="s">
        <v>7</v>
      </c>
      <c r="H86">
        <f>VLOOKUP(D86,'کار اصلی (2)'!C:V,20,0)</f>
        <v>3781586</v>
      </c>
      <c r="I86" s="43" t="s">
        <v>816</v>
      </c>
      <c r="K86" s="1" t="s">
        <v>91</v>
      </c>
      <c r="L86" s="1" t="s">
        <v>3</v>
      </c>
      <c r="M86" s="1" t="s">
        <v>4</v>
      </c>
      <c r="N86" s="2">
        <v>1</v>
      </c>
      <c r="O86" s="40">
        <f t="shared" si="1"/>
        <v>0</v>
      </c>
    </row>
    <row r="87" spans="1:15">
      <c r="A87" s="3">
        <v>86</v>
      </c>
      <c r="B87" s="1" t="s">
        <v>0</v>
      </c>
      <c r="C87" s="1" t="s">
        <v>1</v>
      </c>
      <c r="D87" s="1" t="s">
        <v>92</v>
      </c>
      <c r="E87" s="1" t="s">
        <v>3</v>
      </c>
      <c r="F87" s="2">
        <v>1</v>
      </c>
      <c r="G87" s="1" t="s">
        <v>7</v>
      </c>
      <c r="H87">
        <f>VLOOKUP(D87,'کار اصلی (2)'!C:V,20,0)</f>
        <v>5584527</v>
      </c>
      <c r="I87" s="43" t="s">
        <v>816</v>
      </c>
      <c r="K87" s="1" t="s">
        <v>92</v>
      </c>
      <c r="L87" s="1" t="s">
        <v>3</v>
      </c>
      <c r="M87" s="1" t="s">
        <v>4</v>
      </c>
      <c r="N87" s="2">
        <v>1</v>
      </c>
      <c r="O87" s="40">
        <f t="shared" si="1"/>
        <v>0</v>
      </c>
    </row>
    <row r="88" spans="1:15">
      <c r="A88" s="3">
        <v>87</v>
      </c>
      <c r="B88" s="1" t="s">
        <v>0</v>
      </c>
      <c r="C88" s="1" t="s">
        <v>1</v>
      </c>
      <c r="D88" s="1" t="s">
        <v>93</v>
      </c>
      <c r="E88" s="1" t="s">
        <v>3</v>
      </c>
      <c r="F88" s="2">
        <v>1</v>
      </c>
      <c r="G88" s="1" t="s">
        <v>7</v>
      </c>
      <c r="H88">
        <f>VLOOKUP(D88,'کار اصلی (2)'!C:V,20,0)</f>
        <v>3781586</v>
      </c>
      <c r="I88" s="43" t="s">
        <v>816</v>
      </c>
      <c r="K88" s="1" t="s">
        <v>93</v>
      </c>
      <c r="L88" s="1" t="s">
        <v>3</v>
      </c>
      <c r="M88" s="1" t="s">
        <v>4</v>
      </c>
      <c r="N88" s="2">
        <v>1</v>
      </c>
      <c r="O88" s="40">
        <f t="shared" si="1"/>
        <v>0</v>
      </c>
    </row>
    <row r="89" spans="1:15">
      <c r="A89" s="3">
        <v>88</v>
      </c>
      <c r="B89" s="1" t="s">
        <v>0</v>
      </c>
      <c r="C89" s="1" t="s">
        <v>1</v>
      </c>
      <c r="D89" s="1" t="s">
        <v>94</v>
      </c>
      <c r="E89" s="1" t="s">
        <v>3</v>
      </c>
      <c r="F89" s="2">
        <v>1</v>
      </c>
      <c r="G89" s="1" t="s">
        <v>7</v>
      </c>
      <c r="H89">
        <f>VLOOKUP(D89,'کار اصلی (2)'!C:V,20,0)</f>
        <v>5584527</v>
      </c>
      <c r="I89" s="43" t="s">
        <v>816</v>
      </c>
      <c r="K89" s="1" t="s">
        <v>94</v>
      </c>
      <c r="L89" s="1" t="s">
        <v>3</v>
      </c>
      <c r="M89" s="1" t="s">
        <v>4</v>
      </c>
      <c r="N89" s="2">
        <v>1</v>
      </c>
      <c r="O89" s="40">
        <f t="shared" si="1"/>
        <v>0</v>
      </c>
    </row>
    <row r="90" spans="1:15">
      <c r="A90" s="3">
        <v>89</v>
      </c>
      <c r="B90" s="1" t="s">
        <v>0</v>
      </c>
      <c r="C90" s="1" t="s">
        <v>1</v>
      </c>
      <c r="D90" s="1" t="s">
        <v>95</v>
      </c>
      <c r="E90" s="1" t="s">
        <v>3</v>
      </c>
      <c r="F90" s="2">
        <v>1</v>
      </c>
      <c r="G90" s="1" t="s">
        <v>7</v>
      </c>
      <c r="H90">
        <f>VLOOKUP(D90,'کار اصلی (2)'!C:V,20,0)</f>
        <v>11471895</v>
      </c>
      <c r="I90" s="43" t="s">
        <v>816</v>
      </c>
      <c r="K90" s="1" t="s">
        <v>95</v>
      </c>
      <c r="L90" s="1" t="s">
        <v>3</v>
      </c>
      <c r="M90" s="1" t="s">
        <v>4</v>
      </c>
      <c r="N90" s="2">
        <v>1</v>
      </c>
      <c r="O90" s="40">
        <f t="shared" si="1"/>
        <v>0</v>
      </c>
    </row>
    <row r="91" spans="1:15">
      <c r="A91" s="3">
        <v>90</v>
      </c>
      <c r="B91" s="1" t="s">
        <v>0</v>
      </c>
      <c r="C91" s="1" t="s">
        <v>1</v>
      </c>
      <c r="D91" s="1" t="s">
        <v>96</v>
      </c>
      <c r="E91" s="1" t="s">
        <v>3</v>
      </c>
      <c r="F91" s="2">
        <v>1</v>
      </c>
      <c r="G91" s="1" t="s">
        <v>7</v>
      </c>
      <c r="H91">
        <f>VLOOKUP(D91,'کار اصلی (2)'!C:V,20,0)</f>
        <v>5926162</v>
      </c>
      <c r="I91" s="43" t="s">
        <v>816</v>
      </c>
      <c r="K91" s="1" t="s">
        <v>96</v>
      </c>
      <c r="L91" s="1" t="s">
        <v>3</v>
      </c>
      <c r="M91" s="1" t="s">
        <v>4</v>
      </c>
      <c r="N91" s="2">
        <v>1</v>
      </c>
      <c r="O91" s="40">
        <f t="shared" si="1"/>
        <v>0</v>
      </c>
    </row>
    <row r="92" spans="1:15">
      <c r="A92" s="3">
        <v>91</v>
      </c>
      <c r="B92" s="1" t="s">
        <v>0</v>
      </c>
      <c r="C92" s="1" t="s">
        <v>1</v>
      </c>
      <c r="D92" s="1" t="s">
        <v>97</v>
      </c>
      <c r="E92" s="1" t="s">
        <v>3</v>
      </c>
      <c r="F92" s="2">
        <v>1</v>
      </c>
      <c r="G92" s="1" t="s">
        <v>7</v>
      </c>
      <c r="H92">
        <f>VLOOKUP(D92,'کار اصلی (2)'!C:V,20,0)</f>
        <v>5926162</v>
      </c>
      <c r="I92" s="43" t="s">
        <v>816</v>
      </c>
      <c r="K92" s="1" t="s">
        <v>97</v>
      </c>
      <c r="L92" s="1" t="s">
        <v>3</v>
      </c>
      <c r="M92" s="1" t="s">
        <v>4</v>
      </c>
      <c r="N92" s="2">
        <v>1</v>
      </c>
      <c r="O92" s="40">
        <f t="shared" si="1"/>
        <v>0</v>
      </c>
    </row>
    <row r="93" spans="1:15">
      <c r="A93" s="3">
        <v>92</v>
      </c>
      <c r="B93" s="1" t="s">
        <v>0</v>
      </c>
      <c r="C93" s="1" t="s">
        <v>1</v>
      </c>
      <c r="D93" s="1" t="s">
        <v>98</v>
      </c>
      <c r="E93" s="1" t="s">
        <v>3</v>
      </c>
      <c r="F93" s="2">
        <v>1</v>
      </c>
      <c r="G93" s="1" t="s">
        <v>7</v>
      </c>
      <c r="H93">
        <f>VLOOKUP(D93,'کار اصلی (2)'!C:V,20,0)</f>
        <v>5926162</v>
      </c>
      <c r="I93" s="43" t="s">
        <v>816</v>
      </c>
      <c r="K93" s="1" t="s">
        <v>98</v>
      </c>
      <c r="L93" s="1" t="s">
        <v>3</v>
      </c>
      <c r="M93" s="1" t="s">
        <v>4</v>
      </c>
      <c r="N93" s="2">
        <v>1</v>
      </c>
      <c r="O93" s="40">
        <f t="shared" si="1"/>
        <v>0</v>
      </c>
    </row>
    <row r="94" spans="1:15">
      <c r="A94" s="3">
        <v>93</v>
      </c>
      <c r="B94" s="1" t="s">
        <v>0</v>
      </c>
      <c r="C94" s="1" t="s">
        <v>1</v>
      </c>
      <c r="D94" s="1" t="s">
        <v>99</v>
      </c>
      <c r="E94" s="1" t="s">
        <v>3</v>
      </c>
      <c r="F94" s="2">
        <v>1</v>
      </c>
      <c r="G94" s="1" t="s">
        <v>7</v>
      </c>
      <c r="H94">
        <f>VLOOKUP(D94,'کار اصلی (2)'!C:V,20,0)</f>
        <v>2934895</v>
      </c>
      <c r="I94" s="43" t="s">
        <v>816</v>
      </c>
      <c r="K94" s="1" t="s">
        <v>99</v>
      </c>
      <c r="L94" s="1" t="s">
        <v>3</v>
      </c>
      <c r="M94" s="1" t="s">
        <v>4</v>
      </c>
      <c r="N94" s="2">
        <v>1</v>
      </c>
      <c r="O94" s="40">
        <f t="shared" si="1"/>
        <v>0</v>
      </c>
    </row>
    <row r="95" spans="1:15">
      <c r="A95" s="3">
        <v>94</v>
      </c>
      <c r="B95" s="1" t="s">
        <v>0</v>
      </c>
      <c r="C95" s="1" t="s">
        <v>1</v>
      </c>
      <c r="D95" s="1" t="s">
        <v>100</v>
      </c>
      <c r="E95" s="1" t="s">
        <v>101</v>
      </c>
      <c r="F95" s="2">
        <v>1</v>
      </c>
      <c r="G95" s="1" t="s">
        <v>7</v>
      </c>
      <c r="H95">
        <f>VLOOKUP(D95,'کار اصلی (2)'!C:V,20,0)</f>
        <v>5229119</v>
      </c>
      <c r="I95" s="43" t="s">
        <v>816</v>
      </c>
      <c r="K95" s="1" t="s">
        <v>100</v>
      </c>
      <c r="L95" s="1" t="s">
        <v>101</v>
      </c>
      <c r="M95" s="1" t="s">
        <v>4</v>
      </c>
      <c r="N95" s="2">
        <v>1</v>
      </c>
      <c r="O95" s="40">
        <f t="shared" si="1"/>
        <v>0</v>
      </c>
    </row>
    <row r="96" spans="1:15">
      <c r="A96" s="3">
        <v>95</v>
      </c>
      <c r="B96" s="1" t="s">
        <v>0</v>
      </c>
      <c r="C96" s="1" t="s">
        <v>1</v>
      </c>
      <c r="D96" s="1" t="s">
        <v>102</v>
      </c>
      <c r="E96" s="1" t="s">
        <v>101</v>
      </c>
      <c r="F96" s="2">
        <v>1</v>
      </c>
      <c r="G96" s="1" t="s">
        <v>7</v>
      </c>
      <c r="H96">
        <f>VLOOKUP(D96,'کار اصلی (2)'!C:V,20,0)</f>
        <v>4613929</v>
      </c>
      <c r="I96" s="43" t="s">
        <v>816</v>
      </c>
      <c r="K96" s="1" t="s">
        <v>102</v>
      </c>
      <c r="L96" s="1" t="s">
        <v>101</v>
      </c>
      <c r="M96" s="1" t="s">
        <v>4</v>
      </c>
      <c r="N96" s="2">
        <v>1</v>
      </c>
      <c r="O96" s="40">
        <f t="shared" si="1"/>
        <v>0</v>
      </c>
    </row>
    <row r="97" spans="1:15">
      <c r="A97" s="3">
        <v>96</v>
      </c>
      <c r="B97" s="1" t="s">
        <v>0</v>
      </c>
      <c r="C97" s="1" t="s">
        <v>1</v>
      </c>
      <c r="D97" s="1" t="s">
        <v>103</v>
      </c>
      <c r="E97" s="1" t="s">
        <v>101</v>
      </c>
      <c r="F97" s="2">
        <v>1</v>
      </c>
      <c r="G97" s="1" t="s">
        <v>7</v>
      </c>
      <c r="H97">
        <f>VLOOKUP(D97,'کار اصلی (2)'!C:V,20,0)</f>
        <v>7382286</v>
      </c>
      <c r="I97" s="43" t="s">
        <v>816</v>
      </c>
      <c r="K97" s="1" t="s">
        <v>103</v>
      </c>
      <c r="L97" s="1" t="s">
        <v>101</v>
      </c>
      <c r="M97" s="1" t="s">
        <v>4</v>
      </c>
      <c r="N97" s="2">
        <v>1</v>
      </c>
      <c r="O97" s="40">
        <f t="shared" si="1"/>
        <v>0</v>
      </c>
    </row>
    <row r="98" spans="1:15">
      <c r="A98" s="3">
        <v>97</v>
      </c>
      <c r="B98" s="1" t="s">
        <v>0</v>
      </c>
      <c r="C98" s="1" t="s">
        <v>1</v>
      </c>
      <c r="D98" s="1" t="s">
        <v>104</v>
      </c>
      <c r="E98" s="1" t="s">
        <v>101</v>
      </c>
      <c r="F98" s="2">
        <v>1</v>
      </c>
      <c r="G98" s="1" t="s">
        <v>7</v>
      </c>
      <c r="H98">
        <f>VLOOKUP(D98,'کار اصلی (2)'!C:V,20,0)</f>
        <v>7382286</v>
      </c>
      <c r="I98" s="43" t="s">
        <v>816</v>
      </c>
      <c r="K98" s="1" t="s">
        <v>104</v>
      </c>
      <c r="L98" s="1" t="s">
        <v>101</v>
      </c>
      <c r="M98" s="1" t="s">
        <v>4</v>
      </c>
      <c r="N98" s="2">
        <v>1</v>
      </c>
      <c r="O98" s="40">
        <f t="shared" si="1"/>
        <v>0</v>
      </c>
    </row>
    <row r="99" spans="1:15">
      <c r="A99" s="3">
        <v>98</v>
      </c>
      <c r="B99" s="1" t="s">
        <v>0</v>
      </c>
      <c r="C99" s="1" t="s">
        <v>1</v>
      </c>
      <c r="D99" s="1" t="s">
        <v>105</v>
      </c>
      <c r="E99" s="1" t="s">
        <v>101</v>
      </c>
      <c r="F99" s="2">
        <v>1</v>
      </c>
      <c r="G99" s="1" t="s">
        <v>7</v>
      </c>
      <c r="H99">
        <f>VLOOKUP(D99,'کار اصلی (2)'!C:V,20,0)</f>
        <v>7382286</v>
      </c>
      <c r="I99" s="43" t="s">
        <v>816</v>
      </c>
      <c r="K99" s="1" t="s">
        <v>105</v>
      </c>
      <c r="L99" s="1" t="s">
        <v>101</v>
      </c>
      <c r="M99" s="1" t="s">
        <v>4</v>
      </c>
      <c r="N99" s="2">
        <v>1</v>
      </c>
      <c r="O99" s="40">
        <f t="shared" si="1"/>
        <v>0</v>
      </c>
    </row>
    <row r="100" spans="1:15">
      <c r="A100" s="3">
        <v>99</v>
      </c>
      <c r="B100" s="1" t="s">
        <v>0</v>
      </c>
      <c r="C100" s="1" t="s">
        <v>1</v>
      </c>
      <c r="D100" s="1" t="s">
        <v>106</v>
      </c>
      <c r="E100" s="1" t="s">
        <v>101</v>
      </c>
      <c r="F100" s="2">
        <v>1</v>
      </c>
      <c r="G100" s="1" t="s">
        <v>7</v>
      </c>
      <c r="H100">
        <f>VLOOKUP(D100,'کار اصلی (2)'!C:V,20,0)</f>
        <v>20608883</v>
      </c>
      <c r="I100" s="43" t="s">
        <v>816</v>
      </c>
      <c r="K100" s="1" t="s">
        <v>106</v>
      </c>
      <c r="L100" s="1" t="s">
        <v>101</v>
      </c>
      <c r="M100" s="1" t="s">
        <v>4</v>
      </c>
      <c r="N100" s="2">
        <v>1</v>
      </c>
      <c r="O100" s="40">
        <f t="shared" si="1"/>
        <v>0</v>
      </c>
    </row>
    <row r="101" spans="1:15">
      <c r="A101" s="3">
        <v>100</v>
      </c>
      <c r="B101" s="1" t="s">
        <v>0</v>
      </c>
      <c r="C101" s="1" t="s">
        <v>1</v>
      </c>
      <c r="D101" s="1" t="s">
        <v>107</v>
      </c>
      <c r="E101" s="1" t="s">
        <v>101</v>
      </c>
      <c r="F101" s="2">
        <v>1</v>
      </c>
      <c r="G101" s="1" t="s">
        <v>7</v>
      </c>
      <c r="H101">
        <f>VLOOKUP(D101,'کار اصلی (2)'!C:V,20,0)</f>
        <v>8617965</v>
      </c>
      <c r="I101" s="43" t="s">
        <v>816</v>
      </c>
      <c r="K101" s="1" t="s">
        <v>107</v>
      </c>
      <c r="L101" s="1" t="s">
        <v>101</v>
      </c>
      <c r="M101" s="1" t="s">
        <v>4</v>
      </c>
      <c r="N101" s="2">
        <v>1</v>
      </c>
      <c r="O101" s="40">
        <f t="shared" si="1"/>
        <v>0</v>
      </c>
    </row>
    <row r="102" spans="1:15">
      <c r="A102" s="3">
        <v>101</v>
      </c>
      <c r="B102" s="1" t="s">
        <v>0</v>
      </c>
      <c r="C102" s="1" t="s">
        <v>1</v>
      </c>
      <c r="D102" s="1" t="s">
        <v>108</v>
      </c>
      <c r="E102" s="1" t="s">
        <v>101</v>
      </c>
      <c r="F102" s="2">
        <v>1</v>
      </c>
      <c r="G102" s="1" t="s">
        <v>7</v>
      </c>
      <c r="H102">
        <f>VLOOKUP(D102,'کار اصلی (2)'!C:V,20,0)</f>
        <v>6151905</v>
      </c>
      <c r="I102" s="43" t="s">
        <v>816</v>
      </c>
      <c r="K102" s="1" t="s">
        <v>108</v>
      </c>
      <c r="L102" s="1" t="s">
        <v>101</v>
      </c>
      <c r="M102" s="1" t="s">
        <v>4</v>
      </c>
      <c r="N102" s="2">
        <v>1</v>
      </c>
      <c r="O102" s="40">
        <f t="shared" si="1"/>
        <v>0</v>
      </c>
    </row>
    <row r="103" spans="1:15">
      <c r="A103" s="3">
        <v>102</v>
      </c>
      <c r="B103" s="1" t="s">
        <v>0</v>
      </c>
      <c r="C103" s="1" t="s">
        <v>1</v>
      </c>
      <c r="D103" s="1" t="s">
        <v>109</v>
      </c>
      <c r="E103" s="1" t="s">
        <v>101</v>
      </c>
      <c r="F103" s="2">
        <v>1</v>
      </c>
      <c r="G103" s="1" t="s">
        <v>7</v>
      </c>
      <c r="H103">
        <f>VLOOKUP(D103,'کار اصلی (2)'!C:V,20,0)</f>
        <v>7382286</v>
      </c>
      <c r="I103" s="43" t="s">
        <v>816</v>
      </c>
      <c r="K103" s="1" t="s">
        <v>109</v>
      </c>
      <c r="L103" s="1" t="s">
        <v>101</v>
      </c>
      <c r="M103" s="1" t="s">
        <v>4</v>
      </c>
      <c r="N103" s="2">
        <v>1</v>
      </c>
      <c r="O103" s="40">
        <f t="shared" si="1"/>
        <v>0</v>
      </c>
    </row>
    <row r="104" spans="1:15">
      <c r="A104" s="3">
        <v>103</v>
      </c>
      <c r="B104" s="1" t="s">
        <v>0</v>
      </c>
      <c r="C104" s="1" t="s">
        <v>1</v>
      </c>
      <c r="D104" s="1" t="s">
        <v>110</v>
      </c>
      <c r="E104" s="1" t="s">
        <v>101</v>
      </c>
      <c r="F104" s="2">
        <v>1</v>
      </c>
      <c r="G104" s="1" t="s">
        <v>7</v>
      </c>
      <c r="H104">
        <f>VLOOKUP(D104,'کار اصلی (2)'!C:V,20,0)</f>
        <v>20301287</v>
      </c>
      <c r="I104" s="43" t="s">
        <v>816</v>
      </c>
      <c r="K104" s="1" t="s">
        <v>110</v>
      </c>
      <c r="L104" s="1" t="s">
        <v>101</v>
      </c>
      <c r="M104" s="1" t="s">
        <v>4</v>
      </c>
      <c r="N104" s="2">
        <v>1</v>
      </c>
      <c r="O104" s="40">
        <f t="shared" si="1"/>
        <v>0</v>
      </c>
    </row>
    <row r="105" spans="1:15">
      <c r="A105" s="3">
        <v>104</v>
      </c>
      <c r="B105" s="1" t="s">
        <v>0</v>
      </c>
      <c r="C105" s="1" t="s">
        <v>1</v>
      </c>
      <c r="D105" s="1" t="s">
        <v>111</v>
      </c>
      <c r="E105" s="1" t="s">
        <v>101</v>
      </c>
      <c r="F105" s="2">
        <v>1</v>
      </c>
      <c r="G105" s="1" t="s">
        <v>7</v>
      </c>
      <c r="H105">
        <f>VLOOKUP(D105,'کار اصلی (2)'!C:V,20,0)</f>
        <v>7382286</v>
      </c>
      <c r="I105" s="43" t="s">
        <v>816</v>
      </c>
      <c r="K105" s="1" t="s">
        <v>111</v>
      </c>
      <c r="L105" s="1" t="s">
        <v>101</v>
      </c>
      <c r="M105" s="1" t="s">
        <v>4</v>
      </c>
      <c r="N105" s="2">
        <v>1</v>
      </c>
      <c r="O105" s="40">
        <f t="shared" si="1"/>
        <v>0</v>
      </c>
    </row>
    <row r="106" spans="1:15">
      <c r="A106" s="3">
        <v>105</v>
      </c>
      <c r="B106" s="1" t="s">
        <v>0</v>
      </c>
      <c r="C106" s="1" t="s">
        <v>1</v>
      </c>
      <c r="D106" s="1" t="s">
        <v>112</v>
      </c>
      <c r="E106" s="1" t="s">
        <v>101</v>
      </c>
      <c r="F106" s="2">
        <v>1</v>
      </c>
      <c r="G106" s="1" t="s">
        <v>7</v>
      </c>
      <c r="H106">
        <f>VLOOKUP(D106,'کار اصلی (2)'!C:V,20,0)</f>
        <v>5229119</v>
      </c>
      <c r="I106" s="43" t="s">
        <v>816</v>
      </c>
      <c r="K106" s="1" t="s">
        <v>112</v>
      </c>
      <c r="L106" s="1" t="s">
        <v>101</v>
      </c>
      <c r="M106" s="1" t="s">
        <v>4</v>
      </c>
      <c r="N106" s="2">
        <v>1</v>
      </c>
      <c r="O106" s="40">
        <f t="shared" si="1"/>
        <v>0</v>
      </c>
    </row>
    <row r="107" spans="1:15">
      <c r="A107" s="3">
        <v>106</v>
      </c>
      <c r="B107" s="1" t="s">
        <v>0</v>
      </c>
      <c r="C107" s="1" t="s">
        <v>1</v>
      </c>
      <c r="D107" s="1" t="s">
        <v>113</v>
      </c>
      <c r="E107" s="1" t="s">
        <v>101</v>
      </c>
      <c r="F107" s="2">
        <v>1</v>
      </c>
      <c r="G107" s="1" t="s">
        <v>7</v>
      </c>
      <c r="H107">
        <f>VLOOKUP(D107,'کار اصلی (2)'!C:V,20,0)</f>
        <v>11885457</v>
      </c>
      <c r="I107" s="43" t="s">
        <v>816</v>
      </c>
      <c r="K107" s="1" t="s">
        <v>113</v>
      </c>
      <c r="L107" s="1" t="s">
        <v>101</v>
      </c>
      <c r="M107" s="1" t="s">
        <v>4</v>
      </c>
      <c r="N107" s="2">
        <v>1</v>
      </c>
      <c r="O107" s="40">
        <f t="shared" si="1"/>
        <v>0</v>
      </c>
    </row>
    <row r="108" spans="1:15">
      <c r="A108" s="3">
        <v>107</v>
      </c>
      <c r="B108" s="1" t="s">
        <v>0</v>
      </c>
      <c r="C108" s="1" t="s">
        <v>1</v>
      </c>
      <c r="D108" s="1" t="s">
        <v>114</v>
      </c>
      <c r="E108" s="1" t="s">
        <v>101</v>
      </c>
      <c r="F108" s="2">
        <v>1</v>
      </c>
      <c r="G108" s="1" t="s">
        <v>7</v>
      </c>
      <c r="H108">
        <f>VLOOKUP(D108,'کار اصلی (2)'!C:V,20,0)</f>
        <v>12250710</v>
      </c>
      <c r="I108" s="43" t="s">
        <v>816</v>
      </c>
      <c r="K108" s="1" t="s">
        <v>114</v>
      </c>
      <c r="L108" s="1" t="s">
        <v>101</v>
      </c>
      <c r="M108" s="1" t="s">
        <v>4</v>
      </c>
      <c r="N108" s="2">
        <v>1</v>
      </c>
      <c r="O108" s="40">
        <f t="shared" si="1"/>
        <v>0</v>
      </c>
    </row>
    <row r="109" spans="1:15">
      <c r="A109" s="3">
        <v>108</v>
      </c>
      <c r="B109" s="1" t="s">
        <v>0</v>
      </c>
      <c r="C109" s="1" t="s">
        <v>1</v>
      </c>
      <c r="D109" s="1" t="s">
        <v>115</v>
      </c>
      <c r="E109" s="1" t="s">
        <v>101</v>
      </c>
      <c r="F109" s="2">
        <v>1</v>
      </c>
      <c r="G109" s="1" t="s">
        <v>7</v>
      </c>
      <c r="H109">
        <f>VLOOKUP(D109,'کار اصلی (2)'!C:V,20,0)</f>
        <v>11885457</v>
      </c>
      <c r="I109" s="43" t="s">
        <v>816</v>
      </c>
      <c r="K109" s="1" t="s">
        <v>115</v>
      </c>
      <c r="L109" s="1" t="s">
        <v>101</v>
      </c>
      <c r="M109" s="1" t="s">
        <v>4</v>
      </c>
      <c r="N109" s="2">
        <v>1</v>
      </c>
      <c r="O109" s="40">
        <f t="shared" si="1"/>
        <v>0</v>
      </c>
    </row>
    <row r="110" spans="1:15">
      <c r="A110" s="3">
        <v>109</v>
      </c>
      <c r="B110" s="1" t="s">
        <v>0</v>
      </c>
      <c r="C110" s="1" t="s">
        <v>1</v>
      </c>
      <c r="D110" s="1" t="s">
        <v>116</v>
      </c>
      <c r="E110" s="1" t="s">
        <v>101</v>
      </c>
      <c r="F110" s="2">
        <v>1</v>
      </c>
      <c r="G110" s="1" t="s">
        <v>7</v>
      </c>
      <c r="H110">
        <f>VLOOKUP(D110,'کار اصلی (2)'!C:V,20,0)</f>
        <v>18525390</v>
      </c>
      <c r="I110" s="43" t="s">
        <v>816</v>
      </c>
      <c r="K110" s="1" t="s">
        <v>116</v>
      </c>
      <c r="L110" s="1" t="s">
        <v>101</v>
      </c>
      <c r="M110" s="1" t="s">
        <v>4</v>
      </c>
      <c r="N110" s="2">
        <v>1</v>
      </c>
      <c r="O110" s="40">
        <f t="shared" si="1"/>
        <v>0</v>
      </c>
    </row>
    <row r="111" spans="1:15">
      <c r="A111" s="3">
        <v>110</v>
      </c>
      <c r="B111" s="1" t="s">
        <v>0</v>
      </c>
      <c r="C111" s="1" t="s">
        <v>1</v>
      </c>
      <c r="D111" s="1" t="s">
        <v>117</v>
      </c>
      <c r="E111" s="1" t="s">
        <v>101</v>
      </c>
      <c r="F111" s="2">
        <v>1</v>
      </c>
      <c r="G111" s="1" t="s">
        <v>7</v>
      </c>
      <c r="H111">
        <f>VLOOKUP(D111,'کار اصلی (2)'!C:V,20,0)</f>
        <v>11885457</v>
      </c>
      <c r="I111" s="43" t="s">
        <v>816</v>
      </c>
      <c r="K111" s="1" t="s">
        <v>117</v>
      </c>
      <c r="L111" s="1" t="s">
        <v>101</v>
      </c>
      <c r="M111" s="1" t="s">
        <v>4</v>
      </c>
      <c r="N111" s="2">
        <v>1</v>
      </c>
      <c r="O111" s="40">
        <f t="shared" si="1"/>
        <v>0</v>
      </c>
    </row>
    <row r="112" spans="1:15">
      <c r="A112" s="3">
        <v>111</v>
      </c>
      <c r="B112" s="1" t="s">
        <v>0</v>
      </c>
      <c r="C112" s="1" t="s">
        <v>1</v>
      </c>
      <c r="D112" s="1" t="s">
        <v>118</v>
      </c>
      <c r="E112" s="1" t="s">
        <v>101</v>
      </c>
      <c r="F112" s="2">
        <v>1</v>
      </c>
      <c r="G112" s="1" t="s">
        <v>7</v>
      </c>
      <c r="H112">
        <f>VLOOKUP(D112,'کار اصلی (2)'!C:V,20,0)</f>
        <v>12250710</v>
      </c>
      <c r="I112" s="43" t="s">
        <v>816</v>
      </c>
      <c r="K112" s="1" t="s">
        <v>118</v>
      </c>
      <c r="L112" s="1" t="s">
        <v>101</v>
      </c>
      <c r="M112" s="1" t="s">
        <v>4</v>
      </c>
      <c r="N112" s="2">
        <v>1</v>
      </c>
      <c r="O112" s="40">
        <f t="shared" si="1"/>
        <v>0</v>
      </c>
    </row>
    <row r="113" spans="1:15">
      <c r="A113" s="3">
        <v>112</v>
      </c>
      <c r="B113" s="1" t="s">
        <v>0</v>
      </c>
      <c r="C113" s="1" t="s">
        <v>1</v>
      </c>
      <c r="D113" s="1" t="s">
        <v>119</v>
      </c>
      <c r="E113" s="1" t="s">
        <v>101</v>
      </c>
      <c r="F113" s="2">
        <v>1</v>
      </c>
      <c r="G113" s="1" t="s">
        <v>7</v>
      </c>
      <c r="H113">
        <f>VLOOKUP(D113,'کار اصلی (2)'!C:V,20,0)</f>
        <v>7382286</v>
      </c>
      <c r="I113" s="43" t="s">
        <v>816</v>
      </c>
      <c r="K113" s="1" t="s">
        <v>119</v>
      </c>
      <c r="L113" s="1" t="s">
        <v>101</v>
      </c>
      <c r="M113" s="1" t="s">
        <v>4</v>
      </c>
      <c r="N113" s="2">
        <v>1</v>
      </c>
      <c r="O113" s="40">
        <f t="shared" si="1"/>
        <v>0</v>
      </c>
    </row>
    <row r="114" spans="1:15">
      <c r="A114" s="3">
        <v>113</v>
      </c>
      <c r="B114" s="1" t="s">
        <v>0</v>
      </c>
      <c r="C114" s="1" t="s">
        <v>1</v>
      </c>
      <c r="D114" s="1" t="s">
        <v>120</v>
      </c>
      <c r="E114" s="1" t="s">
        <v>101</v>
      </c>
      <c r="F114" s="2">
        <v>1</v>
      </c>
      <c r="G114" s="1" t="s">
        <v>7</v>
      </c>
      <c r="H114">
        <f>VLOOKUP(D114,'کار اصلی (2)'!C:V,20,0)</f>
        <v>5229119</v>
      </c>
      <c r="I114" s="43" t="s">
        <v>816</v>
      </c>
      <c r="K114" s="1" t="s">
        <v>120</v>
      </c>
      <c r="L114" s="1" t="s">
        <v>101</v>
      </c>
      <c r="M114" s="1" t="s">
        <v>4</v>
      </c>
      <c r="N114" s="2">
        <v>1</v>
      </c>
      <c r="O114" s="40">
        <f t="shared" si="1"/>
        <v>0</v>
      </c>
    </row>
    <row r="115" spans="1:15">
      <c r="A115" s="3">
        <v>114</v>
      </c>
      <c r="B115" s="1" t="s">
        <v>0</v>
      </c>
      <c r="C115" s="1" t="s">
        <v>1</v>
      </c>
      <c r="D115" s="1" t="s">
        <v>121</v>
      </c>
      <c r="E115" s="1" t="s">
        <v>101</v>
      </c>
      <c r="F115" s="2">
        <v>1</v>
      </c>
      <c r="G115" s="1" t="s">
        <v>7</v>
      </c>
      <c r="H115">
        <f>VLOOKUP(D115,'کار اصلی (2)'!C:V,20,0)</f>
        <v>7382286</v>
      </c>
      <c r="I115" s="43" t="s">
        <v>816</v>
      </c>
      <c r="K115" s="1" t="s">
        <v>121</v>
      </c>
      <c r="L115" s="1" t="s">
        <v>101</v>
      </c>
      <c r="M115" s="1" t="s">
        <v>4</v>
      </c>
      <c r="N115" s="2">
        <v>1</v>
      </c>
      <c r="O115" s="40">
        <f t="shared" si="1"/>
        <v>0</v>
      </c>
    </row>
    <row r="116" spans="1:15">
      <c r="A116" s="3">
        <v>115</v>
      </c>
      <c r="B116" s="1" t="s">
        <v>0</v>
      </c>
      <c r="C116" s="1" t="s">
        <v>1</v>
      </c>
      <c r="D116" s="1" t="s">
        <v>122</v>
      </c>
      <c r="E116" s="1" t="s">
        <v>101</v>
      </c>
      <c r="F116" s="2">
        <v>1</v>
      </c>
      <c r="G116" s="1" t="s">
        <v>7</v>
      </c>
      <c r="H116">
        <f>VLOOKUP(D116,'کار اصلی (2)'!C:V,20,0)</f>
        <v>41217766</v>
      </c>
      <c r="I116" s="43" t="s">
        <v>816</v>
      </c>
      <c r="K116" s="1" t="s">
        <v>122</v>
      </c>
      <c r="L116" s="1" t="s">
        <v>101</v>
      </c>
      <c r="M116" s="1" t="s">
        <v>4</v>
      </c>
      <c r="N116" s="2">
        <v>1</v>
      </c>
      <c r="O116" s="40">
        <f t="shared" si="1"/>
        <v>0</v>
      </c>
    </row>
    <row r="117" spans="1:15">
      <c r="A117" s="3">
        <v>116</v>
      </c>
      <c r="B117" s="1" t="s">
        <v>0</v>
      </c>
      <c r="C117" s="1" t="s">
        <v>1</v>
      </c>
      <c r="D117" s="1" t="s">
        <v>123</v>
      </c>
      <c r="E117" s="1" t="s">
        <v>101</v>
      </c>
      <c r="F117" s="2">
        <v>1</v>
      </c>
      <c r="G117" s="1" t="s">
        <v>7</v>
      </c>
      <c r="H117">
        <f>VLOOKUP(D117,'کار اصلی (2)'!C:V,20,0)</f>
        <v>5229119</v>
      </c>
      <c r="I117" s="43" t="s">
        <v>816</v>
      </c>
      <c r="K117" s="1" t="s">
        <v>123</v>
      </c>
      <c r="L117" s="1" t="s">
        <v>101</v>
      </c>
      <c r="M117" s="1" t="s">
        <v>4</v>
      </c>
      <c r="N117" s="2">
        <v>1</v>
      </c>
      <c r="O117" s="40">
        <f t="shared" si="1"/>
        <v>0</v>
      </c>
    </row>
    <row r="118" spans="1:15">
      <c r="A118" s="3">
        <v>117</v>
      </c>
      <c r="B118" s="1" t="s">
        <v>0</v>
      </c>
      <c r="C118" s="1" t="s">
        <v>1</v>
      </c>
      <c r="D118" s="1" t="s">
        <v>124</v>
      </c>
      <c r="E118" s="1" t="s">
        <v>101</v>
      </c>
      <c r="F118" s="2">
        <v>1</v>
      </c>
      <c r="G118" s="1" t="s">
        <v>7</v>
      </c>
      <c r="H118">
        <f>VLOOKUP(D118,'کار اصلی (2)'!C:V,20,0)</f>
        <v>7382286</v>
      </c>
      <c r="I118" s="43" t="s">
        <v>816</v>
      </c>
      <c r="K118" s="1" t="s">
        <v>124</v>
      </c>
      <c r="L118" s="1" t="s">
        <v>101</v>
      </c>
      <c r="M118" s="1" t="s">
        <v>4</v>
      </c>
      <c r="N118" s="2">
        <v>1</v>
      </c>
      <c r="O118" s="40">
        <f t="shared" si="1"/>
        <v>0</v>
      </c>
    </row>
    <row r="119" spans="1:15">
      <c r="A119" s="3">
        <v>118</v>
      </c>
      <c r="B119" s="1" t="s">
        <v>0</v>
      </c>
      <c r="C119" s="1" t="s">
        <v>1</v>
      </c>
      <c r="D119" s="1" t="s">
        <v>125</v>
      </c>
      <c r="E119" s="1" t="s">
        <v>101</v>
      </c>
      <c r="F119" s="2">
        <v>1</v>
      </c>
      <c r="G119" s="1" t="s">
        <v>7</v>
      </c>
      <c r="H119">
        <f>VLOOKUP(D119,'کار اصلی (2)'!C:V,20,0)</f>
        <v>5229119</v>
      </c>
      <c r="I119" s="43" t="s">
        <v>816</v>
      </c>
      <c r="K119" s="1" t="s">
        <v>125</v>
      </c>
      <c r="L119" s="1" t="s">
        <v>101</v>
      </c>
      <c r="M119" s="1" t="s">
        <v>4</v>
      </c>
      <c r="N119" s="2">
        <v>1</v>
      </c>
      <c r="O119" s="40">
        <f t="shared" si="1"/>
        <v>0</v>
      </c>
    </row>
    <row r="120" spans="1:15">
      <c r="A120" s="3">
        <v>119</v>
      </c>
      <c r="B120" s="1" t="s">
        <v>0</v>
      </c>
      <c r="C120" s="1" t="s">
        <v>1</v>
      </c>
      <c r="D120" s="1" t="s">
        <v>126</v>
      </c>
      <c r="E120" s="1" t="s">
        <v>101</v>
      </c>
      <c r="F120" s="2">
        <v>1</v>
      </c>
      <c r="G120" s="1" t="s">
        <v>7</v>
      </c>
      <c r="H120">
        <f>VLOOKUP(D120,'کار اصلی (2)'!C:V,20,0)</f>
        <v>7382286</v>
      </c>
      <c r="I120" s="43" t="s">
        <v>816</v>
      </c>
      <c r="K120" s="1" t="s">
        <v>126</v>
      </c>
      <c r="L120" s="1" t="s">
        <v>101</v>
      </c>
      <c r="M120" s="1" t="s">
        <v>4</v>
      </c>
      <c r="N120" s="2">
        <v>1</v>
      </c>
      <c r="O120" s="40">
        <f t="shared" si="1"/>
        <v>0</v>
      </c>
    </row>
    <row r="121" spans="1:15">
      <c r="A121" s="3">
        <v>120</v>
      </c>
      <c r="B121" s="1" t="s">
        <v>0</v>
      </c>
      <c r="C121" s="1" t="s">
        <v>1</v>
      </c>
      <c r="D121" s="1" t="s">
        <v>127</v>
      </c>
      <c r="E121" s="1" t="s">
        <v>101</v>
      </c>
      <c r="F121" s="2">
        <v>1</v>
      </c>
      <c r="G121" s="1" t="s">
        <v>7</v>
      </c>
      <c r="H121">
        <f>VLOOKUP(D121,'کار اصلی (2)'!C:V,20,0)</f>
        <v>5229119</v>
      </c>
      <c r="I121" s="43" t="s">
        <v>816</v>
      </c>
      <c r="K121" s="1" t="s">
        <v>127</v>
      </c>
      <c r="L121" s="1" t="s">
        <v>101</v>
      </c>
      <c r="M121" s="1" t="s">
        <v>4</v>
      </c>
      <c r="N121" s="2">
        <v>1</v>
      </c>
      <c r="O121" s="40">
        <f t="shared" si="1"/>
        <v>0</v>
      </c>
    </row>
    <row r="122" spans="1:15">
      <c r="A122" s="3">
        <v>121</v>
      </c>
      <c r="B122" s="1" t="s">
        <v>0</v>
      </c>
      <c r="C122" s="1" t="s">
        <v>1</v>
      </c>
      <c r="D122" s="1" t="s">
        <v>128</v>
      </c>
      <c r="E122" s="1" t="s">
        <v>101</v>
      </c>
      <c r="F122" s="2">
        <v>1</v>
      </c>
      <c r="G122" s="1" t="s">
        <v>7</v>
      </c>
      <c r="H122">
        <f>VLOOKUP(D122,'کار اصلی (2)'!C:V,20,0)</f>
        <v>6209301</v>
      </c>
      <c r="I122" s="43" t="s">
        <v>816</v>
      </c>
      <c r="K122" s="1" t="s">
        <v>128</v>
      </c>
      <c r="L122" s="1" t="s">
        <v>101</v>
      </c>
      <c r="M122" s="1" t="s">
        <v>4</v>
      </c>
      <c r="N122" s="2">
        <v>1</v>
      </c>
      <c r="O122" s="40">
        <f t="shared" si="1"/>
        <v>0</v>
      </c>
    </row>
    <row r="123" spans="1:15">
      <c r="A123" s="3">
        <v>122</v>
      </c>
      <c r="B123" s="1" t="s">
        <v>0</v>
      </c>
      <c r="C123" s="1" t="s">
        <v>1</v>
      </c>
      <c r="D123" s="1" t="s">
        <v>129</v>
      </c>
      <c r="E123" s="1" t="s">
        <v>101</v>
      </c>
      <c r="F123" s="2">
        <v>1</v>
      </c>
      <c r="G123" s="1" t="s">
        <v>7</v>
      </c>
      <c r="H123">
        <f>VLOOKUP(D123,'کار اصلی (2)'!C:V,20,0)</f>
        <v>6209301</v>
      </c>
      <c r="I123" s="43" t="s">
        <v>816</v>
      </c>
      <c r="K123" s="1" t="s">
        <v>129</v>
      </c>
      <c r="L123" s="1" t="s">
        <v>101</v>
      </c>
      <c r="M123" s="1" t="s">
        <v>4</v>
      </c>
      <c r="N123" s="2">
        <v>1</v>
      </c>
      <c r="O123" s="40">
        <f t="shared" si="1"/>
        <v>0</v>
      </c>
    </row>
    <row r="124" spans="1:15">
      <c r="A124" s="3">
        <v>123</v>
      </c>
      <c r="B124" s="1" t="s">
        <v>0</v>
      </c>
      <c r="C124" s="1" t="s">
        <v>1</v>
      </c>
      <c r="D124" s="1" t="s">
        <v>130</v>
      </c>
      <c r="E124" s="1" t="s">
        <v>101</v>
      </c>
      <c r="F124" s="2">
        <v>1</v>
      </c>
      <c r="G124" s="1" t="s">
        <v>7</v>
      </c>
      <c r="H124">
        <f>VLOOKUP(D124,'کار اصلی (2)'!C:V,20,0)</f>
        <v>6151905</v>
      </c>
      <c r="I124" s="43" t="s">
        <v>816</v>
      </c>
      <c r="K124" s="1" t="s">
        <v>130</v>
      </c>
      <c r="L124" s="1" t="s">
        <v>101</v>
      </c>
      <c r="M124" s="1" t="s">
        <v>4</v>
      </c>
      <c r="N124" s="2">
        <v>1</v>
      </c>
      <c r="O124" s="40">
        <f t="shared" si="1"/>
        <v>0</v>
      </c>
    </row>
    <row r="125" spans="1:15">
      <c r="A125" s="3">
        <v>124</v>
      </c>
      <c r="B125" s="1" t="s">
        <v>0</v>
      </c>
      <c r="C125" s="1" t="s">
        <v>1</v>
      </c>
      <c r="D125" s="1" t="s">
        <v>131</v>
      </c>
      <c r="E125" s="1" t="s">
        <v>101</v>
      </c>
      <c r="F125" s="2">
        <v>1</v>
      </c>
      <c r="G125" s="1" t="s">
        <v>7</v>
      </c>
      <c r="H125">
        <f>VLOOKUP(D125,'کار اصلی (2)'!C:V,20,0)</f>
        <v>7382286</v>
      </c>
      <c r="I125" s="43" t="s">
        <v>816</v>
      </c>
      <c r="K125" s="1" t="s">
        <v>131</v>
      </c>
      <c r="L125" s="1" t="s">
        <v>101</v>
      </c>
      <c r="M125" s="1" t="s">
        <v>4</v>
      </c>
      <c r="N125" s="2">
        <v>1</v>
      </c>
      <c r="O125" s="40">
        <f t="shared" si="1"/>
        <v>0</v>
      </c>
    </row>
    <row r="126" spans="1:15">
      <c r="A126" s="3">
        <v>125</v>
      </c>
      <c r="B126" s="1" t="s">
        <v>0</v>
      </c>
      <c r="C126" s="1" t="s">
        <v>1</v>
      </c>
      <c r="D126" s="1" t="s">
        <v>132</v>
      </c>
      <c r="E126" s="1" t="s">
        <v>101</v>
      </c>
      <c r="F126" s="2">
        <v>1</v>
      </c>
      <c r="G126" s="1" t="s">
        <v>7</v>
      </c>
      <c r="H126">
        <f>VLOOKUP(D126,'کار اصلی (2)'!C:V,20,0)</f>
        <v>7382286</v>
      </c>
      <c r="I126" s="43" t="s">
        <v>816</v>
      </c>
      <c r="K126" s="1" t="s">
        <v>132</v>
      </c>
      <c r="L126" s="1" t="s">
        <v>101</v>
      </c>
      <c r="M126" s="1" t="s">
        <v>4</v>
      </c>
      <c r="N126" s="2">
        <v>1</v>
      </c>
      <c r="O126" s="40">
        <f t="shared" si="1"/>
        <v>0</v>
      </c>
    </row>
    <row r="127" spans="1:15">
      <c r="A127" s="3">
        <v>126</v>
      </c>
      <c r="B127" s="1" t="s">
        <v>0</v>
      </c>
      <c r="C127" s="1" t="s">
        <v>1</v>
      </c>
      <c r="D127" s="1" t="s">
        <v>133</v>
      </c>
      <c r="E127" s="1" t="s">
        <v>101</v>
      </c>
      <c r="F127" s="2">
        <v>1</v>
      </c>
      <c r="G127" s="1" t="s">
        <v>7</v>
      </c>
      <c r="H127">
        <f>VLOOKUP(D127,'کار اصلی (2)'!C:V,20,0)</f>
        <v>7382286</v>
      </c>
      <c r="I127" s="43" t="s">
        <v>816</v>
      </c>
      <c r="K127" s="1" t="s">
        <v>133</v>
      </c>
      <c r="L127" s="1" t="s">
        <v>101</v>
      </c>
      <c r="M127" s="1" t="s">
        <v>4</v>
      </c>
      <c r="N127" s="2">
        <v>1</v>
      </c>
      <c r="O127" s="40">
        <f t="shared" si="1"/>
        <v>0</v>
      </c>
    </row>
    <row r="128" spans="1:15">
      <c r="A128" s="3">
        <v>127</v>
      </c>
      <c r="B128" s="1" t="s">
        <v>0</v>
      </c>
      <c r="C128" s="1" t="s">
        <v>1</v>
      </c>
      <c r="D128" s="1" t="s">
        <v>134</v>
      </c>
      <c r="E128" s="1" t="s">
        <v>135</v>
      </c>
      <c r="F128" s="2">
        <v>2</v>
      </c>
      <c r="G128" s="1" t="s">
        <v>136</v>
      </c>
      <c r="H128">
        <f>VLOOKUP(D128,'کار اصلی (2)'!C:V,20,0)</f>
        <v>11471895</v>
      </c>
      <c r="I128" s="43" t="s">
        <v>816</v>
      </c>
      <c r="K128" s="1" t="s">
        <v>134</v>
      </c>
      <c r="L128" s="1" t="s">
        <v>135</v>
      </c>
      <c r="M128" s="1" t="s">
        <v>4</v>
      </c>
      <c r="N128" s="2">
        <v>2</v>
      </c>
      <c r="O128" s="40">
        <f t="shared" si="1"/>
        <v>0</v>
      </c>
    </row>
    <row r="129" spans="1:15">
      <c r="A129" s="3">
        <v>128</v>
      </c>
      <c r="B129" s="1" t="s">
        <v>0</v>
      </c>
      <c r="C129" s="1" t="s">
        <v>1</v>
      </c>
      <c r="D129" s="1" t="s">
        <v>137</v>
      </c>
      <c r="E129" s="1" t="s">
        <v>135</v>
      </c>
      <c r="F129" s="2">
        <v>2</v>
      </c>
      <c r="G129" s="1" t="s">
        <v>136</v>
      </c>
      <c r="H129">
        <f>VLOOKUP(D129,'کار اصلی (2)'!C:V,20,0)</f>
        <v>11471895</v>
      </c>
      <c r="I129" s="43" t="s">
        <v>816</v>
      </c>
      <c r="K129" s="1" t="s">
        <v>137</v>
      </c>
      <c r="L129" s="1" t="s">
        <v>135</v>
      </c>
      <c r="M129" s="1" t="s">
        <v>4</v>
      </c>
      <c r="N129" s="2">
        <v>2</v>
      </c>
      <c r="O129" s="40">
        <f t="shared" si="1"/>
        <v>0</v>
      </c>
    </row>
    <row r="130" spans="1:15">
      <c r="A130" s="3">
        <v>129</v>
      </c>
      <c r="B130" s="1" t="s">
        <v>0</v>
      </c>
      <c r="C130" s="1" t="s">
        <v>1</v>
      </c>
      <c r="D130" s="1" t="s">
        <v>138</v>
      </c>
      <c r="E130" s="1" t="s">
        <v>139</v>
      </c>
      <c r="F130" s="2">
        <v>2</v>
      </c>
      <c r="G130" s="1" t="s">
        <v>136</v>
      </c>
      <c r="H130">
        <f>VLOOKUP(D130,'کار اصلی (2)'!C:V,20,0)</f>
        <v>22404079</v>
      </c>
      <c r="I130" s="43" t="s">
        <v>816</v>
      </c>
      <c r="K130" s="1" t="s">
        <v>138</v>
      </c>
      <c r="L130" s="1" t="s">
        <v>139</v>
      </c>
      <c r="M130" s="1" t="s">
        <v>4</v>
      </c>
      <c r="N130" s="2">
        <v>2</v>
      </c>
      <c r="O130" s="40">
        <f t="shared" si="1"/>
        <v>0</v>
      </c>
    </row>
    <row r="131" spans="1:15">
      <c r="A131" s="3">
        <v>130</v>
      </c>
      <c r="B131" s="1" t="s">
        <v>0</v>
      </c>
      <c r="C131" s="1" t="s">
        <v>1</v>
      </c>
      <c r="D131" s="1" t="s">
        <v>140</v>
      </c>
      <c r="E131" s="1" t="s">
        <v>141</v>
      </c>
      <c r="F131" s="2">
        <v>2</v>
      </c>
      <c r="G131" s="1" t="s">
        <v>136</v>
      </c>
      <c r="H131">
        <f>VLOOKUP(D131,'کار اصلی (2)'!C:V,20,0)</f>
        <v>10723610</v>
      </c>
      <c r="I131" s="43" t="s">
        <v>816</v>
      </c>
      <c r="K131" s="1" t="s">
        <v>140</v>
      </c>
      <c r="L131" s="1" t="s">
        <v>141</v>
      </c>
      <c r="M131" s="1" t="s">
        <v>4</v>
      </c>
      <c r="N131" s="2">
        <v>2</v>
      </c>
      <c r="O131" s="40">
        <f t="shared" ref="O131:O194" si="2">N131-F131</f>
        <v>0</v>
      </c>
    </row>
    <row r="132" spans="1:15">
      <c r="A132" s="3">
        <v>131</v>
      </c>
      <c r="B132" s="1" t="s">
        <v>0</v>
      </c>
      <c r="C132" s="1" t="s">
        <v>1</v>
      </c>
      <c r="D132" s="1" t="s">
        <v>142</v>
      </c>
      <c r="E132" s="1" t="s">
        <v>141</v>
      </c>
      <c r="F132" s="2">
        <v>2</v>
      </c>
      <c r="G132" s="1" t="s">
        <v>136</v>
      </c>
      <c r="H132">
        <f>VLOOKUP(D132,'کار اصلی (2)'!C:V,20,0)</f>
        <v>5926162</v>
      </c>
      <c r="I132" s="43" t="s">
        <v>816</v>
      </c>
      <c r="K132" s="1" t="s">
        <v>142</v>
      </c>
      <c r="L132" s="1" t="s">
        <v>141</v>
      </c>
      <c r="M132" s="1" t="s">
        <v>4</v>
      </c>
      <c r="N132" s="2">
        <v>2</v>
      </c>
      <c r="O132" s="40">
        <f t="shared" si="2"/>
        <v>0</v>
      </c>
    </row>
    <row r="133" spans="1:15">
      <c r="A133" s="3">
        <v>132</v>
      </c>
      <c r="B133" s="1" t="s">
        <v>0</v>
      </c>
      <c r="C133" s="1" t="s">
        <v>1</v>
      </c>
      <c r="D133" s="1" t="s">
        <v>143</v>
      </c>
      <c r="E133" s="1" t="s">
        <v>144</v>
      </c>
      <c r="F133" s="2">
        <v>2</v>
      </c>
      <c r="G133" s="1" t="s">
        <v>136</v>
      </c>
      <c r="H133">
        <f>VLOOKUP(D133,'کار اصلی (2)'!C:V,20,0)</f>
        <v>5098237</v>
      </c>
      <c r="I133" s="43" t="s">
        <v>816</v>
      </c>
      <c r="K133" s="1" t="s">
        <v>143</v>
      </c>
      <c r="L133" s="1" t="s">
        <v>144</v>
      </c>
      <c r="M133" s="1" t="s">
        <v>4</v>
      </c>
      <c r="N133" s="2">
        <v>2</v>
      </c>
      <c r="O133" s="40">
        <f t="shared" si="2"/>
        <v>0</v>
      </c>
    </row>
    <row r="134" spans="1:15">
      <c r="A134" s="3">
        <v>133</v>
      </c>
      <c r="B134" s="1" t="s">
        <v>0</v>
      </c>
      <c r="C134" s="1" t="s">
        <v>1</v>
      </c>
      <c r="D134" s="1" t="s">
        <v>145</v>
      </c>
      <c r="E134" s="1" t="s">
        <v>146</v>
      </c>
      <c r="F134" s="2">
        <v>2</v>
      </c>
      <c r="G134" s="1" t="s">
        <v>136</v>
      </c>
      <c r="H134">
        <f>VLOOKUP(D134,'کار اصلی (2)'!C:V,20,0)</f>
        <v>5584527</v>
      </c>
      <c r="I134" s="43" t="s">
        <v>816</v>
      </c>
      <c r="K134" s="1" t="s">
        <v>145</v>
      </c>
      <c r="L134" s="1" t="s">
        <v>146</v>
      </c>
      <c r="M134" s="1" t="s">
        <v>4</v>
      </c>
      <c r="N134" s="2">
        <v>2</v>
      </c>
      <c r="O134" s="40">
        <f t="shared" si="2"/>
        <v>0</v>
      </c>
    </row>
    <row r="135" spans="1:15">
      <c r="A135" s="3">
        <v>134</v>
      </c>
      <c r="B135" s="1" t="s">
        <v>0</v>
      </c>
      <c r="C135" s="1" t="s">
        <v>1</v>
      </c>
      <c r="D135" s="1" t="s">
        <v>147</v>
      </c>
      <c r="E135" s="1" t="s">
        <v>148</v>
      </c>
      <c r="F135" s="2">
        <v>2</v>
      </c>
      <c r="G135" s="1" t="s">
        <v>136</v>
      </c>
      <c r="H135">
        <f>VLOOKUP(D135,'کار اصلی (2)'!C:V,20,0)</f>
        <v>13865354</v>
      </c>
      <c r="I135" s="43" t="s">
        <v>816</v>
      </c>
      <c r="K135" s="1" t="s">
        <v>147</v>
      </c>
      <c r="L135" s="1" t="s">
        <v>148</v>
      </c>
      <c r="M135" s="1" t="s">
        <v>4</v>
      </c>
      <c r="N135" s="2">
        <v>2</v>
      </c>
      <c r="O135" s="40">
        <f t="shared" si="2"/>
        <v>0</v>
      </c>
    </row>
    <row r="136" spans="1:15">
      <c r="A136" s="3">
        <v>135</v>
      </c>
      <c r="B136" s="1" t="s">
        <v>0</v>
      </c>
      <c r="C136" s="1" t="s">
        <v>1</v>
      </c>
      <c r="D136" s="1" t="s">
        <v>149</v>
      </c>
      <c r="E136" s="1" t="s">
        <v>141</v>
      </c>
      <c r="F136" s="2">
        <v>2</v>
      </c>
      <c r="G136" s="1" t="s">
        <v>136</v>
      </c>
      <c r="H136">
        <f>VLOOKUP(D136,'کار اصلی (2)'!C:V,20,0)</f>
        <v>10723610</v>
      </c>
      <c r="I136" s="43" t="s">
        <v>816</v>
      </c>
      <c r="K136" s="1" t="s">
        <v>149</v>
      </c>
      <c r="L136" s="1" t="s">
        <v>141</v>
      </c>
      <c r="M136" s="1" t="s">
        <v>4</v>
      </c>
      <c r="N136" s="2">
        <v>2</v>
      </c>
      <c r="O136" s="40">
        <f t="shared" si="2"/>
        <v>0</v>
      </c>
    </row>
    <row r="137" spans="1:15">
      <c r="A137" s="3">
        <v>136</v>
      </c>
      <c r="B137" s="1" t="s">
        <v>0</v>
      </c>
      <c r="C137" s="1" t="s">
        <v>1</v>
      </c>
      <c r="D137" s="1" t="s">
        <v>150</v>
      </c>
      <c r="E137" s="1" t="s">
        <v>151</v>
      </c>
      <c r="F137" s="2">
        <v>2</v>
      </c>
      <c r="G137" s="1" t="s">
        <v>136</v>
      </c>
      <c r="H137">
        <f>VLOOKUP(D137,'کار اصلی (2)'!C:V,20,0)</f>
        <v>11054690</v>
      </c>
      <c r="I137" s="43" t="s">
        <v>816</v>
      </c>
      <c r="K137" s="1" t="s">
        <v>150</v>
      </c>
      <c r="L137" s="1" t="s">
        <v>151</v>
      </c>
      <c r="M137" s="1" t="s">
        <v>4</v>
      </c>
      <c r="N137" s="2">
        <v>2</v>
      </c>
      <c r="O137" s="40">
        <f t="shared" si="2"/>
        <v>0</v>
      </c>
    </row>
    <row r="138" spans="1:15">
      <c r="A138" s="3">
        <v>137</v>
      </c>
      <c r="B138" s="1" t="s">
        <v>0</v>
      </c>
      <c r="C138" s="1" t="s">
        <v>1</v>
      </c>
      <c r="D138" s="1" t="s">
        <v>152</v>
      </c>
      <c r="E138" s="1" t="s">
        <v>151</v>
      </c>
      <c r="F138" s="2">
        <v>2</v>
      </c>
      <c r="G138" s="1" t="s">
        <v>136</v>
      </c>
      <c r="H138">
        <f>VLOOKUP(D138,'کار اصلی (2)'!C:V,20,0)</f>
        <v>11054690</v>
      </c>
      <c r="I138" s="43" t="s">
        <v>816</v>
      </c>
      <c r="K138" s="1" t="s">
        <v>152</v>
      </c>
      <c r="L138" s="1" t="s">
        <v>151</v>
      </c>
      <c r="M138" s="1" t="s">
        <v>4</v>
      </c>
      <c r="N138" s="2">
        <v>2</v>
      </c>
      <c r="O138" s="40">
        <f t="shared" si="2"/>
        <v>0</v>
      </c>
    </row>
    <row r="139" spans="1:15">
      <c r="A139" s="3">
        <v>138</v>
      </c>
      <c r="B139" s="1" t="s">
        <v>0</v>
      </c>
      <c r="C139" s="1" t="s">
        <v>1</v>
      </c>
      <c r="D139" s="1" t="s">
        <v>153</v>
      </c>
      <c r="E139" s="1" t="s">
        <v>144</v>
      </c>
      <c r="F139" s="2">
        <v>2</v>
      </c>
      <c r="G139" s="1" t="s">
        <v>136</v>
      </c>
      <c r="H139">
        <f>VLOOKUP(D139,'کار اصلی (2)'!C:V,20,0)</f>
        <v>5098237</v>
      </c>
      <c r="I139" s="43" t="s">
        <v>816</v>
      </c>
      <c r="K139" s="1" t="s">
        <v>153</v>
      </c>
      <c r="L139" s="1" t="s">
        <v>144</v>
      </c>
      <c r="M139" s="1" t="s">
        <v>4</v>
      </c>
      <c r="N139" s="2">
        <v>2</v>
      </c>
      <c r="O139" s="40">
        <f t="shared" si="2"/>
        <v>0</v>
      </c>
    </row>
    <row r="140" spans="1:15">
      <c r="A140" s="3">
        <v>139</v>
      </c>
      <c r="B140" s="1" t="s">
        <v>0</v>
      </c>
      <c r="C140" s="1" t="s">
        <v>1</v>
      </c>
      <c r="D140" s="1" t="s">
        <v>154</v>
      </c>
      <c r="E140" s="1" t="s">
        <v>155</v>
      </c>
      <c r="F140" s="2">
        <v>2</v>
      </c>
      <c r="G140" s="1" t="s">
        <v>136</v>
      </c>
      <c r="H140">
        <f>VLOOKUP(D140,'کار اصلی (2)'!C:V,20,0)</f>
        <v>16085201</v>
      </c>
      <c r="I140" s="43" t="s">
        <v>816</v>
      </c>
      <c r="K140" s="1" t="s">
        <v>154</v>
      </c>
      <c r="L140" s="1" t="s">
        <v>155</v>
      </c>
      <c r="M140" s="1" t="s">
        <v>4</v>
      </c>
      <c r="N140" s="2">
        <v>2</v>
      </c>
      <c r="O140" s="40">
        <f t="shared" si="2"/>
        <v>0</v>
      </c>
    </row>
    <row r="141" spans="1:15">
      <c r="A141" s="3">
        <v>140</v>
      </c>
      <c r="B141" s="1" t="s">
        <v>0</v>
      </c>
      <c r="C141" s="1" t="s">
        <v>1</v>
      </c>
      <c r="D141" s="1" t="s">
        <v>156</v>
      </c>
      <c r="E141" s="1" t="s">
        <v>135</v>
      </c>
      <c r="F141" s="2">
        <v>2</v>
      </c>
      <c r="G141" s="1" t="s">
        <v>136</v>
      </c>
      <c r="H141">
        <f>VLOOKUP(D141,'کار اصلی (2)'!C:V,20,0)</f>
        <v>11471895</v>
      </c>
      <c r="I141" s="43" t="s">
        <v>816</v>
      </c>
      <c r="K141" s="1" t="s">
        <v>156</v>
      </c>
      <c r="L141" s="1" t="s">
        <v>135</v>
      </c>
      <c r="M141" s="1" t="s">
        <v>4</v>
      </c>
      <c r="N141" s="2">
        <v>2</v>
      </c>
      <c r="O141" s="40">
        <f t="shared" si="2"/>
        <v>0</v>
      </c>
    </row>
    <row r="142" spans="1:15">
      <c r="A142" s="3">
        <v>141</v>
      </c>
      <c r="B142" s="1" t="s">
        <v>0</v>
      </c>
      <c r="C142" s="1" t="s">
        <v>1</v>
      </c>
      <c r="D142" s="1" t="s">
        <v>157</v>
      </c>
      <c r="E142" s="1" t="s">
        <v>139</v>
      </c>
      <c r="F142" s="2">
        <v>2</v>
      </c>
      <c r="G142" s="1" t="s">
        <v>136</v>
      </c>
      <c r="H142">
        <f>VLOOKUP(D142,'کار اصلی (2)'!C:V,20,0)</f>
        <v>15901213</v>
      </c>
      <c r="I142" s="43" t="s">
        <v>816</v>
      </c>
      <c r="K142" s="1" t="s">
        <v>157</v>
      </c>
      <c r="L142" s="1" t="s">
        <v>139</v>
      </c>
      <c r="M142" s="1" t="s">
        <v>4</v>
      </c>
      <c r="N142" s="2">
        <v>2</v>
      </c>
      <c r="O142" s="40">
        <f t="shared" si="2"/>
        <v>0</v>
      </c>
    </row>
    <row r="143" spans="1:15">
      <c r="A143" s="3">
        <v>142</v>
      </c>
      <c r="B143" s="1" t="s">
        <v>0</v>
      </c>
      <c r="C143" s="1" t="s">
        <v>1</v>
      </c>
      <c r="D143" s="1" t="s">
        <v>158</v>
      </c>
      <c r="E143" s="1" t="s">
        <v>141</v>
      </c>
      <c r="F143" s="2">
        <v>2</v>
      </c>
      <c r="G143" s="1" t="s">
        <v>136</v>
      </c>
      <c r="H143">
        <f>VLOOKUP(D143,'کار اصلی (2)'!C:V,20,0)</f>
        <v>10723610</v>
      </c>
      <c r="I143" s="43" t="s">
        <v>816</v>
      </c>
      <c r="K143" s="1" t="s">
        <v>158</v>
      </c>
      <c r="L143" s="1" t="s">
        <v>141</v>
      </c>
      <c r="M143" s="1" t="s">
        <v>4</v>
      </c>
      <c r="N143" s="2">
        <v>2</v>
      </c>
      <c r="O143" s="40">
        <f t="shared" si="2"/>
        <v>0</v>
      </c>
    </row>
    <row r="144" spans="1:15">
      <c r="A144" s="3">
        <v>143</v>
      </c>
      <c r="B144" s="1" t="s">
        <v>0</v>
      </c>
      <c r="C144" s="1" t="s">
        <v>1</v>
      </c>
      <c r="D144" s="1" t="s">
        <v>159</v>
      </c>
      <c r="E144" s="1" t="s">
        <v>135</v>
      </c>
      <c r="F144" s="2">
        <v>2</v>
      </c>
      <c r="G144" s="1" t="s">
        <v>136</v>
      </c>
      <c r="H144">
        <f>VLOOKUP(D144,'کار اصلی (2)'!C:V,20,0)</f>
        <v>11471895</v>
      </c>
      <c r="I144" s="43" t="s">
        <v>816</v>
      </c>
      <c r="K144" s="1" t="s">
        <v>159</v>
      </c>
      <c r="L144" s="1" t="s">
        <v>135</v>
      </c>
      <c r="M144" s="1" t="s">
        <v>4</v>
      </c>
      <c r="N144" s="2">
        <v>2</v>
      </c>
      <c r="O144" s="40">
        <f t="shared" si="2"/>
        <v>0</v>
      </c>
    </row>
    <row r="145" spans="1:15">
      <c r="A145" s="3">
        <v>144</v>
      </c>
      <c r="B145" s="1" t="s">
        <v>0</v>
      </c>
      <c r="C145" s="1" t="s">
        <v>1</v>
      </c>
      <c r="D145" s="1" t="s">
        <v>160</v>
      </c>
      <c r="E145" s="1" t="s">
        <v>141</v>
      </c>
      <c r="F145" s="2">
        <v>2</v>
      </c>
      <c r="G145" s="1" t="s">
        <v>136</v>
      </c>
      <c r="H145">
        <f>VLOOKUP(D145,'کار اصلی (2)'!C:V,20,0)</f>
        <v>5926162</v>
      </c>
      <c r="I145" s="43" t="s">
        <v>816</v>
      </c>
      <c r="K145" s="1" t="s">
        <v>160</v>
      </c>
      <c r="L145" s="1" t="s">
        <v>141</v>
      </c>
      <c r="M145" s="1" t="s">
        <v>4</v>
      </c>
      <c r="N145" s="2">
        <v>2</v>
      </c>
      <c r="O145" s="40">
        <f t="shared" si="2"/>
        <v>0</v>
      </c>
    </row>
    <row r="146" spans="1:15">
      <c r="A146" s="3">
        <v>145</v>
      </c>
      <c r="B146" s="1" t="s">
        <v>0</v>
      </c>
      <c r="C146" s="1" t="s">
        <v>1</v>
      </c>
      <c r="D146" s="1" t="s">
        <v>161</v>
      </c>
      <c r="E146" s="1" t="s">
        <v>148</v>
      </c>
      <c r="F146" s="2">
        <v>2</v>
      </c>
      <c r="G146" s="1" t="s">
        <v>136</v>
      </c>
      <c r="H146">
        <f>VLOOKUP(D146,'کار اصلی (2)'!C:V,20,0)</f>
        <v>5098237</v>
      </c>
      <c r="I146" s="43" t="s">
        <v>816</v>
      </c>
      <c r="K146" s="1" t="s">
        <v>161</v>
      </c>
      <c r="L146" s="1" t="s">
        <v>148</v>
      </c>
      <c r="M146" s="1" t="s">
        <v>4</v>
      </c>
      <c r="N146" s="2">
        <v>2</v>
      </c>
      <c r="O146" s="40">
        <f t="shared" si="2"/>
        <v>0</v>
      </c>
    </row>
    <row r="147" spans="1:15">
      <c r="A147" s="3">
        <v>146</v>
      </c>
      <c r="B147" s="1" t="s">
        <v>0</v>
      </c>
      <c r="C147" s="1" t="s">
        <v>1</v>
      </c>
      <c r="D147" s="1" t="s">
        <v>162</v>
      </c>
      <c r="E147" s="1" t="s">
        <v>141</v>
      </c>
      <c r="F147" s="2">
        <v>2</v>
      </c>
      <c r="G147" s="1" t="s">
        <v>136</v>
      </c>
      <c r="H147">
        <f>VLOOKUP(D147,'کار اصلی (2)'!C:V,20,0)</f>
        <v>5926162</v>
      </c>
      <c r="I147" s="43" t="s">
        <v>816</v>
      </c>
      <c r="K147" s="1" t="s">
        <v>162</v>
      </c>
      <c r="L147" s="1" t="s">
        <v>141</v>
      </c>
      <c r="M147" s="1" t="s">
        <v>4</v>
      </c>
      <c r="N147" s="2">
        <v>2</v>
      </c>
      <c r="O147" s="40">
        <f t="shared" si="2"/>
        <v>0</v>
      </c>
    </row>
    <row r="148" spans="1:15">
      <c r="A148" s="3">
        <v>147</v>
      </c>
      <c r="B148" s="1" t="s">
        <v>0</v>
      </c>
      <c r="C148" s="1" t="s">
        <v>1</v>
      </c>
      <c r="D148" s="1" t="s">
        <v>163</v>
      </c>
      <c r="E148" s="1" t="s">
        <v>141</v>
      </c>
      <c r="F148" s="2">
        <v>2</v>
      </c>
      <c r="G148" s="1" t="s">
        <v>136</v>
      </c>
      <c r="H148">
        <f>VLOOKUP(D148,'کار اصلی (2)'!C:V,20,0)</f>
        <v>5926162</v>
      </c>
      <c r="I148" s="43" t="s">
        <v>816</v>
      </c>
      <c r="K148" s="1" t="s">
        <v>163</v>
      </c>
      <c r="L148" s="1" t="s">
        <v>141</v>
      </c>
      <c r="M148" s="1" t="s">
        <v>4</v>
      </c>
      <c r="N148" s="2">
        <v>2</v>
      </c>
      <c r="O148" s="40">
        <f t="shared" si="2"/>
        <v>0</v>
      </c>
    </row>
    <row r="149" spans="1:15">
      <c r="A149" s="3">
        <v>148</v>
      </c>
      <c r="B149" s="1" t="s">
        <v>0</v>
      </c>
      <c r="C149" s="1" t="s">
        <v>1</v>
      </c>
      <c r="D149" s="1" t="s">
        <v>164</v>
      </c>
      <c r="E149" s="1" t="s">
        <v>146</v>
      </c>
      <c r="F149" s="2">
        <v>2</v>
      </c>
      <c r="G149" s="1" t="s">
        <v>136</v>
      </c>
      <c r="H149">
        <f>VLOOKUP(D149,'کار اصلی (2)'!C:V,20,0)</f>
        <v>5584527</v>
      </c>
      <c r="I149" s="43" t="s">
        <v>816</v>
      </c>
      <c r="K149" s="1" t="s">
        <v>164</v>
      </c>
      <c r="L149" s="1" t="s">
        <v>146</v>
      </c>
      <c r="M149" s="1" t="s">
        <v>4</v>
      </c>
      <c r="N149" s="2">
        <v>2</v>
      </c>
      <c r="O149" s="40">
        <f t="shared" si="2"/>
        <v>0</v>
      </c>
    </row>
    <row r="150" spans="1:15">
      <c r="A150" s="3">
        <v>149</v>
      </c>
      <c r="B150" s="1" t="s">
        <v>0</v>
      </c>
      <c r="C150" s="1" t="s">
        <v>1</v>
      </c>
      <c r="D150" s="1" t="s">
        <v>165</v>
      </c>
      <c r="E150" s="1" t="s">
        <v>166</v>
      </c>
      <c r="F150" s="2">
        <v>2</v>
      </c>
      <c r="G150" s="1" t="s">
        <v>136</v>
      </c>
      <c r="H150">
        <f>VLOOKUP(D150,'کار اصلی (2)'!C:V,20,0)</f>
        <v>5926162</v>
      </c>
      <c r="I150" s="43" t="s">
        <v>816</v>
      </c>
      <c r="K150" s="1" t="s">
        <v>165</v>
      </c>
      <c r="L150" s="1" t="s">
        <v>166</v>
      </c>
      <c r="M150" s="1" t="s">
        <v>4</v>
      </c>
      <c r="N150" s="2">
        <v>2</v>
      </c>
      <c r="O150" s="40">
        <f t="shared" si="2"/>
        <v>0</v>
      </c>
    </row>
    <row r="151" spans="1:15">
      <c r="A151" s="3">
        <v>150</v>
      </c>
      <c r="B151" s="1" t="s">
        <v>0</v>
      </c>
      <c r="C151" s="1" t="s">
        <v>1</v>
      </c>
      <c r="D151" s="1" t="s">
        <v>167</v>
      </c>
      <c r="E151" s="1" t="s">
        <v>168</v>
      </c>
      <c r="F151" s="2">
        <v>2</v>
      </c>
      <c r="G151" s="1" t="s">
        <v>136</v>
      </c>
      <c r="H151">
        <f>VLOOKUP(D151,'کار اصلی (2)'!C:V,20,0)</f>
        <v>3781586</v>
      </c>
      <c r="I151" s="43" t="s">
        <v>816</v>
      </c>
      <c r="K151" s="1" t="s">
        <v>167</v>
      </c>
      <c r="L151" s="1" t="s">
        <v>168</v>
      </c>
      <c r="M151" s="1" t="s">
        <v>4</v>
      </c>
      <c r="N151" s="2">
        <v>2</v>
      </c>
      <c r="O151" s="40">
        <f t="shared" si="2"/>
        <v>0</v>
      </c>
    </row>
    <row r="152" spans="1:15">
      <c r="A152" s="3">
        <v>151</v>
      </c>
      <c r="B152" s="1" t="s">
        <v>0</v>
      </c>
      <c r="C152" s="1" t="s">
        <v>1</v>
      </c>
      <c r="D152" s="1" t="s">
        <v>169</v>
      </c>
      <c r="E152" s="1" t="s">
        <v>135</v>
      </c>
      <c r="F152" s="2">
        <v>2</v>
      </c>
      <c r="G152" s="1" t="s">
        <v>136</v>
      </c>
      <c r="H152">
        <f>VLOOKUP(D152,'کار اصلی (2)'!C:V,20,0)</f>
        <v>11471895</v>
      </c>
      <c r="I152" s="43" t="s">
        <v>816</v>
      </c>
      <c r="K152" s="1" t="s">
        <v>169</v>
      </c>
      <c r="L152" s="1" t="s">
        <v>135</v>
      </c>
      <c r="M152" s="1" t="s">
        <v>4</v>
      </c>
      <c r="N152" s="2">
        <v>2</v>
      </c>
      <c r="O152" s="40">
        <f t="shared" si="2"/>
        <v>0</v>
      </c>
    </row>
    <row r="153" spans="1:15">
      <c r="A153" s="3">
        <v>152</v>
      </c>
      <c r="B153" s="1" t="s">
        <v>0</v>
      </c>
      <c r="C153" s="1" t="s">
        <v>1</v>
      </c>
      <c r="D153" s="1" t="s">
        <v>170</v>
      </c>
      <c r="E153" s="1" t="s">
        <v>135</v>
      </c>
      <c r="F153" s="2">
        <v>2</v>
      </c>
      <c r="G153" s="1" t="s">
        <v>136</v>
      </c>
      <c r="H153">
        <f>VLOOKUP(D153,'کار اصلی (2)'!C:V,20,0)</f>
        <v>11471895</v>
      </c>
      <c r="I153" s="43" t="s">
        <v>816</v>
      </c>
      <c r="K153" s="1" t="s">
        <v>170</v>
      </c>
      <c r="L153" s="1" t="s">
        <v>135</v>
      </c>
      <c r="M153" s="1" t="s">
        <v>4</v>
      </c>
      <c r="N153" s="2">
        <v>2</v>
      </c>
      <c r="O153" s="40">
        <f t="shared" si="2"/>
        <v>0</v>
      </c>
    </row>
    <row r="154" spans="1:15">
      <c r="A154" s="3">
        <v>153</v>
      </c>
      <c r="B154" s="1" t="s">
        <v>0</v>
      </c>
      <c r="C154" s="1" t="s">
        <v>1</v>
      </c>
      <c r="D154" s="1" t="s">
        <v>171</v>
      </c>
      <c r="E154" s="1" t="s">
        <v>141</v>
      </c>
      <c r="F154" s="2">
        <v>2</v>
      </c>
      <c r="G154" s="1" t="s">
        <v>136</v>
      </c>
      <c r="H154">
        <f>VLOOKUP(D154,'کار اصلی (2)'!C:V,20,0)</f>
        <v>10723610</v>
      </c>
      <c r="I154" s="43" t="s">
        <v>816</v>
      </c>
      <c r="K154" s="1" t="s">
        <v>171</v>
      </c>
      <c r="L154" s="1" t="s">
        <v>141</v>
      </c>
      <c r="M154" s="1" t="s">
        <v>4</v>
      </c>
      <c r="N154" s="2">
        <v>2</v>
      </c>
      <c r="O154" s="40">
        <f t="shared" si="2"/>
        <v>0</v>
      </c>
    </row>
    <row r="155" spans="1:15">
      <c r="A155" s="3">
        <v>154</v>
      </c>
      <c r="B155" s="1" t="s">
        <v>0</v>
      </c>
      <c r="C155" s="1" t="s">
        <v>1</v>
      </c>
      <c r="D155" s="1" t="s">
        <v>172</v>
      </c>
      <c r="E155" s="1" t="s">
        <v>141</v>
      </c>
      <c r="F155" s="2">
        <v>2</v>
      </c>
      <c r="G155" s="1" t="s">
        <v>136</v>
      </c>
      <c r="H155">
        <f>VLOOKUP(D155,'کار اصلی (2)'!C:V,20,0)</f>
        <v>10723610</v>
      </c>
      <c r="I155" s="43" t="s">
        <v>816</v>
      </c>
      <c r="K155" s="1" t="s">
        <v>172</v>
      </c>
      <c r="L155" s="1" t="s">
        <v>141</v>
      </c>
      <c r="M155" s="1" t="s">
        <v>4</v>
      </c>
      <c r="N155" s="2">
        <v>2</v>
      </c>
      <c r="O155" s="40">
        <f t="shared" si="2"/>
        <v>0</v>
      </c>
    </row>
    <row r="156" spans="1:15">
      <c r="A156" s="3">
        <v>155</v>
      </c>
      <c r="B156" s="1" t="s">
        <v>0</v>
      </c>
      <c r="C156" s="1" t="s">
        <v>1</v>
      </c>
      <c r="D156" s="1" t="s">
        <v>173</v>
      </c>
      <c r="E156" s="1" t="s">
        <v>141</v>
      </c>
      <c r="F156" s="2">
        <v>2</v>
      </c>
      <c r="G156" s="1" t="s">
        <v>136</v>
      </c>
      <c r="H156">
        <f>VLOOKUP(D156,'کار اصلی (2)'!C:V,20,0)</f>
        <v>10723610</v>
      </c>
      <c r="I156" s="43" t="s">
        <v>816</v>
      </c>
      <c r="K156" s="1" t="s">
        <v>173</v>
      </c>
      <c r="L156" s="1" t="s">
        <v>141</v>
      </c>
      <c r="M156" s="1" t="s">
        <v>4</v>
      </c>
      <c r="N156" s="2">
        <v>2</v>
      </c>
      <c r="O156" s="40">
        <f t="shared" si="2"/>
        <v>0</v>
      </c>
    </row>
    <row r="157" spans="1:15">
      <c r="A157" s="3">
        <v>156</v>
      </c>
      <c r="B157" s="1" t="s">
        <v>0</v>
      </c>
      <c r="C157" s="1" t="s">
        <v>1</v>
      </c>
      <c r="D157" s="1" t="s">
        <v>174</v>
      </c>
      <c r="E157" s="1" t="s">
        <v>141</v>
      </c>
      <c r="F157" s="2">
        <v>2</v>
      </c>
      <c r="G157" s="1" t="s">
        <v>136</v>
      </c>
      <c r="H157">
        <f>VLOOKUP(D157,'کار اصلی (2)'!C:V,20,0)</f>
        <v>10723610</v>
      </c>
      <c r="I157" s="43" t="s">
        <v>816</v>
      </c>
      <c r="K157" s="1" t="s">
        <v>174</v>
      </c>
      <c r="L157" s="1" t="s">
        <v>141</v>
      </c>
      <c r="M157" s="1" t="s">
        <v>4</v>
      </c>
      <c r="N157" s="2">
        <v>2</v>
      </c>
      <c r="O157" s="40">
        <f t="shared" si="2"/>
        <v>0</v>
      </c>
    </row>
    <row r="158" spans="1:15">
      <c r="A158" s="3">
        <v>157</v>
      </c>
      <c r="B158" s="1" t="s">
        <v>0</v>
      </c>
      <c r="C158" s="1" t="s">
        <v>1</v>
      </c>
      <c r="D158" s="1" t="s">
        <v>175</v>
      </c>
      <c r="E158" s="1" t="s">
        <v>141</v>
      </c>
      <c r="F158" s="2">
        <v>2</v>
      </c>
      <c r="G158" s="1" t="s">
        <v>136</v>
      </c>
      <c r="H158">
        <f>VLOOKUP(D158,'کار اصلی (2)'!C:V,20,0)</f>
        <v>10723610</v>
      </c>
      <c r="I158" s="43" t="s">
        <v>816</v>
      </c>
      <c r="K158" s="1" t="s">
        <v>175</v>
      </c>
      <c r="L158" s="1" t="s">
        <v>141</v>
      </c>
      <c r="M158" s="1" t="s">
        <v>4</v>
      </c>
      <c r="N158" s="2">
        <v>2</v>
      </c>
      <c r="O158" s="40">
        <f t="shared" si="2"/>
        <v>0</v>
      </c>
    </row>
    <row r="159" spans="1:15">
      <c r="A159" s="3">
        <v>158</v>
      </c>
      <c r="B159" s="1" t="s">
        <v>0</v>
      </c>
      <c r="C159" s="1" t="s">
        <v>1</v>
      </c>
      <c r="D159" s="1" t="s">
        <v>176</v>
      </c>
      <c r="E159" s="1" t="s">
        <v>141</v>
      </c>
      <c r="F159" s="2">
        <v>2</v>
      </c>
      <c r="G159" s="1" t="s">
        <v>136</v>
      </c>
      <c r="H159">
        <f>VLOOKUP(D159,'کار اصلی (2)'!C:V,20,0)</f>
        <v>10723610</v>
      </c>
      <c r="I159" s="43" t="s">
        <v>816</v>
      </c>
      <c r="K159" s="1" t="s">
        <v>176</v>
      </c>
      <c r="L159" s="1" t="s">
        <v>141</v>
      </c>
      <c r="M159" s="1" t="s">
        <v>4</v>
      </c>
      <c r="N159" s="2">
        <v>2</v>
      </c>
      <c r="O159" s="40">
        <f t="shared" si="2"/>
        <v>0</v>
      </c>
    </row>
    <row r="160" spans="1:15">
      <c r="A160" s="3">
        <v>159</v>
      </c>
      <c r="B160" s="1" t="s">
        <v>0</v>
      </c>
      <c r="C160" s="1" t="s">
        <v>1</v>
      </c>
      <c r="D160" s="1" t="s">
        <v>177</v>
      </c>
      <c r="E160" s="1" t="s">
        <v>141</v>
      </c>
      <c r="F160" s="2">
        <v>2</v>
      </c>
      <c r="G160" s="1" t="s">
        <v>136</v>
      </c>
      <c r="H160">
        <f>VLOOKUP(D160,'کار اصلی (2)'!C:V,20,0)</f>
        <v>10723610</v>
      </c>
      <c r="I160" s="43" t="s">
        <v>816</v>
      </c>
      <c r="K160" s="1" t="s">
        <v>177</v>
      </c>
      <c r="L160" s="1" t="s">
        <v>141</v>
      </c>
      <c r="M160" s="1" t="s">
        <v>4</v>
      </c>
      <c r="N160" s="2">
        <v>2</v>
      </c>
      <c r="O160" s="40">
        <f t="shared" si="2"/>
        <v>0</v>
      </c>
    </row>
    <row r="161" spans="1:15">
      <c r="A161" s="3">
        <v>160</v>
      </c>
      <c r="B161" s="1" t="s">
        <v>0</v>
      </c>
      <c r="C161" s="1" t="s">
        <v>1</v>
      </c>
      <c r="D161" s="1" t="s">
        <v>178</v>
      </c>
      <c r="E161" s="1" t="s">
        <v>141</v>
      </c>
      <c r="F161" s="2">
        <v>2</v>
      </c>
      <c r="G161" s="1" t="s">
        <v>136</v>
      </c>
      <c r="H161">
        <f>VLOOKUP(D161,'کار اصلی (2)'!C:V,20,0)</f>
        <v>10723610</v>
      </c>
      <c r="I161" s="43" t="s">
        <v>816</v>
      </c>
      <c r="K161" s="1" t="s">
        <v>178</v>
      </c>
      <c r="L161" s="1" t="s">
        <v>141</v>
      </c>
      <c r="M161" s="1" t="s">
        <v>4</v>
      </c>
      <c r="N161" s="2">
        <v>2</v>
      </c>
      <c r="O161" s="40">
        <f t="shared" si="2"/>
        <v>0</v>
      </c>
    </row>
    <row r="162" spans="1:15">
      <c r="A162" s="3">
        <v>161</v>
      </c>
      <c r="B162" s="1" t="s">
        <v>0</v>
      </c>
      <c r="C162" s="1" t="s">
        <v>1</v>
      </c>
      <c r="D162" s="1" t="s">
        <v>179</v>
      </c>
      <c r="E162" s="1" t="s">
        <v>180</v>
      </c>
      <c r="F162" s="2">
        <v>2</v>
      </c>
      <c r="G162" s="1" t="s">
        <v>136</v>
      </c>
      <c r="H162">
        <f>VLOOKUP(D162,'کار اصلی (2)'!C:V,20,0)</f>
        <v>5098237</v>
      </c>
      <c r="I162" s="43" t="s">
        <v>816</v>
      </c>
      <c r="K162" s="1" t="s">
        <v>179</v>
      </c>
      <c r="L162" s="1" t="s">
        <v>180</v>
      </c>
      <c r="M162" s="1" t="s">
        <v>4</v>
      </c>
      <c r="N162" s="2">
        <v>2</v>
      </c>
      <c r="O162" s="40">
        <f t="shared" si="2"/>
        <v>0</v>
      </c>
    </row>
    <row r="163" spans="1:15">
      <c r="A163" s="3">
        <v>162</v>
      </c>
      <c r="B163" s="1" t="s">
        <v>0</v>
      </c>
      <c r="C163" s="1" t="s">
        <v>1</v>
      </c>
      <c r="D163" s="1" t="s">
        <v>181</v>
      </c>
      <c r="E163" s="1" t="s">
        <v>168</v>
      </c>
      <c r="F163" s="2">
        <v>2</v>
      </c>
      <c r="G163" s="1" t="s">
        <v>136</v>
      </c>
      <c r="H163">
        <f>VLOOKUP(D163,'کار اصلی (2)'!C:V,20,0)</f>
        <v>3781586</v>
      </c>
      <c r="I163" s="43" t="s">
        <v>816</v>
      </c>
      <c r="K163" s="1" t="s">
        <v>181</v>
      </c>
      <c r="L163" s="1" t="s">
        <v>168</v>
      </c>
      <c r="M163" s="1" t="s">
        <v>4</v>
      </c>
      <c r="N163" s="2">
        <v>2</v>
      </c>
      <c r="O163" s="40">
        <f t="shared" si="2"/>
        <v>0</v>
      </c>
    </row>
    <row r="164" spans="1:15">
      <c r="A164" s="3">
        <v>163</v>
      </c>
      <c r="B164" s="1" t="s">
        <v>0</v>
      </c>
      <c r="C164" s="1" t="s">
        <v>1</v>
      </c>
      <c r="D164" s="1" t="s">
        <v>182</v>
      </c>
      <c r="E164" s="1" t="s">
        <v>166</v>
      </c>
      <c r="F164" s="2">
        <v>2</v>
      </c>
      <c r="G164" s="1" t="s">
        <v>136</v>
      </c>
      <c r="H164">
        <f>VLOOKUP(D164,'کار اصلی (2)'!C:V,20,0)</f>
        <v>5926162</v>
      </c>
      <c r="I164" s="43" t="s">
        <v>816</v>
      </c>
      <c r="K164" s="1" t="s">
        <v>182</v>
      </c>
      <c r="L164" s="1" t="s">
        <v>166</v>
      </c>
      <c r="M164" s="1" t="s">
        <v>4</v>
      </c>
      <c r="N164" s="2">
        <v>2</v>
      </c>
      <c r="O164" s="40">
        <f t="shared" si="2"/>
        <v>0</v>
      </c>
    </row>
    <row r="165" spans="1:15">
      <c r="A165" s="3">
        <v>164</v>
      </c>
      <c r="B165" s="1" t="s">
        <v>0</v>
      </c>
      <c r="C165" s="1" t="s">
        <v>1</v>
      </c>
      <c r="D165" s="1" t="s">
        <v>183</v>
      </c>
      <c r="E165" s="1" t="s">
        <v>148</v>
      </c>
      <c r="F165" s="2">
        <v>2</v>
      </c>
      <c r="G165" s="1" t="s">
        <v>136</v>
      </c>
      <c r="H165">
        <f>VLOOKUP(D165,'کار اصلی (2)'!C:V,20,0)</f>
        <v>5098237</v>
      </c>
      <c r="I165" s="43" t="s">
        <v>816</v>
      </c>
      <c r="K165" s="1" t="s">
        <v>183</v>
      </c>
      <c r="L165" s="1" t="s">
        <v>148</v>
      </c>
      <c r="M165" s="1" t="s">
        <v>4</v>
      </c>
      <c r="N165" s="2">
        <v>2</v>
      </c>
      <c r="O165" s="40">
        <f t="shared" si="2"/>
        <v>0</v>
      </c>
    </row>
    <row r="166" spans="1:15">
      <c r="A166" s="3">
        <v>165</v>
      </c>
      <c r="B166" s="1" t="s">
        <v>0</v>
      </c>
      <c r="C166" s="1" t="s">
        <v>1</v>
      </c>
      <c r="D166" s="1" t="s">
        <v>184</v>
      </c>
      <c r="E166" s="1" t="s">
        <v>146</v>
      </c>
      <c r="F166" s="2">
        <v>2</v>
      </c>
      <c r="G166" s="1" t="s">
        <v>136</v>
      </c>
      <c r="H166">
        <f>VLOOKUP(D166,'کار اصلی (2)'!C:V,20,0)</f>
        <v>5584527</v>
      </c>
      <c r="I166" s="43" t="s">
        <v>816</v>
      </c>
      <c r="K166" s="1" t="s">
        <v>184</v>
      </c>
      <c r="L166" s="1" t="s">
        <v>146</v>
      </c>
      <c r="M166" s="1" t="s">
        <v>4</v>
      </c>
      <c r="N166" s="2">
        <v>2</v>
      </c>
      <c r="O166" s="40">
        <f t="shared" si="2"/>
        <v>0</v>
      </c>
    </row>
    <row r="167" spans="1:15">
      <c r="A167" s="3">
        <v>166</v>
      </c>
      <c r="B167" s="1" t="s">
        <v>0</v>
      </c>
      <c r="C167" s="1" t="s">
        <v>1</v>
      </c>
      <c r="D167" s="1" t="s">
        <v>185</v>
      </c>
      <c r="E167" s="1" t="s">
        <v>148</v>
      </c>
      <c r="F167" s="2">
        <v>2</v>
      </c>
      <c r="G167" s="1" t="s">
        <v>136</v>
      </c>
      <c r="H167">
        <f>VLOOKUP(D167,'کار اصلی (2)'!C:V,20,0)</f>
        <v>5098237</v>
      </c>
      <c r="I167" s="43" t="s">
        <v>816</v>
      </c>
      <c r="K167" s="1" t="s">
        <v>185</v>
      </c>
      <c r="L167" s="1" t="s">
        <v>148</v>
      </c>
      <c r="M167" s="1" t="s">
        <v>4</v>
      </c>
      <c r="N167" s="2">
        <v>2</v>
      </c>
      <c r="O167" s="40">
        <f t="shared" si="2"/>
        <v>0</v>
      </c>
    </row>
    <row r="168" spans="1:15">
      <c r="A168" s="3">
        <v>167</v>
      </c>
      <c r="B168" s="1" t="s">
        <v>0</v>
      </c>
      <c r="C168" s="1" t="s">
        <v>1</v>
      </c>
      <c r="D168" s="1" t="s">
        <v>186</v>
      </c>
      <c r="E168" s="1" t="s">
        <v>141</v>
      </c>
      <c r="F168" s="2">
        <v>2</v>
      </c>
      <c r="G168" s="1" t="s">
        <v>136</v>
      </c>
      <c r="H168">
        <f>VLOOKUP(D168,'کار اصلی (2)'!C:V,20,0)</f>
        <v>5926162</v>
      </c>
      <c r="I168" s="43" t="s">
        <v>816</v>
      </c>
      <c r="K168" s="1" t="s">
        <v>186</v>
      </c>
      <c r="L168" s="1" t="s">
        <v>141</v>
      </c>
      <c r="M168" s="1" t="s">
        <v>4</v>
      </c>
      <c r="N168" s="2">
        <v>2</v>
      </c>
      <c r="O168" s="40">
        <f t="shared" si="2"/>
        <v>0</v>
      </c>
    </row>
    <row r="169" spans="1:15">
      <c r="A169" s="3">
        <v>168</v>
      </c>
      <c r="B169" s="1" t="s">
        <v>0</v>
      </c>
      <c r="C169" s="1" t="s">
        <v>1</v>
      </c>
      <c r="D169" s="1" t="s">
        <v>187</v>
      </c>
      <c r="E169" s="1" t="s">
        <v>168</v>
      </c>
      <c r="F169" s="2">
        <v>2</v>
      </c>
      <c r="G169" s="1" t="s">
        <v>136</v>
      </c>
      <c r="H169">
        <f>VLOOKUP(D169,'کار اصلی (2)'!C:V,20,0)</f>
        <v>3781586</v>
      </c>
      <c r="I169" s="43" t="s">
        <v>816</v>
      </c>
      <c r="K169" s="1" t="s">
        <v>187</v>
      </c>
      <c r="L169" s="1" t="s">
        <v>168</v>
      </c>
      <c r="M169" s="1" t="s">
        <v>4</v>
      </c>
      <c r="N169" s="2">
        <v>2</v>
      </c>
      <c r="O169" s="40">
        <f t="shared" si="2"/>
        <v>0</v>
      </c>
    </row>
    <row r="170" spans="1:15">
      <c r="A170" s="3">
        <v>169</v>
      </c>
      <c r="B170" s="1" t="s">
        <v>0</v>
      </c>
      <c r="C170" s="1" t="s">
        <v>1</v>
      </c>
      <c r="D170" s="1" t="s">
        <v>188</v>
      </c>
      <c r="E170" s="1" t="s">
        <v>135</v>
      </c>
      <c r="F170" s="2">
        <v>2</v>
      </c>
      <c r="G170" s="1" t="s">
        <v>136</v>
      </c>
      <c r="H170">
        <f>VLOOKUP(D170,'کار اصلی (2)'!C:V,20,0)</f>
        <v>11471895</v>
      </c>
      <c r="I170" s="43" t="s">
        <v>816</v>
      </c>
      <c r="K170" s="1" t="s">
        <v>188</v>
      </c>
      <c r="L170" s="1" t="s">
        <v>135</v>
      </c>
      <c r="M170" s="1" t="s">
        <v>4</v>
      </c>
      <c r="N170" s="2">
        <v>2</v>
      </c>
      <c r="O170" s="40">
        <f t="shared" si="2"/>
        <v>0</v>
      </c>
    </row>
    <row r="171" spans="1:15">
      <c r="A171" s="3">
        <v>170</v>
      </c>
      <c r="B171" s="1" t="s">
        <v>0</v>
      </c>
      <c r="C171" s="1" t="s">
        <v>1</v>
      </c>
      <c r="D171" s="1" t="s">
        <v>189</v>
      </c>
      <c r="E171" s="1" t="s">
        <v>135</v>
      </c>
      <c r="F171" s="2">
        <v>2</v>
      </c>
      <c r="G171" s="1" t="s">
        <v>136</v>
      </c>
      <c r="H171">
        <f>VLOOKUP(D171,'کار اصلی (2)'!C:V,20,0)</f>
        <v>11471895</v>
      </c>
      <c r="I171" s="43" t="s">
        <v>816</v>
      </c>
      <c r="K171" s="1" t="s">
        <v>189</v>
      </c>
      <c r="L171" s="1" t="s">
        <v>135</v>
      </c>
      <c r="M171" s="1" t="s">
        <v>4</v>
      </c>
      <c r="N171" s="2">
        <v>2</v>
      </c>
      <c r="O171" s="40">
        <f t="shared" si="2"/>
        <v>0</v>
      </c>
    </row>
    <row r="172" spans="1:15">
      <c r="A172" s="3">
        <v>171</v>
      </c>
      <c r="B172" s="1" t="s">
        <v>0</v>
      </c>
      <c r="C172" s="1" t="s">
        <v>1</v>
      </c>
      <c r="D172" s="1" t="s">
        <v>190</v>
      </c>
      <c r="E172" s="1" t="s">
        <v>191</v>
      </c>
      <c r="F172" s="2">
        <v>2</v>
      </c>
      <c r="G172" s="1" t="s">
        <v>136</v>
      </c>
      <c r="H172">
        <f>VLOOKUP(D172,'کار اصلی (2)'!C:V,20,0)</f>
        <v>12500351</v>
      </c>
      <c r="I172" s="43" t="s">
        <v>816</v>
      </c>
      <c r="K172" s="1" t="s">
        <v>190</v>
      </c>
      <c r="L172" s="1" t="s">
        <v>191</v>
      </c>
      <c r="M172" s="1" t="s">
        <v>4</v>
      </c>
      <c r="N172" s="2">
        <v>2</v>
      </c>
      <c r="O172" s="40">
        <f t="shared" si="2"/>
        <v>0</v>
      </c>
    </row>
    <row r="173" spans="1:15">
      <c r="A173" s="3">
        <v>172</v>
      </c>
      <c r="B173" s="1" t="s">
        <v>0</v>
      </c>
      <c r="C173" s="1" t="s">
        <v>1</v>
      </c>
      <c r="D173" s="1" t="s">
        <v>192</v>
      </c>
      <c r="E173" s="1" t="s">
        <v>141</v>
      </c>
      <c r="F173" s="2">
        <v>2</v>
      </c>
      <c r="G173" s="1" t="s">
        <v>136</v>
      </c>
      <c r="H173">
        <f>VLOOKUP(D173,'کار اصلی (2)'!C:V,20,0)</f>
        <v>5926162</v>
      </c>
      <c r="I173" s="43" t="s">
        <v>816</v>
      </c>
      <c r="K173" s="1" t="s">
        <v>192</v>
      </c>
      <c r="L173" s="1" t="s">
        <v>141</v>
      </c>
      <c r="M173" s="1" t="s">
        <v>4</v>
      </c>
      <c r="N173" s="2">
        <v>2</v>
      </c>
      <c r="O173" s="40">
        <f t="shared" si="2"/>
        <v>0</v>
      </c>
    </row>
    <row r="174" spans="1:15">
      <c r="A174" s="3">
        <v>173</v>
      </c>
      <c r="B174" s="1" t="s">
        <v>0</v>
      </c>
      <c r="C174" s="1" t="s">
        <v>1</v>
      </c>
      <c r="D174" s="1" t="s">
        <v>193</v>
      </c>
      <c r="E174" s="1" t="s">
        <v>194</v>
      </c>
      <c r="F174" s="2">
        <v>2</v>
      </c>
      <c r="G174" s="1" t="s">
        <v>136</v>
      </c>
      <c r="H174">
        <f>VLOOKUP(D174,'کار اصلی (2)'!C:V,20,0)</f>
        <v>3781586</v>
      </c>
      <c r="I174" s="43" t="s">
        <v>816</v>
      </c>
      <c r="K174" s="1" t="s">
        <v>193</v>
      </c>
      <c r="L174" s="1" t="s">
        <v>194</v>
      </c>
      <c r="M174" s="1" t="s">
        <v>4</v>
      </c>
      <c r="N174" s="2">
        <v>2</v>
      </c>
      <c r="O174" s="40">
        <f t="shared" si="2"/>
        <v>0</v>
      </c>
    </row>
    <row r="175" spans="1:15">
      <c r="A175" s="3">
        <v>174</v>
      </c>
      <c r="B175" s="1" t="s">
        <v>0</v>
      </c>
      <c r="C175" s="1" t="s">
        <v>1</v>
      </c>
      <c r="D175" s="1" t="s">
        <v>195</v>
      </c>
      <c r="E175" s="1" t="s">
        <v>196</v>
      </c>
      <c r="F175" s="2">
        <v>2</v>
      </c>
      <c r="G175" s="1" t="s">
        <v>136</v>
      </c>
      <c r="H175">
        <f>VLOOKUP(D175,'کار اصلی (2)'!C:V,20,0)</f>
        <v>2727918</v>
      </c>
      <c r="I175" s="43" t="s">
        <v>816</v>
      </c>
      <c r="K175" s="1" t="s">
        <v>195</v>
      </c>
      <c r="L175" s="1" t="s">
        <v>196</v>
      </c>
      <c r="M175" s="1" t="s">
        <v>4</v>
      </c>
      <c r="N175" s="2">
        <v>2</v>
      </c>
      <c r="O175" s="40">
        <f t="shared" si="2"/>
        <v>0</v>
      </c>
    </row>
    <row r="176" spans="1:15">
      <c r="A176" s="3">
        <v>175</v>
      </c>
      <c r="B176" s="1" t="s">
        <v>0</v>
      </c>
      <c r="C176" s="1" t="s">
        <v>1</v>
      </c>
      <c r="D176" s="1" t="s">
        <v>197</v>
      </c>
      <c r="E176" s="1" t="s">
        <v>135</v>
      </c>
      <c r="F176" s="2">
        <v>2</v>
      </c>
      <c r="G176" s="1" t="s">
        <v>136</v>
      </c>
      <c r="H176">
        <f>VLOOKUP(D176,'کار اصلی (2)'!C:V,20,0)</f>
        <v>11471895</v>
      </c>
      <c r="I176" s="43" t="s">
        <v>816</v>
      </c>
      <c r="K176" s="1" t="s">
        <v>197</v>
      </c>
      <c r="L176" s="1" t="s">
        <v>135</v>
      </c>
      <c r="M176" s="1" t="s">
        <v>4</v>
      </c>
      <c r="N176" s="2">
        <v>2</v>
      </c>
      <c r="O176" s="40">
        <f t="shared" si="2"/>
        <v>0</v>
      </c>
    </row>
    <row r="177" spans="1:15">
      <c r="A177" s="3">
        <v>176</v>
      </c>
      <c r="B177" s="1" t="s">
        <v>0</v>
      </c>
      <c r="C177" s="1" t="s">
        <v>1</v>
      </c>
      <c r="D177" s="1" t="s">
        <v>198</v>
      </c>
      <c r="E177" s="1" t="s">
        <v>141</v>
      </c>
      <c r="F177" s="2">
        <v>2</v>
      </c>
      <c r="G177" s="1" t="s">
        <v>136</v>
      </c>
      <c r="H177">
        <f>VLOOKUP(D177,'کار اصلی (2)'!C:V,20,0)</f>
        <v>5926162</v>
      </c>
      <c r="I177" s="43" t="s">
        <v>816</v>
      </c>
      <c r="K177" s="1" t="s">
        <v>198</v>
      </c>
      <c r="L177" s="1" t="s">
        <v>141</v>
      </c>
      <c r="M177" s="1" t="s">
        <v>4</v>
      </c>
      <c r="N177" s="2">
        <v>2</v>
      </c>
      <c r="O177" s="40">
        <f t="shared" si="2"/>
        <v>0</v>
      </c>
    </row>
    <row r="178" spans="1:15">
      <c r="A178" s="3">
        <v>177</v>
      </c>
      <c r="B178" s="1" t="s">
        <v>0</v>
      </c>
      <c r="C178" s="1" t="s">
        <v>1</v>
      </c>
      <c r="D178" s="1" t="s">
        <v>199</v>
      </c>
      <c r="E178" s="1" t="s">
        <v>200</v>
      </c>
      <c r="F178" s="2">
        <v>2</v>
      </c>
      <c r="G178" s="1" t="s">
        <v>136</v>
      </c>
      <c r="H178">
        <f>VLOOKUP(D178,'کار اصلی (2)'!C:V,20,0)</f>
        <v>6095551</v>
      </c>
      <c r="I178" s="43" t="s">
        <v>816</v>
      </c>
      <c r="K178" s="1" t="s">
        <v>199</v>
      </c>
      <c r="L178" s="1" t="s">
        <v>200</v>
      </c>
      <c r="M178" s="1" t="s">
        <v>4</v>
      </c>
      <c r="N178" s="2">
        <v>2</v>
      </c>
      <c r="O178" s="40">
        <f t="shared" si="2"/>
        <v>0</v>
      </c>
    </row>
    <row r="179" spans="1:15">
      <c r="A179" s="3">
        <v>178</v>
      </c>
      <c r="B179" s="1" t="s">
        <v>0</v>
      </c>
      <c r="C179" s="1" t="s">
        <v>1</v>
      </c>
      <c r="D179" s="1" t="s">
        <v>201</v>
      </c>
      <c r="E179" s="1" t="s">
        <v>194</v>
      </c>
      <c r="F179" s="2">
        <v>2</v>
      </c>
      <c r="G179" s="1" t="s">
        <v>136</v>
      </c>
      <c r="H179">
        <f>VLOOKUP(D179,'کار اصلی (2)'!C:V,20,0)</f>
        <v>3781586</v>
      </c>
      <c r="I179" s="43" t="s">
        <v>816</v>
      </c>
      <c r="K179" s="1" t="s">
        <v>201</v>
      </c>
      <c r="L179" s="1" t="s">
        <v>194</v>
      </c>
      <c r="M179" s="1" t="s">
        <v>4</v>
      </c>
      <c r="N179" s="2">
        <v>2</v>
      </c>
      <c r="O179" s="40">
        <f t="shared" si="2"/>
        <v>0</v>
      </c>
    </row>
    <row r="180" spans="1:15">
      <c r="A180" s="3">
        <v>179</v>
      </c>
      <c r="B180" s="1" t="s">
        <v>0</v>
      </c>
      <c r="C180" s="1" t="s">
        <v>1</v>
      </c>
      <c r="D180" s="1" t="s">
        <v>202</v>
      </c>
      <c r="E180" s="1" t="s">
        <v>200</v>
      </c>
      <c r="F180" s="2">
        <v>2</v>
      </c>
      <c r="G180" s="1" t="s">
        <v>136</v>
      </c>
      <c r="H180">
        <f>VLOOKUP(D180,'کار اصلی (2)'!C:V,20,0)</f>
        <v>6095551</v>
      </c>
      <c r="I180" s="43" t="s">
        <v>816</v>
      </c>
      <c r="K180" s="1" t="s">
        <v>202</v>
      </c>
      <c r="L180" s="1" t="s">
        <v>200</v>
      </c>
      <c r="M180" s="1" t="s">
        <v>4</v>
      </c>
      <c r="N180" s="2">
        <v>2</v>
      </c>
      <c r="O180" s="40">
        <f t="shared" si="2"/>
        <v>0</v>
      </c>
    </row>
    <row r="181" spans="1:15">
      <c r="A181" s="3">
        <v>180</v>
      </c>
      <c r="B181" s="1" t="s">
        <v>0</v>
      </c>
      <c r="C181" s="1" t="s">
        <v>1</v>
      </c>
      <c r="D181" s="1" t="s">
        <v>203</v>
      </c>
      <c r="E181" s="1" t="s">
        <v>146</v>
      </c>
      <c r="F181" s="2">
        <v>2</v>
      </c>
      <c r="G181" s="1" t="s">
        <v>136</v>
      </c>
      <c r="H181">
        <f>VLOOKUP(D181,'کار اصلی (2)'!C:V,20,0)</f>
        <v>5584527</v>
      </c>
      <c r="I181" s="43" t="s">
        <v>816</v>
      </c>
      <c r="K181" s="1" t="s">
        <v>203</v>
      </c>
      <c r="L181" s="1" t="s">
        <v>146</v>
      </c>
      <c r="M181" s="1" t="s">
        <v>4</v>
      </c>
      <c r="N181" s="2">
        <v>2</v>
      </c>
      <c r="O181" s="40">
        <f t="shared" si="2"/>
        <v>0</v>
      </c>
    </row>
    <row r="182" spans="1:15">
      <c r="A182" s="3">
        <v>181</v>
      </c>
      <c r="B182" s="1" t="s">
        <v>0</v>
      </c>
      <c r="C182" s="1" t="s">
        <v>1</v>
      </c>
      <c r="D182" s="1" t="s">
        <v>204</v>
      </c>
      <c r="E182" s="1" t="s">
        <v>205</v>
      </c>
      <c r="F182" s="2">
        <v>2</v>
      </c>
      <c r="G182" s="1" t="s">
        <v>136</v>
      </c>
      <c r="H182">
        <f>VLOOKUP(D182,'کار اصلی (2)'!C:V,20,0)</f>
        <v>16701921</v>
      </c>
      <c r="I182" s="43" t="s">
        <v>816</v>
      </c>
      <c r="K182" s="1" t="s">
        <v>204</v>
      </c>
      <c r="L182" s="1" t="s">
        <v>205</v>
      </c>
      <c r="M182" s="1" t="s">
        <v>4</v>
      </c>
      <c r="N182" s="2">
        <v>2</v>
      </c>
      <c r="O182" s="40">
        <f t="shared" si="2"/>
        <v>0</v>
      </c>
    </row>
    <row r="183" spans="1:15">
      <c r="A183" s="3">
        <v>182</v>
      </c>
      <c r="B183" s="1" t="s">
        <v>0</v>
      </c>
      <c r="C183" s="1" t="s">
        <v>1</v>
      </c>
      <c r="D183" s="1" t="s">
        <v>206</v>
      </c>
      <c r="E183" s="1" t="s">
        <v>148</v>
      </c>
      <c r="F183" s="2">
        <v>2</v>
      </c>
      <c r="G183" s="1" t="s">
        <v>136</v>
      </c>
      <c r="H183">
        <f>VLOOKUP(D183,'کار اصلی (2)'!C:V,20,0)</f>
        <v>5098237</v>
      </c>
      <c r="I183" s="43" t="s">
        <v>816</v>
      </c>
      <c r="K183" s="1" t="s">
        <v>206</v>
      </c>
      <c r="L183" s="1" t="s">
        <v>148</v>
      </c>
      <c r="M183" s="1" t="s">
        <v>4</v>
      </c>
      <c r="N183" s="2">
        <v>2</v>
      </c>
      <c r="O183" s="40">
        <f t="shared" si="2"/>
        <v>0</v>
      </c>
    </row>
    <row r="184" spans="1:15">
      <c r="A184" s="3">
        <v>183</v>
      </c>
      <c r="B184" s="1" t="s">
        <v>0</v>
      </c>
      <c r="C184" s="1" t="s">
        <v>1</v>
      </c>
      <c r="D184" s="1" t="s">
        <v>207</v>
      </c>
      <c r="E184" s="1" t="s">
        <v>196</v>
      </c>
      <c r="F184" s="2">
        <v>2</v>
      </c>
      <c r="G184" s="1" t="s">
        <v>136</v>
      </c>
      <c r="H184">
        <f>VLOOKUP(D184,'کار اصلی (2)'!C:V,20,0)</f>
        <v>2727918</v>
      </c>
      <c r="I184" s="43" t="s">
        <v>816</v>
      </c>
      <c r="K184" s="1" t="s">
        <v>207</v>
      </c>
      <c r="L184" s="1" t="s">
        <v>196</v>
      </c>
      <c r="M184" s="1" t="s">
        <v>4</v>
      </c>
      <c r="N184" s="2">
        <v>2</v>
      </c>
      <c r="O184" s="40">
        <f t="shared" si="2"/>
        <v>0</v>
      </c>
    </row>
    <row r="185" spans="1:15">
      <c r="A185" s="3">
        <v>184</v>
      </c>
      <c r="B185" s="1" t="s">
        <v>0</v>
      </c>
      <c r="C185" s="1" t="s">
        <v>1</v>
      </c>
      <c r="D185" s="1" t="s">
        <v>208</v>
      </c>
      <c r="E185" s="1" t="s">
        <v>194</v>
      </c>
      <c r="F185" s="2">
        <v>2</v>
      </c>
      <c r="G185" s="1" t="s">
        <v>136</v>
      </c>
      <c r="H185">
        <f>VLOOKUP(D185,'کار اصلی (2)'!C:V,20,0)</f>
        <v>3781586</v>
      </c>
      <c r="I185" s="43" t="s">
        <v>816</v>
      </c>
      <c r="K185" s="1" t="s">
        <v>208</v>
      </c>
      <c r="L185" s="1" t="s">
        <v>194</v>
      </c>
      <c r="M185" s="1" t="s">
        <v>4</v>
      </c>
      <c r="N185" s="2">
        <v>2</v>
      </c>
      <c r="O185" s="40">
        <f t="shared" si="2"/>
        <v>0</v>
      </c>
    </row>
    <row r="186" spans="1:15">
      <c r="A186" s="3">
        <v>185</v>
      </c>
      <c r="B186" s="1" t="s">
        <v>0</v>
      </c>
      <c r="C186" s="1" t="s">
        <v>1</v>
      </c>
      <c r="D186" s="1" t="s">
        <v>209</v>
      </c>
      <c r="E186" s="1" t="s">
        <v>210</v>
      </c>
      <c r="F186" s="2">
        <v>2</v>
      </c>
      <c r="G186" s="1" t="s">
        <v>136</v>
      </c>
      <c r="H186">
        <f>VLOOKUP(D186,'کار اصلی (2)'!C:V,20,0)</f>
        <v>6095551</v>
      </c>
      <c r="I186" s="43" t="s">
        <v>816</v>
      </c>
      <c r="K186" s="1" t="s">
        <v>209</v>
      </c>
      <c r="L186" s="1" t="s">
        <v>210</v>
      </c>
      <c r="M186" s="1" t="s">
        <v>4</v>
      </c>
      <c r="N186" s="2">
        <v>2</v>
      </c>
      <c r="O186" s="40">
        <f t="shared" si="2"/>
        <v>0</v>
      </c>
    </row>
    <row r="187" spans="1:15">
      <c r="A187" s="3">
        <v>186</v>
      </c>
      <c r="B187" s="1" t="s">
        <v>0</v>
      </c>
      <c r="C187" s="1" t="s">
        <v>1</v>
      </c>
      <c r="D187" s="1" t="s">
        <v>211</v>
      </c>
      <c r="E187" s="1" t="s">
        <v>210</v>
      </c>
      <c r="F187" s="2">
        <v>2</v>
      </c>
      <c r="G187" s="1" t="s">
        <v>136</v>
      </c>
      <c r="H187">
        <f>VLOOKUP(D187,'کار اصلی (2)'!C:V,20,0)</f>
        <v>6095551</v>
      </c>
      <c r="I187" s="43" t="s">
        <v>816</v>
      </c>
      <c r="K187" s="1" t="s">
        <v>211</v>
      </c>
      <c r="L187" s="1" t="s">
        <v>210</v>
      </c>
      <c r="M187" s="1" t="s">
        <v>4</v>
      </c>
      <c r="N187" s="2">
        <v>2</v>
      </c>
      <c r="O187" s="40">
        <f t="shared" si="2"/>
        <v>0</v>
      </c>
    </row>
    <row r="188" spans="1:15">
      <c r="A188" s="3">
        <v>187</v>
      </c>
      <c r="B188" s="1" t="s">
        <v>0</v>
      </c>
      <c r="C188" s="1" t="s">
        <v>1</v>
      </c>
      <c r="D188" s="1" t="s">
        <v>212</v>
      </c>
      <c r="E188" s="1" t="s">
        <v>168</v>
      </c>
      <c r="F188" s="2">
        <v>2</v>
      </c>
      <c r="G188" s="1" t="s">
        <v>136</v>
      </c>
      <c r="H188">
        <f>VLOOKUP(D188,'کار اصلی (2)'!C:V,20,0)</f>
        <v>3781586</v>
      </c>
      <c r="I188" s="43" t="s">
        <v>816</v>
      </c>
      <c r="K188" s="1" t="s">
        <v>212</v>
      </c>
      <c r="L188" s="1" t="s">
        <v>168</v>
      </c>
      <c r="M188" s="1" t="s">
        <v>4</v>
      </c>
      <c r="N188" s="2">
        <v>2</v>
      </c>
      <c r="O188" s="40">
        <f t="shared" si="2"/>
        <v>0</v>
      </c>
    </row>
    <row r="189" spans="1:15">
      <c r="A189" s="3">
        <v>188</v>
      </c>
      <c r="B189" s="1" t="s">
        <v>0</v>
      </c>
      <c r="C189" s="1" t="s">
        <v>1</v>
      </c>
      <c r="D189" s="1" t="s">
        <v>213</v>
      </c>
      <c r="E189" s="1" t="s">
        <v>214</v>
      </c>
      <c r="F189" s="2">
        <v>2</v>
      </c>
      <c r="G189" s="1" t="s">
        <v>136</v>
      </c>
      <c r="H189">
        <f>VLOOKUP(D189,'کار اصلی (2)'!C:V,20,0)</f>
        <v>2934895</v>
      </c>
      <c r="I189" s="43" t="s">
        <v>816</v>
      </c>
      <c r="K189" s="1" t="s">
        <v>213</v>
      </c>
      <c r="L189" s="1" t="s">
        <v>214</v>
      </c>
      <c r="M189" s="1" t="s">
        <v>4</v>
      </c>
      <c r="N189" s="2">
        <v>2</v>
      </c>
      <c r="O189" s="40">
        <f t="shared" si="2"/>
        <v>0</v>
      </c>
    </row>
    <row r="190" spans="1:15">
      <c r="A190" s="3">
        <v>189</v>
      </c>
      <c r="B190" s="1" t="s">
        <v>0</v>
      </c>
      <c r="C190" s="1" t="s">
        <v>1</v>
      </c>
      <c r="D190" s="1" t="s">
        <v>215</v>
      </c>
      <c r="E190" s="1" t="s">
        <v>194</v>
      </c>
      <c r="F190" s="2">
        <v>2</v>
      </c>
      <c r="G190" s="1" t="s">
        <v>136</v>
      </c>
      <c r="H190">
        <f>VLOOKUP(D190,'کار اصلی (2)'!C:V,20,0)</f>
        <v>3781586</v>
      </c>
      <c r="I190" s="43" t="s">
        <v>816</v>
      </c>
      <c r="K190" s="1" t="s">
        <v>215</v>
      </c>
      <c r="L190" s="1" t="s">
        <v>194</v>
      </c>
      <c r="M190" s="1" t="s">
        <v>4</v>
      </c>
      <c r="N190" s="2">
        <v>2</v>
      </c>
      <c r="O190" s="40">
        <f t="shared" si="2"/>
        <v>0</v>
      </c>
    </row>
    <row r="191" spans="1:15">
      <c r="A191" s="3">
        <v>190</v>
      </c>
      <c r="B191" s="1" t="s">
        <v>0</v>
      </c>
      <c r="C191" s="1" t="s">
        <v>1</v>
      </c>
      <c r="D191" s="1" t="s">
        <v>216</v>
      </c>
      <c r="E191" s="1" t="s">
        <v>210</v>
      </c>
      <c r="F191" s="2">
        <v>2</v>
      </c>
      <c r="G191" s="1" t="s">
        <v>136</v>
      </c>
      <c r="H191">
        <f>VLOOKUP(D191,'کار اصلی (2)'!C:V,20,0)</f>
        <v>6095551</v>
      </c>
      <c r="I191" s="43" t="s">
        <v>816</v>
      </c>
      <c r="K191" s="1" t="s">
        <v>216</v>
      </c>
      <c r="L191" s="1" t="s">
        <v>210</v>
      </c>
      <c r="M191" s="1" t="s">
        <v>4</v>
      </c>
      <c r="N191" s="2">
        <v>2</v>
      </c>
      <c r="O191" s="40">
        <f t="shared" si="2"/>
        <v>0</v>
      </c>
    </row>
    <row r="192" spans="1:15">
      <c r="A192" s="3">
        <v>191</v>
      </c>
      <c r="B192" s="1" t="s">
        <v>0</v>
      </c>
      <c r="C192" s="1" t="s">
        <v>1</v>
      </c>
      <c r="D192" s="1" t="s">
        <v>217</v>
      </c>
      <c r="E192" s="1" t="s">
        <v>200</v>
      </c>
      <c r="F192" s="2">
        <v>2</v>
      </c>
      <c r="G192" s="1" t="s">
        <v>136</v>
      </c>
      <c r="H192">
        <f>VLOOKUP(D192,'کار اصلی (2)'!C:V,20,0)</f>
        <v>6095551</v>
      </c>
      <c r="I192" s="43" t="s">
        <v>816</v>
      </c>
      <c r="K192" s="1" t="s">
        <v>217</v>
      </c>
      <c r="L192" s="1" t="s">
        <v>200</v>
      </c>
      <c r="M192" s="1" t="s">
        <v>4</v>
      </c>
      <c r="N192" s="2">
        <v>2</v>
      </c>
      <c r="O192" s="40">
        <f t="shared" si="2"/>
        <v>0</v>
      </c>
    </row>
    <row r="193" spans="1:15">
      <c r="A193" s="3">
        <v>192</v>
      </c>
      <c r="B193" s="1" t="s">
        <v>0</v>
      </c>
      <c r="C193" s="1" t="s">
        <v>1</v>
      </c>
      <c r="D193" s="1" t="s">
        <v>218</v>
      </c>
      <c r="E193" s="1" t="s">
        <v>214</v>
      </c>
      <c r="F193" s="2">
        <v>2</v>
      </c>
      <c r="G193" s="1" t="s">
        <v>136</v>
      </c>
      <c r="H193">
        <f>VLOOKUP(D193,'کار اصلی (2)'!C:V,20,0)</f>
        <v>2934895</v>
      </c>
      <c r="I193" s="43" t="s">
        <v>816</v>
      </c>
      <c r="K193" s="1" t="s">
        <v>218</v>
      </c>
      <c r="L193" s="1" t="s">
        <v>214</v>
      </c>
      <c r="M193" s="1" t="s">
        <v>4</v>
      </c>
      <c r="N193" s="2">
        <v>2</v>
      </c>
      <c r="O193" s="40">
        <f t="shared" si="2"/>
        <v>0</v>
      </c>
    </row>
    <row r="194" spans="1:15">
      <c r="A194" s="3">
        <v>193</v>
      </c>
      <c r="B194" s="1" t="s">
        <v>0</v>
      </c>
      <c r="C194" s="1" t="s">
        <v>1</v>
      </c>
      <c r="D194" s="1" t="s">
        <v>219</v>
      </c>
      <c r="E194" s="1" t="s">
        <v>148</v>
      </c>
      <c r="F194" s="2">
        <v>2</v>
      </c>
      <c r="G194" s="1" t="s">
        <v>136</v>
      </c>
      <c r="H194">
        <f>VLOOKUP(D194,'کار اصلی (2)'!C:V,20,0)</f>
        <v>5098237</v>
      </c>
      <c r="I194" s="43" t="s">
        <v>816</v>
      </c>
      <c r="K194" s="1" t="s">
        <v>219</v>
      </c>
      <c r="L194" s="1" t="s">
        <v>148</v>
      </c>
      <c r="M194" s="1" t="s">
        <v>4</v>
      </c>
      <c r="N194" s="2">
        <v>2</v>
      </c>
      <c r="O194" s="40">
        <f t="shared" si="2"/>
        <v>0</v>
      </c>
    </row>
    <row r="195" spans="1:15">
      <c r="A195" s="3">
        <v>194</v>
      </c>
      <c r="B195" s="1" t="s">
        <v>0</v>
      </c>
      <c r="C195" s="1" t="s">
        <v>1</v>
      </c>
      <c r="D195" s="1" t="s">
        <v>220</v>
      </c>
      <c r="E195" s="1" t="s">
        <v>221</v>
      </c>
      <c r="F195" s="2">
        <v>2</v>
      </c>
      <c r="G195" s="1" t="s">
        <v>136</v>
      </c>
      <c r="H195">
        <f>VLOOKUP(D195,'کار اصلی (2)'!C:V,20,0)</f>
        <v>6509505</v>
      </c>
      <c r="I195" s="43" t="s">
        <v>816</v>
      </c>
      <c r="K195" s="1" t="s">
        <v>220</v>
      </c>
      <c r="L195" s="1" t="s">
        <v>221</v>
      </c>
      <c r="M195" s="1" t="s">
        <v>4</v>
      </c>
      <c r="N195" s="2">
        <v>2</v>
      </c>
      <c r="O195" s="40">
        <f t="shared" ref="O195:O258" si="3">N195-F195</f>
        <v>0</v>
      </c>
    </row>
    <row r="196" spans="1:15">
      <c r="A196" s="3">
        <v>195</v>
      </c>
      <c r="B196" s="1" t="s">
        <v>0</v>
      </c>
      <c r="C196" s="1" t="s">
        <v>1</v>
      </c>
      <c r="D196" s="1" t="s">
        <v>222</v>
      </c>
      <c r="E196" s="1" t="s">
        <v>214</v>
      </c>
      <c r="F196" s="2">
        <v>2</v>
      </c>
      <c r="G196" s="1" t="s">
        <v>136</v>
      </c>
      <c r="H196">
        <f>VLOOKUP(D196,'کار اصلی (2)'!C:V,20,0)</f>
        <v>2934895</v>
      </c>
      <c r="I196" s="43" t="s">
        <v>816</v>
      </c>
      <c r="K196" s="1" t="s">
        <v>222</v>
      </c>
      <c r="L196" s="1" t="s">
        <v>214</v>
      </c>
      <c r="M196" s="1" t="s">
        <v>4</v>
      </c>
      <c r="N196" s="2">
        <v>2</v>
      </c>
      <c r="O196" s="40">
        <f t="shared" si="3"/>
        <v>0</v>
      </c>
    </row>
    <row r="197" spans="1:15">
      <c r="A197" s="3">
        <v>196</v>
      </c>
      <c r="B197" s="1" t="s">
        <v>0</v>
      </c>
      <c r="C197" s="1" t="s">
        <v>1</v>
      </c>
      <c r="D197" s="1" t="s">
        <v>223</v>
      </c>
      <c r="E197" s="1" t="s">
        <v>194</v>
      </c>
      <c r="F197" s="2">
        <v>2</v>
      </c>
      <c r="G197" s="1" t="s">
        <v>136</v>
      </c>
      <c r="H197">
        <f>VLOOKUP(D197,'کار اصلی (2)'!C:V,20,0)</f>
        <v>3781586</v>
      </c>
      <c r="I197" s="43" t="s">
        <v>816</v>
      </c>
      <c r="K197" s="1" t="s">
        <v>223</v>
      </c>
      <c r="L197" s="1" t="s">
        <v>194</v>
      </c>
      <c r="M197" s="1" t="s">
        <v>4</v>
      </c>
      <c r="N197" s="2">
        <v>2</v>
      </c>
      <c r="O197" s="40">
        <f t="shared" si="3"/>
        <v>0</v>
      </c>
    </row>
    <row r="198" spans="1:15">
      <c r="A198" s="3">
        <v>197</v>
      </c>
      <c r="B198" s="1" t="s">
        <v>0</v>
      </c>
      <c r="C198" s="1" t="s">
        <v>1</v>
      </c>
      <c r="D198" s="1" t="s">
        <v>224</v>
      </c>
      <c r="E198" s="1" t="s">
        <v>180</v>
      </c>
      <c r="F198" s="2">
        <v>2</v>
      </c>
      <c r="G198" s="1" t="s">
        <v>136</v>
      </c>
      <c r="H198">
        <f>VLOOKUP(D198,'کار اصلی (2)'!C:V,20,0)</f>
        <v>5098237</v>
      </c>
      <c r="I198" s="43" t="s">
        <v>816</v>
      </c>
      <c r="K198" s="1" t="s">
        <v>224</v>
      </c>
      <c r="L198" s="1" t="s">
        <v>180</v>
      </c>
      <c r="M198" s="1" t="s">
        <v>4</v>
      </c>
      <c r="N198" s="2">
        <v>2</v>
      </c>
      <c r="O198" s="40">
        <f t="shared" si="3"/>
        <v>0</v>
      </c>
    </row>
    <row r="199" spans="1:15">
      <c r="A199" s="3">
        <v>198</v>
      </c>
      <c r="B199" s="1" t="s">
        <v>0</v>
      </c>
      <c r="C199" s="1" t="s">
        <v>1</v>
      </c>
      <c r="D199" s="1" t="s">
        <v>225</v>
      </c>
      <c r="E199" s="1" t="s">
        <v>226</v>
      </c>
      <c r="F199" s="2">
        <v>2</v>
      </c>
      <c r="G199" s="1" t="s">
        <v>136</v>
      </c>
      <c r="H199">
        <f>VLOOKUP(D199,'کار اصلی (2)'!C:V,20,0)</f>
        <v>5098237</v>
      </c>
      <c r="I199" s="43" t="s">
        <v>816</v>
      </c>
      <c r="K199" s="1" t="s">
        <v>225</v>
      </c>
      <c r="L199" s="1" t="s">
        <v>226</v>
      </c>
      <c r="M199" s="1" t="s">
        <v>4</v>
      </c>
      <c r="N199" s="2">
        <v>2</v>
      </c>
      <c r="O199" s="40">
        <f t="shared" si="3"/>
        <v>0</v>
      </c>
    </row>
    <row r="200" spans="1:15">
      <c r="A200" s="3">
        <v>199</v>
      </c>
      <c r="B200" s="1" t="s">
        <v>0</v>
      </c>
      <c r="C200" s="1" t="s">
        <v>1</v>
      </c>
      <c r="D200" s="1" t="s">
        <v>227</v>
      </c>
      <c r="E200" s="1" t="s">
        <v>180</v>
      </c>
      <c r="F200" s="2">
        <v>2</v>
      </c>
      <c r="G200" s="1" t="s">
        <v>136</v>
      </c>
      <c r="H200">
        <f>VLOOKUP(D200,'کار اصلی (2)'!C:V,20,0)</f>
        <v>5098237</v>
      </c>
      <c r="I200" s="43" t="s">
        <v>816</v>
      </c>
      <c r="K200" s="1" t="s">
        <v>227</v>
      </c>
      <c r="L200" s="1" t="s">
        <v>180</v>
      </c>
      <c r="M200" s="1" t="s">
        <v>4</v>
      </c>
      <c r="N200" s="2">
        <v>2</v>
      </c>
      <c r="O200" s="40">
        <f t="shared" si="3"/>
        <v>0</v>
      </c>
    </row>
    <row r="201" spans="1:15">
      <c r="A201" s="3">
        <v>200</v>
      </c>
      <c r="B201" s="1" t="s">
        <v>0</v>
      </c>
      <c r="C201" s="1" t="s">
        <v>1</v>
      </c>
      <c r="D201" s="1" t="s">
        <v>228</v>
      </c>
      <c r="E201" s="1" t="s">
        <v>146</v>
      </c>
      <c r="F201" s="2">
        <v>2</v>
      </c>
      <c r="G201" s="1" t="s">
        <v>136</v>
      </c>
      <c r="H201">
        <f>VLOOKUP(D201,'کار اصلی (2)'!C:V,20,0)</f>
        <v>5584527</v>
      </c>
      <c r="I201" s="43" t="s">
        <v>816</v>
      </c>
      <c r="K201" s="1" t="s">
        <v>228</v>
      </c>
      <c r="L201" s="1" t="s">
        <v>146</v>
      </c>
      <c r="M201" s="1" t="s">
        <v>4</v>
      </c>
      <c r="N201" s="2">
        <v>2</v>
      </c>
      <c r="O201" s="40">
        <f t="shared" si="3"/>
        <v>0</v>
      </c>
    </row>
    <row r="202" spans="1:15">
      <c r="A202" s="3">
        <v>201</v>
      </c>
      <c r="B202" s="1" t="s">
        <v>0</v>
      </c>
      <c r="C202" s="1" t="s">
        <v>1</v>
      </c>
      <c r="D202" s="1" t="s">
        <v>229</v>
      </c>
      <c r="E202" s="1" t="s">
        <v>141</v>
      </c>
      <c r="F202" s="2">
        <v>2</v>
      </c>
      <c r="G202" s="1" t="s">
        <v>136</v>
      </c>
      <c r="H202">
        <f>VLOOKUP(D202,'کار اصلی (2)'!C:V,20,0)</f>
        <v>5926162</v>
      </c>
      <c r="I202" s="43" t="s">
        <v>816</v>
      </c>
      <c r="K202" s="1" t="s">
        <v>229</v>
      </c>
      <c r="L202" s="1" t="s">
        <v>141</v>
      </c>
      <c r="M202" s="1" t="s">
        <v>4</v>
      </c>
      <c r="N202" s="2">
        <v>2</v>
      </c>
      <c r="O202" s="40">
        <f t="shared" si="3"/>
        <v>0</v>
      </c>
    </row>
    <row r="203" spans="1:15">
      <c r="A203" s="3">
        <v>202</v>
      </c>
      <c r="B203" s="1" t="s">
        <v>0</v>
      </c>
      <c r="C203" s="1" t="s">
        <v>1</v>
      </c>
      <c r="D203" s="1" t="s">
        <v>230</v>
      </c>
      <c r="E203" s="1" t="s">
        <v>231</v>
      </c>
      <c r="F203" s="2">
        <v>2</v>
      </c>
      <c r="G203" s="1" t="s">
        <v>136</v>
      </c>
      <c r="H203">
        <f>VLOOKUP(D203,'کار اصلی (2)'!C:V,20,0)</f>
        <v>62631659</v>
      </c>
      <c r="I203" s="43" t="s">
        <v>816</v>
      </c>
      <c r="K203" s="1" t="s">
        <v>230</v>
      </c>
      <c r="L203" s="1" t="s">
        <v>231</v>
      </c>
      <c r="M203" s="1" t="s">
        <v>4</v>
      </c>
      <c r="N203" s="2">
        <v>2</v>
      </c>
      <c r="O203" s="40">
        <f t="shared" si="3"/>
        <v>0</v>
      </c>
    </row>
    <row r="204" spans="1:15">
      <c r="A204" s="3">
        <v>203</v>
      </c>
      <c r="B204" s="1" t="s">
        <v>0</v>
      </c>
      <c r="C204" s="1" t="s">
        <v>1</v>
      </c>
      <c r="D204" s="1" t="s">
        <v>232</v>
      </c>
      <c r="E204" s="1" t="s">
        <v>148</v>
      </c>
      <c r="F204" s="2">
        <v>2</v>
      </c>
      <c r="G204" s="1" t="s">
        <v>136</v>
      </c>
      <c r="H204">
        <f>VLOOKUP(D204,'کار اصلی (2)'!C:V,20,0)</f>
        <v>5098237</v>
      </c>
      <c r="I204" s="43" t="s">
        <v>816</v>
      </c>
      <c r="K204" s="1" t="s">
        <v>232</v>
      </c>
      <c r="L204" s="1" t="s">
        <v>148</v>
      </c>
      <c r="M204" s="1" t="s">
        <v>4</v>
      </c>
      <c r="N204" s="2">
        <v>2</v>
      </c>
      <c r="O204" s="40">
        <f t="shared" si="3"/>
        <v>0</v>
      </c>
    </row>
    <row r="205" spans="1:15">
      <c r="A205" s="3">
        <v>204</v>
      </c>
      <c r="B205" s="1" t="s">
        <v>0</v>
      </c>
      <c r="C205" s="1" t="s">
        <v>1</v>
      </c>
      <c r="D205" s="1" t="s">
        <v>233</v>
      </c>
      <c r="E205" s="1" t="s">
        <v>234</v>
      </c>
      <c r="F205" s="2">
        <v>2</v>
      </c>
      <c r="G205" s="1" t="s">
        <v>136</v>
      </c>
      <c r="H205">
        <f>VLOOKUP(D205,'کار اصلی (2)'!C:V,20,0)</f>
        <v>49529659</v>
      </c>
      <c r="I205" s="43" t="s">
        <v>816</v>
      </c>
      <c r="K205" s="1" t="s">
        <v>233</v>
      </c>
      <c r="L205" s="1" t="s">
        <v>234</v>
      </c>
      <c r="M205" s="1" t="s">
        <v>4</v>
      </c>
      <c r="N205" s="2">
        <v>2</v>
      </c>
      <c r="O205" s="40">
        <f t="shared" si="3"/>
        <v>0</v>
      </c>
    </row>
    <row r="206" spans="1:15">
      <c r="A206" s="3">
        <v>205</v>
      </c>
      <c r="B206" s="1" t="s">
        <v>0</v>
      </c>
      <c r="C206" s="1" t="s">
        <v>1</v>
      </c>
      <c r="D206" s="1" t="s">
        <v>235</v>
      </c>
      <c r="E206" s="1" t="s">
        <v>141</v>
      </c>
      <c r="F206" s="2">
        <v>2</v>
      </c>
      <c r="G206" s="1" t="s">
        <v>136</v>
      </c>
      <c r="H206">
        <f>VLOOKUP(D206,'کار اصلی (2)'!C:V,20,0)</f>
        <v>5926162</v>
      </c>
      <c r="I206" s="43" t="s">
        <v>816</v>
      </c>
      <c r="K206" s="1" t="s">
        <v>235</v>
      </c>
      <c r="L206" s="1" t="s">
        <v>141</v>
      </c>
      <c r="M206" s="1" t="s">
        <v>4</v>
      </c>
      <c r="N206" s="2">
        <v>2</v>
      </c>
      <c r="O206" s="40">
        <f t="shared" si="3"/>
        <v>0</v>
      </c>
    </row>
    <row r="207" spans="1:15">
      <c r="A207" s="3">
        <v>206</v>
      </c>
      <c r="B207" s="1" t="s">
        <v>0</v>
      </c>
      <c r="C207" s="1" t="s">
        <v>1</v>
      </c>
      <c r="D207" s="1" t="s">
        <v>236</v>
      </c>
      <c r="E207" s="1" t="s">
        <v>146</v>
      </c>
      <c r="F207" s="2">
        <v>2</v>
      </c>
      <c r="G207" s="1" t="s">
        <v>136</v>
      </c>
      <c r="H207">
        <f>VLOOKUP(D207,'کار اصلی (2)'!C:V,20,0)</f>
        <v>5584527</v>
      </c>
      <c r="I207" s="43" t="s">
        <v>816</v>
      </c>
      <c r="K207" s="1" t="s">
        <v>236</v>
      </c>
      <c r="L207" s="1" t="s">
        <v>146</v>
      </c>
      <c r="M207" s="1" t="s">
        <v>4</v>
      </c>
      <c r="N207" s="2">
        <v>2</v>
      </c>
      <c r="O207" s="40">
        <f t="shared" si="3"/>
        <v>0</v>
      </c>
    </row>
    <row r="208" spans="1:15">
      <c r="A208" s="3">
        <v>207</v>
      </c>
      <c r="B208" s="1" t="s">
        <v>0</v>
      </c>
      <c r="C208" s="1" t="s">
        <v>1</v>
      </c>
      <c r="D208" s="1" t="s">
        <v>237</v>
      </c>
      <c r="E208" s="1" t="s">
        <v>135</v>
      </c>
      <c r="F208" s="2">
        <v>2</v>
      </c>
      <c r="G208" s="1" t="s">
        <v>136</v>
      </c>
      <c r="H208">
        <f>VLOOKUP(D208,'کار اصلی (2)'!C:V,20,0)</f>
        <v>11471895</v>
      </c>
      <c r="I208" s="43" t="s">
        <v>816</v>
      </c>
      <c r="K208" s="1" t="s">
        <v>237</v>
      </c>
      <c r="L208" s="1" t="s">
        <v>135</v>
      </c>
      <c r="M208" s="1" t="s">
        <v>4</v>
      </c>
      <c r="N208" s="2">
        <v>2</v>
      </c>
      <c r="O208" s="40">
        <f t="shared" si="3"/>
        <v>0</v>
      </c>
    </row>
    <row r="209" spans="1:15">
      <c r="A209" s="3">
        <v>208</v>
      </c>
      <c r="B209" s="1" t="s">
        <v>0</v>
      </c>
      <c r="C209" s="1" t="s">
        <v>1</v>
      </c>
      <c r="D209" s="1" t="s">
        <v>238</v>
      </c>
      <c r="E209" s="1" t="s">
        <v>141</v>
      </c>
      <c r="F209" s="2">
        <v>2</v>
      </c>
      <c r="G209" s="1" t="s">
        <v>136</v>
      </c>
      <c r="H209">
        <f>VLOOKUP(D209,'کار اصلی (2)'!C:V,20,0)</f>
        <v>5926162</v>
      </c>
      <c r="I209" s="43" t="s">
        <v>816</v>
      </c>
      <c r="K209" s="1" t="s">
        <v>238</v>
      </c>
      <c r="L209" s="1" t="s">
        <v>141</v>
      </c>
      <c r="M209" s="1" t="s">
        <v>4</v>
      </c>
      <c r="N209" s="2">
        <v>2</v>
      </c>
      <c r="O209" s="40">
        <f t="shared" si="3"/>
        <v>0</v>
      </c>
    </row>
    <row r="210" spans="1:15">
      <c r="A210" s="3">
        <v>209</v>
      </c>
      <c r="B210" s="1" t="s">
        <v>0</v>
      </c>
      <c r="C210" s="1" t="s">
        <v>1</v>
      </c>
      <c r="D210" s="1" t="s">
        <v>239</v>
      </c>
      <c r="E210" s="1" t="s">
        <v>146</v>
      </c>
      <c r="F210" s="2">
        <v>2</v>
      </c>
      <c r="G210" s="1" t="s">
        <v>136</v>
      </c>
      <c r="H210">
        <f>VLOOKUP(D210,'کار اصلی (2)'!C:V,20,0)</f>
        <v>5584527</v>
      </c>
      <c r="I210" s="43" t="s">
        <v>816</v>
      </c>
      <c r="K210" s="1" t="s">
        <v>239</v>
      </c>
      <c r="L210" s="1" t="s">
        <v>146</v>
      </c>
      <c r="M210" s="1" t="s">
        <v>4</v>
      </c>
      <c r="N210" s="2">
        <v>2</v>
      </c>
      <c r="O210" s="40">
        <f t="shared" si="3"/>
        <v>0</v>
      </c>
    </row>
    <row r="211" spans="1:15">
      <c r="A211" s="3">
        <v>210</v>
      </c>
      <c r="B211" s="1" t="s">
        <v>0</v>
      </c>
      <c r="C211" s="1" t="s">
        <v>1</v>
      </c>
      <c r="D211" s="1" t="s">
        <v>240</v>
      </c>
      <c r="E211" s="1" t="s">
        <v>241</v>
      </c>
      <c r="F211" s="2">
        <v>2</v>
      </c>
      <c r="G211" s="1" t="s">
        <v>136</v>
      </c>
      <c r="H211">
        <f>VLOOKUP(D211,'کار اصلی (2)'!C:V,20,0)</f>
        <v>5554867</v>
      </c>
      <c r="I211" s="43" t="s">
        <v>816</v>
      </c>
      <c r="K211" s="1" t="s">
        <v>240</v>
      </c>
      <c r="L211" s="1" t="s">
        <v>241</v>
      </c>
      <c r="M211" s="1" t="s">
        <v>4</v>
      </c>
      <c r="N211" s="2">
        <v>2</v>
      </c>
      <c r="O211" s="40">
        <f t="shared" si="3"/>
        <v>0</v>
      </c>
    </row>
    <row r="212" spans="1:15">
      <c r="A212" s="3">
        <v>211</v>
      </c>
      <c r="B212" s="1" t="s">
        <v>0</v>
      </c>
      <c r="C212" s="1" t="s">
        <v>1</v>
      </c>
      <c r="D212" s="1" t="s">
        <v>242</v>
      </c>
      <c r="E212" s="1" t="s">
        <v>141</v>
      </c>
      <c r="F212" s="2">
        <v>2</v>
      </c>
      <c r="G212" s="1" t="s">
        <v>136</v>
      </c>
      <c r="H212">
        <f>VLOOKUP(D212,'کار اصلی (2)'!C:V,20,0)</f>
        <v>5926162</v>
      </c>
      <c r="I212" s="43" t="s">
        <v>816</v>
      </c>
      <c r="K212" s="1" t="s">
        <v>242</v>
      </c>
      <c r="L212" s="1" t="s">
        <v>141</v>
      </c>
      <c r="M212" s="1" t="s">
        <v>4</v>
      </c>
      <c r="N212" s="2">
        <v>2</v>
      </c>
      <c r="O212" s="40">
        <f t="shared" si="3"/>
        <v>0</v>
      </c>
    </row>
    <row r="213" spans="1:15">
      <c r="A213" s="3">
        <v>212</v>
      </c>
      <c r="B213" s="1" t="s">
        <v>0</v>
      </c>
      <c r="C213" s="1" t="s">
        <v>1</v>
      </c>
      <c r="D213" s="1" t="s">
        <v>243</v>
      </c>
      <c r="E213" s="1" t="s">
        <v>194</v>
      </c>
      <c r="F213" s="2">
        <v>2</v>
      </c>
      <c r="G213" s="1" t="s">
        <v>136</v>
      </c>
      <c r="H213">
        <f>VLOOKUP(D213,'کار اصلی (2)'!C:V,20,0)</f>
        <v>3781586</v>
      </c>
      <c r="I213" s="43" t="s">
        <v>816</v>
      </c>
      <c r="K213" s="1" t="s">
        <v>243</v>
      </c>
      <c r="L213" s="1" t="s">
        <v>194</v>
      </c>
      <c r="M213" s="1" t="s">
        <v>4</v>
      </c>
      <c r="N213" s="2">
        <v>2</v>
      </c>
      <c r="O213" s="40">
        <f t="shared" si="3"/>
        <v>0</v>
      </c>
    </row>
    <row r="214" spans="1:15">
      <c r="A214" s="3">
        <v>213</v>
      </c>
      <c r="B214" s="1" t="s">
        <v>0</v>
      </c>
      <c r="C214" s="1" t="s">
        <v>1</v>
      </c>
      <c r="D214" s="1" t="s">
        <v>244</v>
      </c>
      <c r="E214" s="1" t="s">
        <v>146</v>
      </c>
      <c r="F214" s="2">
        <v>2</v>
      </c>
      <c r="G214" s="1" t="s">
        <v>136</v>
      </c>
      <c r="H214">
        <f>VLOOKUP(D214,'کار اصلی (2)'!C:V,20,0)</f>
        <v>5584527</v>
      </c>
      <c r="I214" s="43" t="s">
        <v>816</v>
      </c>
      <c r="K214" s="1" t="s">
        <v>244</v>
      </c>
      <c r="L214" s="1" t="s">
        <v>146</v>
      </c>
      <c r="M214" s="1" t="s">
        <v>4</v>
      </c>
      <c r="N214" s="2">
        <v>2</v>
      </c>
      <c r="O214" s="40">
        <f t="shared" si="3"/>
        <v>0</v>
      </c>
    </row>
    <row r="215" spans="1:15">
      <c r="A215" s="3">
        <v>214</v>
      </c>
      <c r="B215" s="1" t="s">
        <v>0</v>
      </c>
      <c r="C215" s="1" t="s">
        <v>1</v>
      </c>
      <c r="D215" s="1" t="s">
        <v>245</v>
      </c>
      <c r="E215" s="1" t="s">
        <v>194</v>
      </c>
      <c r="F215" s="2">
        <v>2</v>
      </c>
      <c r="G215" s="1" t="s">
        <v>136</v>
      </c>
      <c r="H215">
        <f>VLOOKUP(D215,'کار اصلی (2)'!C:V,20,0)</f>
        <v>3781586</v>
      </c>
      <c r="I215" s="43" t="s">
        <v>816</v>
      </c>
      <c r="K215" s="1" t="s">
        <v>245</v>
      </c>
      <c r="L215" s="1" t="s">
        <v>194</v>
      </c>
      <c r="M215" s="1" t="s">
        <v>4</v>
      </c>
      <c r="N215" s="2">
        <v>2</v>
      </c>
      <c r="O215" s="40">
        <f t="shared" si="3"/>
        <v>0</v>
      </c>
    </row>
    <row r="216" spans="1:15">
      <c r="A216" s="3">
        <v>215</v>
      </c>
      <c r="B216" s="1" t="s">
        <v>0</v>
      </c>
      <c r="C216" s="1" t="s">
        <v>1</v>
      </c>
      <c r="D216" s="1" t="s">
        <v>246</v>
      </c>
      <c r="E216" s="1" t="s">
        <v>146</v>
      </c>
      <c r="F216" s="2">
        <v>2</v>
      </c>
      <c r="G216" s="1" t="s">
        <v>136</v>
      </c>
      <c r="H216">
        <f>VLOOKUP(D216,'کار اصلی (2)'!C:V,20,0)</f>
        <v>5584527</v>
      </c>
      <c r="I216" s="43" t="s">
        <v>816</v>
      </c>
      <c r="K216" s="1" t="s">
        <v>246</v>
      </c>
      <c r="L216" s="1" t="s">
        <v>146</v>
      </c>
      <c r="M216" s="1" t="s">
        <v>4</v>
      </c>
      <c r="N216" s="2">
        <v>2</v>
      </c>
      <c r="O216" s="40">
        <f t="shared" si="3"/>
        <v>0</v>
      </c>
    </row>
    <row r="217" spans="1:15">
      <c r="A217" s="3">
        <v>216</v>
      </c>
      <c r="B217" s="1" t="s">
        <v>0</v>
      </c>
      <c r="C217" s="1" t="s">
        <v>1</v>
      </c>
      <c r="D217" s="1" t="s">
        <v>247</v>
      </c>
      <c r="E217" s="1" t="s">
        <v>135</v>
      </c>
      <c r="F217" s="2">
        <v>2</v>
      </c>
      <c r="G217" s="1" t="s">
        <v>136</v>
      </c>
      <c r="H217">
        <f>VLOOKUP(D217,'کار اصلی (2)'!C:V,20,0)</f>
        <v>11471895</v>
      </c>
      <c r="I217" s="43" t="s">
        <v>816</v>
      </c>
      <c r="K217" s="1" t="s">
        <v>247</v>
      </c>
      <c r="L217" s="1" t="s">
        <v>135</v>
      </c>
      <c r="M217" s="1" t="s">
        <v>4</v>
      </c>
      <c r="N217" s="2">
        <v>2</v>
      </c>
      <c r="O217" s="40">
        <f t="shared" si="3"/>
        <v>0</v>
      </c>
    </row>
    <row r="218" spans="1:15">
      <c r="A218" s="3">
        <v>217</v>
      </c>
      <c r="B218" s="1" t="s">
        <v>0</v>
      </c>
      <c r="C218" s="1" t="s">
        <v>1</v>
      </c>
      <c r="D218" s="1" t="s">
        <v>248</v>
      </c>
      <c r="E218" s="1" t="s">
        <v>141</v>
      </c>
      <c r="F218" s="2">
        <v>2</v>
      </c>
      <c r="G218" s="1" t="s">
        <v>136</v>
      </c>
      <c r="H218">
        <f>VLOOKUP(D218,'کار اصلی (2)'!C:V,20,0)</f>
        <v>5926162</v>
      </c>
      <c r="I218" s="43" t="s">
        <v>816</v>
      </c>
      <c r="K218" s="1" t="s">
        <v>248</v>
      </c>
      <c r="L218" s="1" t="s">
        <v>141</v>
      </c>
      <c r="M218" s="1" t="s">
        <v>4</v>
      </c>
      <c r="N218" s="2">
        <v>2</v>
      </c>
      <c r="O218" s="40">
        <f t="shared" si="3"/>
        <v>0</v>
      </c>
    </row>
    <row r="219" spans="1:15">
      <c r="A219" s="3">
        <v>218</v>
      </c>
      <c r="B219" s="1" t="s">
        <v>0</v>
      </c>
      <c r="C219" s="1" t="s">
        <v>1</v>
      </c>
      <c r="D219" s="1" t="s">
        <v>249</v>
      </c>
      <c r="E219" s="1" t="s">
        <v>141</v>
      </c>
      <c r="F219" s="2">
        <v>2</v>
      </c>
      <c r="G219" s="1" t="s">
        <v>136</v>
      </c>
      <c r="H219">
        <f>VLOOKUP(D219,'کار اصلی (2)'!C:V,20,0)</f>
        <v>5926162</v>
      </c>
      <c r="I219" s="43" t="s">
        <v>816</v>
      </c>
      <c r="K219" s="1" t="s">
        <v>249</v>
      </c>
      <c r="L219" s="1" t="s">
        <v>141</v>
      </c>
      <c r="M219" s="1" t="s">
        <v>4</v>
      </c>
      <c r="N219" s="2">
        <v>2</v>
      </c>
      <c r="O219" s="40">
        <f t="shared" si="3"/>
        <v>0</v>
      </c>
    </row>
    <row r="220" spans="1:15">
      <c r="A220" s="3">
        <v>219</v>
      </c>
      <c r="B220" s="1" t="s">
        <v>0</v>
      </c>
      <c r="C220" s="1" t="s">
        <v>1</v>
      </c>
      <c r="D220" s="1" t="s">
        <v>250</v>
      </c>
      <c r="E220" s="1" t="s">
        <v>141</v>
      </c>
      <c r="F220" s="2">
        <v>2</v>
      </c>
      <c r="G220" s="1" t="s">
        <v>136</v>
      </c>
      <c r="H220">
        <f>VLOOKUP(D220,'کار اصلی (2)'!C:V,20,0)</f>
        <v>5926162</v>
      </c>
      <c r="I220" s="43" t="s">
        <v>816</v>
      </c>
      <c r="K220" s="1" t="s">
        <v>250</v>
      </c>
      <c r="L220" s="1" t="s">
        <v>141</v>
      </c>
      <c r="M220" s="1" t="s">
        <v>4</v>
      </c>
      <c r="N220" s="2">
        <v>2</v>
      </c>
      <c r="O220" s="40">
        <f t="shared" si="3"/>
        <v>0</v>
      </c>
    </row>
    <row r="221" spans="1:15">
      <c r="A221" s="3">
        <v>220</v>
      </c>
      <c r="B221" s="1" t="s">
        <v>0</v>
      </c>
      <c r="C221" s="1" t="s">
        <v>1</v>
      </c>
      <c r="D221" s="1" t="s">
        <v>251</v>
      </c>
      <c r="E221" s="1" t="s">
        <v>214</v>
      </c>
      <c r="F221" s="2">
        <v>2</v>
      </c>
      <c r="G221" s="1" t="s">
        <v>136</v>
      </c>
      <c r="H221">
        <f>VLOOKUP(D221,'کار اصلی (2)'!C:V,20,0)</f>
        <v>2934895</v>
      </c>
      <c r="I221" s="43" t="s">
        <v>816</v>
      </c>
      <c r="K221" s="1" t="s">
        <v>251</v>
      </c>
      <c r="L221" s="1" t="s">
        <v>214</v>
      </c>
      <c r="M221" s="1" t="s">
        <v>4</v>
      </c>
      <c r="N221" s="2">
        <v>2</v>
      </c>
      <c r="O221" s="40">
        <f t="shared" si="3"/>
        <v>0</v>
      </c>
    </row>
    <row r="222" spans="1:15">
      <c r="A222" s="3">
        <v>221</v>
      </c>
      <c r="B222" s="1" t="s">
        <v>0</v>
      </c>
      <c r="C222" s="1" t="s">
        <v>1</v>
      </c>
      <c r="D222" s="1" t="s">
        <v>252</v>
      </c>
      <c r="E222" s="1" t="s">
        <v>200</v>
      </c>
      <c r="F222" s="2">
        <v>2</v>
      </c>
      <c r="G222" s="1" t="s">
        <v>136</v>
      </c>
      <c r="H222">
        <f>VLOOKUP(D222,'کار اصلی (2)'!C:V,20,0)</f>
        <v>8617965</v>
      </c>
      <c r="I222" s="43" t="s">
        <v>816</v>
      </c>
      <c r="K222" s="1" t="s">
        <v>252</v>
      </c>
      <c r="L222" s="1" t="s">
        <v>200</v>
      </c>
      <c r="M222" s="1" t="s">
        <v>4</v>
      </c>
      <c r="N222" s="2">
        <v>2</v>
      </c>
      <c r="O222" s="40">
        <f t="shared" si="3"/>
        <v>0</v>
      </c>
    </row>
    <row r="223" spans="1:15">
      <c r="A223" s="3">
        <v>222</v>
      </c>
      <c r="B223" s="1" t="s">
        <v>0</v>
      </c>
      <c r="C223" s="1" t="s">
        <v>1</v>
      </c>
      <c r="D223" s="1" t="s">
        <v>253</v>
      </c>
      <c r="E223" s="1" t="s">
        <v>254</v>
      </c>
      <c r="F223" s="2">
        <v>2</v>
      </c>
      <c r="G223" s="1" t="s">
        <v>136</v>
      </c>
      <c r="H223">
        <f>VLOOKUP(D223,'کار اصلی (2)'!C:V,20,0)</f>
        <v>11885457</v>
      </c>
      <c r="I223" s="43" t="s">
        <v>816</v>
      </c>
      <c r="K223" s="1" t="s">
        <v>253</v>
      </c>
      <c r="L223" s="1" t="s">
        <v>254</v>
      </c>
      <c r="M223" s="1" t="s">
        <v>4</v>
      </c>
      <c r="N223" s="2">
        <v>2</v>
      </c>
      <c r="O223" s="40">
        <f t="shared" si="3"/>
        <v>0</v>
      </c>
    </row>
    <row r="224" spans="1:15">
      <c r="A224" s="3">
        <v>223</v>
      </c>
      <c r="B224" s="1" t="s">
        <v>0</v>
      </c>
      <c r="C224" s="1" t="s">
        <v>1</v>
      </c>
      <c r="D224" s="1" t="s">
        <v>255</v>
      </c>
      <c r="E224" s="1" t="s">
        <v>254</v>
      </c>
      <c r="F224" s="2">
        <v>2</v>
      </c>
      <c r="G224" s="1" t="s">
        <v>136</v>
      </c>
      <c r="H224">
        <f>VLOOKUP(D224,'کار اصلی (2)'!C:V,20,0)</f>
        <v>12250710</v>
      </c>
      <c r="I224" s="43" t="s">
        <v>816</v>
      </c>
      <c r="K224" s="1" t="s">
        <v>255</v>
      </c>
      <c r="L224" s="1" t="s">
        <v>254</v>
      </c>
      <c r="M224" s="1" t="s">
        <v>4</v>
      </c>
      <c r="N224" s="2">
        <v>2</v>
      </c>
      <c r="O224" s="40">
        <f t="shared" si="3"/>
        <v>0</v>
      </c>
    </row>
    <row r="225" spans="1:15">
      <c r="A225" s="3">
        <v>224</v>
      </c>
      <c r="B225" s="1" t="s">
        <v>0</v>
      </c>
      <c r="C225" s="1" t="s">
        <v>1</v>
      </c>
      <c r="D225" s="1" t="s">
        <v>256</v>
      </c>
      <c r="E225" s="1" t="s">
        <v>254</v>
      </c>
      <c r="F225" s="2">
        <v>2</v>
      </c>
      <c r="G225" s="1" t="s">
        <v>136</v>
      </c>
      <c r="H225">
        <f>VLOOKUP(D225,'کار اصلی (2)'!C:V,20,0)</f>
        <v>11885457</v>
      </c>
      <c r="I225" s="43" t="s">
        <v>816</v>
      </c>
      <c r="K225" s="1" t="s">
        <v>256</v>
      </c>
      <c r="L225" s="1" t="s">
        <v>254</v>
      </c>
      <c r="M225" s="1" t="s">
        <v>4</v>
      </c>
      <c r="N225" s="2">
        <v>2</v>
      </c>
      <c r="O225" s="40">
        <f t="shared" si="3"/>
        <v>0</v>
      </c>
    </row>
    <row r="226" spans="1:15">
      <c r="A226" s="3">
        <v>225</v>
      </c>
      <c r="B226" s="1" t="s">
        <v>0</v>
      </c>
      <c r="C226" s="1" t="s">
        <v>1</v>
      </c>
      <c r="D226" s="1" t="s">
        <v>257</v>
      </c>
      <c r="E226" s="1" t="s">
        <v>258</v>
      </c>
      <c r="F226" s="2">
        <v>2</v>
      </c>
      <c r="G226" s="1" t="s">
        <v>136</v>
      </c>
      <c r="H226">
        <f>VLOOKUP(D226,'کار اصلی (2)'!C:V,20,0)</f>
        <v>18525390</v>
      </c>
      <c r="I226" s="43" t="s">
        <v>816</v>
      </c>
      <c r="K226" s="1" t="s">
        <v>257</v>
      </c>
      <c r="L226" s="1" t="s">
        <v>258</v>
      </c>
      <c r="M226" s="1" t="s">
        <v>4</v>
      </c>
      <c r="N226" s="2">
        <v>2</v>
      </c>
      <c r="O226" s="40">
        <f t="shared" si="3"/>
        <v>0</v>
      </c>
    </row>
    <row r="227" spans="1:15">
      <c r="A227" s="3">
        <v>226</v>
      </c>
      <c r="B227" s="1" t="s">
        <v>0</v>
      </c>
      <c r="C227" s="1" t="s">
        <v>1</v>
      </c>
      <c r="D227" s="1" t="s">
        <v>259</v>
      </c>
      <c r="E227" s="1" t="s">
        <v>254</v>
      </c>
      <c r="F227" s="2">
        <v>2</v>
      </c>
      <c r="G227" s="1" t="s">
        <v>136</v>
      </c>
      <c r="H227">
        <f>VLOOKUP(D227,'کار اصلی (2)'!C:V,20,0)</f>
        <v>11885457</v>
      </c>
      <c r="I227" s="43" t="s">
        <v>816</v>
      </c>
      <c r="K227" s="1" t="s">
        <v>259</v>
      </c>
      <c r="L227" s="1" t="s">
        <v>254</v>
      </c>
      <c r="M227" s="1" t="s">
        <v>4</v>
      </c>
      <c r="N227" s="2">
        <v>2</v>
      </c>
      <c r="O227" s="40">
        <f t="shared" si="3"/>
        <v>0</v>
      </c>
    </row>
    <row r="228" spans="1:15">
      <c r="A228" s="3">
        <v>227</v>
      </c>
      <c r="B228" s="1" t="s">
        <v>0</v>
      </c>
      <c r="C228" s="1" t="s">
        <v>1</v>
      </c>
      <c r="D228" s="1" t="s">
        <v>260</v>
      </c>
      <c r="E228" s="1" t="s">
        <v>254</v>
      </c>
      <c r="F228" s="2">
        <v>2</v>
      </c>
      <c r="G228" s="1" t="s">
        <v>136</v>
      </c>
      <c r="H228">
        <f>VLOOKUP(D228,'کار اصلی (2)'!C:V,20,0)</f>
        <v>12250710</v>
      </c>
      <c r="I228" s="43" t="s">
        <v>816</v>
      </c>
      <c r="K228" s="1" t="s">
        <v>260</v>
      </c>
      <c r="L228" s="1" t="s">
        <v>254</v>
      </c>
      <c r="M228" s="1" t="s">
        <v>4</v>
      </c>
      <c r="N228" s="2">
        <v>2</v>
      </c>
      <c r="O228" s="40">
        <f t="shared" si="3"/>
        <v>0</v>
      </c>
    </row>
    <row r="229" spans="1:15">
      <c r="A229" s="3">
        <v>228</v>
      </c>
      <c r="B229" s="1" t="s">
        <v>0</v>
      </c>
      <c r="C229" s="1" t="s">
        <v>1</v>
      </c>
      <c r="D229" s="1" t="s">
        <v>261</v>
      </c>
      <c r="E229" s="1" t="s">
        <v>262</v>
      </c>
      <c r="F229" s="2">
        <v>28</v>
      </c>
      <c r="G229" s="1" t="s">
        <v>136</v>
      </c>
      <c r="H229">
        <f>VLOOKUP(D229,'کار اصلی (2)'!C:V,20,0)</f>
        <v>62631659</v>
      </c>
      <c r="I229" s="43" t="s">
        <v>816</v>
      </c>
      <c r="K229" s="1" t="s">
        <v>261</v>
      </c>
      <c r="L229" s="1" t="s">
        <v>262</v>
      </c>
      <c r="M229" s="1" t="s">
        <v>4</v>
      </c>
      <c r="N229" s="2">
        <v>28</v>
      </c>
      <c r="O229" s="40">
        <f t="shared" si="3"/>
        <v>0</v>
      </c>
    </row>
    <row r="230" spans="1:15">
      <c r="A230" s="3">
        <v>229</v>
      </c>
      <c r="B230" s="1" t="s">
        <v>0</v>
      </c>
      <c r="C230" s="1" t="s">
        <v>1</v>
      </c>
      <c r="D230" s="1" t="s">
        <v>263</v>
      </c>
      <c r="E230" s="1" t="s">
        <v>264</v>
      </c>
      <c r="F230" s="2">
        <v>28</v>
      </c>
      <c r="G230" s="1" t="s">
        <v>136</v>
      </c>
      <c r="H230">
        <f>VLOOKUP(D230,'کار اصلی (2)'!C:V,20,0)</f>
        <v>49529659</v>
      </c>
      <c r="I230" s="43" t="s">
        <v>816</v>
      </c>
      <c r="K230" s="1" t="s">
        <v>263</v>
      </c>
      <c r="L230" s="1" t="s">
        <v>264</v>
      </c>
      <c r="M230" s="1" t="s">
        <v>4</v>
      </c>
      <c r="N230" s="2">
        <v>28</v>
      </c>
      <c r="O230" s="40">
        <f t="shared" si="3"/>
        <v>0</v>
      </c>
    </row>
    <row r="231" spans="1:15">
      <c r="A231" s="3">
        <v>230</v>
      </c>
      <c r="B231" s="1" t="s">
        <v>0</v>
      </c>
      <c r="C231" s="1" t="s">
        <v>1</v>
      </c>
      <c r="D231" s="1" t="s">
        <v>265</v>
      </c>
      <c r="E231" s="1" t="s">
        <v>266</v>
      </c>
      <c r="F231" s="2">
        <v>2</v>
      </c>
      <c r="G231" s="1" t="s">
        <v>136</v>
      </c>
      <c r="H231">
        <f>VLOOKUP(D231,'کار اصلی (2)'!C:V,20,0)</f>
        <v>11471895</v>
      </c>
      <c r="I231" s="43" t="s">
        <v>816</v>
      </c>
      <c r="K231" s="1" t="s">
        <v>265</v>
      </c>
      <c r="L231" s="1" t="s">
        <v>266</v>
      </c>
      <c r="M231" s="1" t="s">
        <v>4</v>
      </c>
      <c r="N231" s="2">
        <v>2</v>
      </c>
      <c r="O231" s="40">
        <f t="shared" si="3"/>
        <v>0</v>
      </c>
    </row>
    <row r="232" spans="1:15">
      <c r="A232" s="3">
        <v>231</v>
      </c>
      <c r="B232" s="1" t="s">
        <v>0</v>
      </c>
      <c r="C232" s="1" t="s">
        <v>1</v>
      </c>
      <c r="D232" s="1" t="s">
        <v>267</v>
      </c>
      <c r="E232" s="1" t="s">
        <v>266</v>
      </c>
      <c r="F232" s="2">
        <v>2</v>
      </c>
      <c r="G232" s="1" t="s">
        <v>136</v>
      </c>
      <c r="H232">
        <f>VLOOKUP(D232,'کار اصلی (2)'!C:V,20,0)</f>
        <v>11471895</v>
      </c>
      <c r="I232" s="43" t="s">
        <v>816</v>
      </c>
      <c r="K232" s="1" t="s">
        <v>267</v>
      </c>
      <c r="L232" s="1" t="s">
        <v>266</v>
      </c>
      <c r="M232" s="1" t="s">
        <v>4</v>
      </c>
      <c r="N232" s="2">
        <v>2</v>
      </c>
      <c r="O232" s="40">
        <f t="shared" si="3"/>
        <v>0</v>
      </c>
    </row>
    <row r="233" spans="1:15">
      <c r="A233" s="3">
        <v>232</v>
      </c>
      <c r="B233" s="1" t="s">
        <v>0</v>
      </c>
      <c r="C233" s="1" t="s">
        <v>1</v>
      </c>
      <c r="D233" s="1" t="s">
        <v>268</v>
      </c>
      <c r="E233" s="1" t="s">
        <v>269</v>
      </c>
      <c r="F233" s="2">
        <v>2</v>
      </c>
      <c r="G233" s="1" t="s">
        <v>136</v>
      </c>
      <c r="H233">
        <f>VLOOKUP(D233,'کار اصلی (2)'!C:V,20,0)</f>
        <v>22404079</v>
      </c>
      <c r="I233" s="43" t="s">
        <v>816</v>
      </c>
      <c r="K233" s="1" t="s">
        <v>268</v>
      </c>
      <c r="L233" s="1" t="s">
        <v>269</v>
      </c>
      <c r="M233" s="1" t="s">
        <v>4</v>
      </c>
      <c r="N233" s="2">
        <v>2</v>
      </c>
      <c r="O233" s="40">
        <f t="shared" si="3"/>
        <v>0</v>
      </c>
    </row>
    <row r="234" spans="1:15">
      <c r="A234" s="3">
        <v>233</v>
      </c>
      <c r="B234" s="1" t="s">
        <v>0</v>
      </c>
      <c r="C234" s="1" t="s">
        <v>1</v>
      </c>
      <c r="D234" s="1" t="s">
        <v>270</v>
      </c>
      <c r="E234" s="1" t="s">
        <v>271</v>
      </c>
      <c r="F234" s="2">
        <v>2</v>
      </c>
      <c r="G234" s="1" t="s">
        <v>136</v>
      </c>
      <c r="H234">
        <f>VLOOKUP(D234,'کار اصلی (2)'!C:V,20,0)</f>
        <v>10723610</v>
      </c>
      <c r="I234" s="43" t="s">
        <v>816</v>
      </c>
      <c r="K234" s="1" t="s">
        <v>270</v>
      </c>
      <c r="L234" s="1" t="s">
        <v>271</v>
      </c>
      <c r="M234" s="1" t="s">
        <v>4</v>
      </c>
      <c r="N234" s="2">
        <v>2</v>
      </c>
      <c r="O234" s="40">
        <f t="shared" si="3"/>
        <v>0</v>
      </c>
    </row>
    <row r="235" spans="1:15">
      <c r="A235" s="3">
        <v>234</v>
      </c>
      <c r="B235" s="1" t="s">
        <v>0</v>
      </c>
      <c r="C235" s="1" t="s">
        <v>1</v>
      </c>
      <c r="D235" s="1" t="s">
        <v>272</v>
      </c>
      <c r="E235" s="1" t="s">
        <v>273</v>
      </c>
      <c r="F235" s="2">
        <v>2</v>
      </c>
      <c r="G235" s="1" t="s">
        <v>136</v>
      </c>
      <c r="H235">
        <f>VLOOKUP(D235,'کار اصلی (2)'!C:V,20,0)</f>
        <v>5926162</v>
      </c>
      <c r="I235" s="43" t="s">
        <v>816</v>
      </c>
      <c r="K235" s="1" t="s">
        <v>272</v>
      </c>
      <c r="L235" s="1" t="s">
        <v>273</v>
      </c>
      <c r="M235" s="1" t="s">
        <v>4</v>
      </c>
      <c r="N235" s="2">
        <v>2</v>
      </c>
      <c r="O235" s="40">
        <f t="shared" si="3"/>
        <v>0</v>
      </c>
    </row>
    <row r="236" spans="1:15">
      <c r="A236" s="3">
        <v>235</v>
      </c>
      <c r="B236" s="1" t="s">
        <v>0</v>
      </c>
      <c r="C236" s="1" t="s">
        <v>1</v>
      </c>
      <c r="D236" s="1" t="s">
        <v>274</v>
      </c>
      <c r="E236" s="1" t="s">
        <v>275</v>
      </c>
      <c r="F236" s="2">
        <v>2</v>
      </c>
      <c r="G236" s="1" t="s">
        <v>136</v>
      </c>
      <c r="H236">
        <f>VLOOKUP(D236,'کار اصلی (2)'!C:V,20,0)</f>
        <v>5098237</v>
      </c>
      <c r="I236" s="43" t="s">
        <v>816</v>
      </c>
      <c r="K236" s="1" t="s">
        <v>274</v>
      </c>
      <c r="L236" s="1" t="s">
        <v>275</v>
      </c>
      <c r="M236" s="1" t="s">
        <v>4</v>
      </c>
      <c r="N236" s="2">
        <v>2</v>
      </c>
      <c r="O236" s="40">
        <f t="shared" si="3"/>
        <v>0</v>
      </c>
    </row>
    <row r="237" spans="1:15">
      <c r="A237" s="3">
        <v>236</v>
      </c>
      <c r="B237" s="1" t="s">
        <v>0</v>
      </c>
      <c r="C237" s="1" t="s">
        <v>1</v>
      </c>
      <c r="D237" s="1" t="s">
        <v>276</v>
      </c>
      <c r="E237" s="1" t="s">
        <v>277</v>
      </c>
      <c r="F237" s="2">
        <v>2</v>
      </c>
      <c r="G237" s="1" t="s">
        <v>136</v>
      </c>
      <c r="H237">
        <f>VLOOKUP(D237,'کار اصلی (2)'!C:V,20,0)</f>
        <v>5584527</v>
      </c>
      <c r="I237" s="43" t="s">
        <v>816</v>
      </c>
      <c r="K237" s="1" t="s">
        <v>276</v>
      </c>
      <c r="L237" s="1" t="s">
        <v>277</v>
      </c>
      <c r="M237" s="1" t="s">
        <v>4</v>
      </c>
      <c r="N237" s="2">
        <v>2</v>
      </c>
      <c r="O237" s="40">
        <f t="shared" si="3"/>
        <v>0</v>
      </c>
    </row>
    <row r="238" spans="1:15">
      <c r="A238" s="3">
        <v>237</v>
      </c>
      <c r="B238" s="1" t="s">
        <v>0</v>
      </c>
      <c r="C238" s="1" t="s">
        <v>1</v>
      </c>
      <c r="D238" s="1" t="s">
        <v>278</v>
      </c>
      <c r="E238" s="1" t="s">
        <v>271</v>
      </c>
      <c r="F238" s="2">
        <v>2</v>
      </c>
      <c r="G238" s="1" t="s">
        <v>136</v>
      </c>
      <c r="H238">
        <f>VLOOKUP(D238,'کار اصلی (2)'!C:V,20,0)</f>
        <v>13865354</v>
      </c>
      <c r="I238" s="43" t="s">
        <v>816</v>
      </c>
      <c r="K238" s="1" t="s">
        <v>278</v>
      </c>
      <c r="L238" s="1" t="s">
        <v>271</v>
      </c>
      <c r="M238" s="1" t="s">
        <v>4</v>
      </c>
      <c r="N238" s="2">
        <v>2</v>
      </c>
      <c r="O238" s="40">
        <f t="shared" si="3"/>
        <v>0</v>
      </c>
    </row>
    <row r="239" spans="1:15">
      <c r="A239" s="3">
        <v>238</v>
      </c>
      <c r="B239" s="1" t="s">
        <v>0</v>
      </c>
      <c r="C239" s="1" t="s">
        <v>1</v>
      </c>
      <c r="D239" s="1" t="s">
        <v>279</v>
      </c>
      <c r="E239" s="1" t="s">
        <v>271</v>
      </c>
      <c r="F239" s="2">
        <v>2</v>
      </c>
      <c r="G239" s="1" t="s">
        <v>136</v>
      </c>
      <c r="H239">
        <f>VLOOKUP(D239,'کار اصلی (2)'!C:V,20,0)</f>
        <v>10723610</v>
      </c>
      <c r="I239" s="43" t="s">
        <v>816</v>
      </c>
      <c r="K239" s="1" t="s">
        <v>279</v>
      </c>
      <c r="L239" s="1" t="s">
        <v>271</v>
      </c>
      <c r="M239" s="1" t="s">
        <v>4</v>
      </c>
      <c r="N239" s="2">
        <v>2</v>
      </c>
      <c r="O239" s="40">
        <f t="shared" si="3"/>
        <v>0</v>
      </c>
    </row>
    <row r="240" spans="1:15">
      <c r="A240" s="3">
        <v>239</v>
      </c>
      <c r="B240" s="1" t="s">
        <v>0</v>
      </c>
      <c r="C240" s="1" t="s">
        <v>1</v>
      </c>
      <c r="D240" s="1" t="s">
        <v>280</v>
      </c>
      <c r="E240" s="1" t="s">
        <v>281</v>
      </c>
      <c r="F240" s="2">
        <v>2</v>
      </c>
      <c r="G240" s="1" t="s">
        <v>136</v>
      </c>
      <c r="H240">
        <f>VLOOKUP(D240,'کار اصلی (2)'!C:V,20,0)</f>
        <v>11054690</v>
      </c>
      <c r="I240" s="43" t="s">
        <v>816</v>
      </c>
      <c r="K240" s="1" t="s">
        <v>280</v>
      </c>
      <c r="L240" s="1" t="s">
        <v>281</v>
      </c>
      <c r="M240" s="1" t="s">
        <v>4</v>
      </c>
      <c r="N240" s="2">
        <v>2</v>
      </c>
      <c r="O240" s="40">
        <f t="shared" si="3"/>
        <v>0</v>
      </c>
    </row>
    <row r="241" spans="1:15">
      <c r="A241" s="3">
        <v>240</v>
      </c>
      <c r="B241" s="1" t="s">
        <v>0</v>
      </c>
      <c r="C241" s="1" t="s">
        <v>1</v>
      </c>
      <c r="D241" s="1" t="s">
        <v>282</v>
      </c>
      <c r="E241" s="1" t="s">
        <v>281</v>
      </c>
      <c r="F241" s="2">
        <v>2</v>
      </c>
      <c r="G241" s="1" t="s">
        <v>136</v>
      </c>
      <c r="H241">
        <f>VLOOKUP(D241,'کار اصلی (2)'!C:V,20,0)</f>
        <v>11054690</v>
      </c>
      <c r="I241" s="43" t="s">
        <v>816</v>
      </c>
      <c r="K241" s="1" t="s">
        <v>282</v>
      </c>
      <c r="L241" s="1" t="s">
        <v>281</v>
      </c>
      <c r="M241" s="1" t="s">
        <v>4</v>
      </c>
      <c r="N241" s="2">
        <v>2</v>
      </c>
      <c r="O241" s="40">
        <f t="shared" si="3"/>
        <v>0</v>
      </c>
    </row>
    <row r="242" spans="1:15">
      <c r="A242" s="3">
        <v>241</v>
      </c>
      <c r="B242" s="1" t="s">
        <v>0</v>
      </c>
      <c r="C242" s="1" t="s">
        <v>1</v>
      </c>
      <c r="D242" s="1" t="s">
        <v>283</v>
      </c>
      <c r="E242" s="1" t="s">
        <v>275</v>
      </c>
      <c r="F242" s="2">
        <v>2</v>
      </c>
      <c r="G242" s="1" t="s">
        <v>136</v>
      </c>
      <c r="H242">
        <f>VLOOKUP(D242,'کار اصلی (2)'!C:V,20,0)</f>
        <v>5098237</v>
      </c>
      <c r="I242" s="43" t="s">
        <v>816</v>
      </c>
      <c r="K242" s="1" t="s">
        <v>283</v>
      </c>
      <c r="L242" s="1" t="s">
        <v>275</v>
      </c>
      <c r="M242" s="1" t="s">
        <v>4</v>
      </c>
      <c r="N242" s="2">
        <v>2</v>
      </c>
      <c r="O242" s="40">
        <f t="shared" si="3"/>
        <v>0</v>
      </c>
    </row>
    <row r="243" spans="1:15">
      <c r="A243" s="3">
        <v>242</v>
      </c>
      <c r="B243" s="1" t="s">
        <v>0</v>
      </c>
      <c r="C243" s="1" t="s">
        <v>1</v>
      </c>
      <c r="D243" s="1" t="s">
        <v>284</v>
      </c>
      <c r="E243" s="1" t="s">
        <v>285</v>
      </c>
      <c r="F243" s="2">
        <v>2</v>
      </c>
      <c r="G243" s="1" t="s">
        <v>136</v>
      </c>
      <c r="H243">
        <f>VLOOKUP(D243,'کار اصلی (2)'!C:V,20,0)</f>
        <v>16085201</v>
      </c>
      <c r="I243" s="43" t="s">
        <v>816</v>
      </c>
      <c r="K243" s="1" t="s">
        <v>284</v>
      </c>
      <c r="L243" s="1" t="s">
        <v>285</v>
      </c>
      <c r="M243" s="1" t="s">
        <v>4</v>
      </c>
      <c r="N243" s="2">
        <v>2</v>
      </c>
      <c r="O243" s="40">
        <f t="shared" si="3"/>
        <v>0</v>
      </c>
    </row>
    <row r="244" spans="1:15">
      <c r="A244" s="3">
        <v>243</v>
      </c>
      <c r="B244" s="1" t="s">
        <v>0</v>
      </c>
      <c r="C244" s="1" t="s">
        <v>1</v>
      </c>
      <c r="D244" s="1" t="s">
        <v>286</v>
      </c>
      <c r="E244" s="1" t="s">
        <v>266</v>
      </c>
      <c r="F244" s="2">
        <v>2</v>
      </c>
      <c r="G244" s="1" t="s">
        <v>136</v>
      </c>
      <c r="H244">
        <f>VLOOKUP(D244,'کار اصلی (2)'!C:V,20,0)</f>
        <v>11471895</v>
      </c>
      <c r="I244" s="43" t="s">
        <v>816</v>
      </c>
      <c r="K244" s="1" t="s">
        <v>286</v>
      </c>
      <c r="L244" s="1" t="s">
        <v>266</v>
      </c>
      <c r="M244" s="1" t="s">
        <v>4</v>
      </c>
      <c r="N244" s="2">
        <v>2</v>
      </c>
      <c r="O244" s="40">
        <f t="shared" si="3"/>
        <v>0</v>
      </c>
    </row>
    <row r="245" spans="1:15">
      <c r="A245" s="3">
        <v>244</v>
      </c>
      <c r="B245" s="1" t="s">
        <v>0</v>
      </c>
      <c r="C245" s="1" t="s">
        <v>1</v>
      </c>
      <c r="D245" s="1" t="s">
        <v>287</v>
      </c>
      <c r="E245" s="1" t="s">
        <v>288</v>
      </c>
      <c r="F245" s="2">
        <v>2</v>
      </c>
      <c r="G245" s="1" t="s">
        <v>136</v>
      </c>
      <c r="H245">
        <f>VLOOKUP(D245,'کار اصلی (2)'!C:V,20,0)</f>
        <v>15901213</v>
      </c>
      <c r="I245" s="43" t="s">
        <v>816</v>
      </c>
      <c r="K245" s="1" t="s">
        <v>287</v>
      </c>
      <c r="L245" s="1" t="s">
        <v>288</v>
      </c>
      <c r="M245" s="1" t="s">
        <v>4</v>
      </c>
      <c r="N245" s="2">
        <v>2</v>
      </c>
      <c r="O245" s="40">
        <f t="shared" si="3"/>
        <v>0</v>
      </c>
    </row>
    <row r="246" spans="1:15">
      <c r="A246" s="3">
        <v>245</v>
      </c>
      <c r="B246" s="1" t="s">
        <v>0</v>
      </c>
      <c r="C246" s="1" t="s">
        <v>1</v>
      </c>
      <c r="D246" s="1" t="s">
        <v>289</v>
      </c>
      <c r="E246" s="1" t="s">
        <v>271</v>
      </c>
      <c r="F246" s="2">
        <v>2</v>
      </c>
      <c r="G246" s="1" t="s">
        <v>136</v>
      </c>
      <c r="H246">
        <f>VLOOKUP(D246,'کار اصلی (2)'!C:V,20,0)</f>
        <v>10723610</v>
      </c>
      <c r="I246" s="43" t="s">
        <v>816</v>
      </c>
      <c r="K246" s="1" t="s">
        <v>289</v>
      </c>
      <c r="L246" s="1" t="s">
        <v>271</v>
      </c>
      <c r="M246" s="1" t="s">
        <v>4</v>
      </c>
      <c r="N246" s="2">
        <v>2</v>
      </c>
      <c r="O246" s="40">
        <f t="shared" si="3"/>
        <v>0</v>
      </c>
    </row>
    <row r="247" spans="1:15">
      <c r="A247" s="3">
        <v>246</v>
      </c>
      <c r="B247" s="1" t="s">
        <v>0</v>
      </c>
      <c r="C247" s="1" t="s">
        <v>1</v>
      </c>
      <c r="D247" s="1" t="s">
        <v>290</v>
      </c>
      <c r="E247" s="1" t="s">
        <v>266</v>
      </c>
      <c r="F247" s="2">
        <v>2</v>
      </c>
      <c r="G247" s="1" t="s">
        <v>136</v>
      </c>
      <c r="H247">
        <f>VLOOKUP(D247,'کار اصلی (2)'!C:V,20,0)</f>
        <v>11471895</v>
      </c>
      <c r="I247" s="43" t="s">
        <v>816</v>
      </c>
      <c r="K247" s="1" t="s">
        <v>290</v>
      </c>
      <c r="L247" s="1" t="s">
        <v>266</v>
      </c>
      <c r="M247" s="1" t="s">
        <v>4</v>
      </c>
      <c r="N247" s="2">
        <v>2</v>
      </c>
      <c r="O247" s="40">
        <f t="shared" si="3"/>
        <v>0</v>
      </c>
    </row>
    <row r="248" spans="1:15">
      <c r="A248" s="3">
        <v>247</v>
      </c>
      <c r="B248" s="1" t="s">
        <v>0</v>
      </c>
      <c r="C248" s="1" t="s">
        <v>1</v>
      </c>
      <c r="D248" s="1" t="s">
        <v>291</v>
      </c>
      <c r="E248" s="1" t="s">
        <v>273</v>
      </c>
      <c r="F248" s="2">
        <v>2</v>
      </c>
      <c r="G248" s="1" t="s">
        <v>136</v>
      </c>
      <c r="H248">
        <f>VLOOKUP(D248,'کار اصلی (2)'!C:V,20,0)</f>
        <v>5926162</v>
      </c>
      <c r="I248" s="43" t="s">
        <v>816</v>
      </c>
      <c r="K248" s="1" t="s">
        <v>291</v>
      </c>
      <c r="L248" s="1" t="s">
        <v>273</v>
      </c>
      <c r="M248" s="1" t="s">
        <v>4</v>
      </c>
      <c r="N248" s="2">
        <v>2</v>
      </c>
      <c r="O248" s="40">
        <f t="shared" si="3"/>
        <v>0</v>
      </c>
    </row>
    <row r="249" spans="1:15">
      <c r="A249" s="3">
        <v>248</v>
      </c>
      <c r="B249" s="1" t="s">
        <v>0</v>
      </c>
      <c r="C249" s="1" t="s">
        <v>1</v>
      </c>
      <c r="D249" s="1" t="s">
        <v>292</v>
      </c>
      <c r="E249" s="1" t="s">
        <v>273</v>
      </c>
      <c r="F249" s="2">
        <v>2</v>
      </c>
      <c r="G249" s="1" t="s">
        <v>136</v>
      </c>
      <c r="H249">
        <f>VLOOKUP(D249,'کار اصلی (2)'!C:V,20,0)</f>
        <v>5098237</v>
      </c>
      <c r="I249" s="43" t="s">
        <v>816</v>
      </c>
      <c r="K249" s="1" t="s">
        <v>292</v>
      </c>
      <c r="L249" s="1" t="s">
        <v>273</v>
      </c>
      <c r="M249" s="1" t="s">
        <v>4</v>
      </c>
      <c r="N249" s="2">
        <v>2</v>
      </c>
      <c r="O249" s="40">
        <f t="shared" si="3"/>
        <v>0</v>
      </c>
    </row>
    <row r="250" spans="1:15">
      <c r="A250" s="3">
        <v>249</v>
      </c>
      <c r="B250" s="1" t="s">
        <v>0</v>
      </c>
      <c r="C250" s="1" t="s">
        <v>1</v>
      </c>
      <c r="D250" s="1" t="s">
        <v>293</v>
      </c>
      <c r="E250" s="1" t="s">
        <v>273</v>
      </c>
      <c r="F250" s="2">
        <v>2</v>
      </c>
      <c r="G250" s="1" t="s">
        <v>136</v>
      </c>
      <c r="H250">
        <f>VLOOKUP(D250,'کار اصلی (2)'!C:V,20,0)</f>
        <v>5926162</v>
      </c>
      <c r="I250" s="43" t="s">
        <v>816</v>
      </c>
      <c r="K250" s="1" t="s">
        <v>293</v>
      </c>
      <c r="L250" s="1" t="s">
        <v>273</v>
      </c>
      <c r="M250" s="1" t="s">
        <v>4</v>
      </c>
      <c r="N250" s="2">
        <v>2</v>
      </c>
      <c r="O250" s="40">
        <f t="shared" si="3"/>
        <v>0</v>
      </c>
    </row>
    <row r="251" spans="1:15">
      <c r="A251" s="3">
        <v>250</v>
      </c>
      <c r="B251" s="1" t="s">
        <v>0</v>
      </c>
      <c r="C251" s="1" t="s">
        <v>1</v>
      </c>
      <c r="D251" s="1" t="s">
        <v>294</v>
      </c>
      <c r="E251" s="1" t="s">
        <v>273</v>
      </c>
      <c r="F251" s="2">
        <v>2</v>
      </c>
      <c r="G251" s="1" t="s">
        <v>136</v>
      </c>
      <c r="H251">
        <f>VLOOKUP(D251,'کار اصلی (2)'!C:V,20,0)</f>
        <v>5926162</v>
      </c>
      <c r="I251" s="43" t="s">
        <v>816</v>
      </c>
      <c r="K251" s="1" t="s">
        <v>294</v>
      </c>
      <c r="L251" s="1" t="s">
        <v>273</v>
      </c>
      <c r="M251" s="1" t="s">
        <v>4</v>
      </c>
      <c r="N251" s="2">
        <v>2</v>
      </c>
      <c r="O251" s="40">
        <f t="shared" si="3"/>
        <v>0</v>
      </c>
    </row>
    <row r="252" spans="1:15">
      <c r="A252" s="3">
        <v>251</v>
      </c>
      <c r="B252" s="1" t="s">
        <v>0</v>
      </c>
      <c r="C252" s="1" t="s">
        <v>1</v>
      </c>
      <c r="D252" s="1" t="s">
        <v>295</v>
      </c>
      <c r="E252" s="1" t="s">
        <v>277</v>
      </c>
      <c r="F252" s="2">
        <v>2</v>
      </c>
      <c r="G252" s="1" t="s">
        <v>136</v>
      </c>
      <c r="H252">
        <f>VLOOKUP(D252,'کار اصلی (2)'!C:V,20,0)</f>
        <v>5584527</v>
      </c>
      <c r="I252" s="43" t="s">
        <v>816</v>
      </c>
      <c r="K252" s="1" t="s">
        <v>295</v>
      </c>
      <c r="L252" s="1" t="s">
        <v>277</v>
      </c>
      <c r="M252" s="1" t="s">
        <v>4</v>
      </c>
      <c r="N252" s="2">
        <v>2</v>
      </c>
      <c r="O252" s="40">
        <f t="shared" si="3"/>
        <v>0</v>
      </c>
    </row>
    <row r="253" spans="1:15">
      <c r="A253" s="3">
        <v>252</v>
      </c>
      <c r="B253" s="1" t="s">
        <v>0</v>
      </c>
      <c r="C253" s="1" t="s">
        <v>1</v>
      </c>
      <c r="D253" s="1" t="s">
        <v>296</v>
      </c>
      <c r="E253" s="1" t="s">
        <v>275</v>
      </c>
      <c r="F253" s="2">
        <v>2</v>
      </c>
      <c r="G253" s="1" t="s">
        <v>136</v>
      </c>
      <c r="H253">
        <f>VLOOKUP(D253,'کار اصلی (2)'!C:V,20,0)</f>
        <v>5926162</v>
      </c>
      <c r="I253" s="43" t="s">
        <v>816</v>
      </c>
      <c r="K253" s="1" t="s">
        <v>296</v>
      </c>
      <c r="L253" s="1" t="s">
        <v>275</v>
      </c>
      <c r="M253" s="1" t="s">
        <v>4</v>
      </c>
      <c r="N253" s="2">
        <v>2</v>
      </c>
      <c r="O253" s="40">
        <f t="shared" si="3"/>
        <v>0</v>
      </c>
    </row>
    <row r="254" spans="1:15">
      <c r="A254" s="3">
        <v>253</v>
      </c>
      <c r="B254" s="1" t="s">
        <v>0</v>
      </c>
      <c r="C254" s="1" t="s">
        <v>1</v>
      </c>
      <c r="D254" s="1" t="s">
        <v>297</v>
      </c>
      <c r="E254" s="1" t="s">
        <v>275</v>
      </c>
      <c r="F254" s="2">
        <v>2</v>
      </c>
      <c r="G254" s="1" t="s">
        <v>136</v>
      </c>
      <c r="H254">
        <f>VLOOKUP(D254,'کار اصلی (2)'!C:V,20,0)</f>
        <v>3781586</v>
      </c>
      <c r="I254" s="43" t="s">
        <v>816</v>
      </c>
      <c r="K254" s="1" t="s">
        <v>297</v>
      </c>
      <c r="L254" s="1" t="s">
        <v>275</v>
      </c>
      <c r="M254" s="1" t="s">
        <v>4</v>
      </c>
      <c r="N254" s="2">
        <v>2</v>
      </c>
      <c r="O254" s="40">
        <f t="shared" si="3"/>
        <v>0</v>
      </c>
    </row>
    <row r="255" spans="1:15">
      <c r="A255" s="3">
        <v>254</v>
      </c>
      <c r="B255" s="1" t="s">
        <v>0</v>
      </c>
      <c r="C255" s="1" t="s">
        <v>1</v>
      </c>
      <c r="D255" s="1" t="s">
        <v>298</v>
      </c>
      <c r="E255" s="1" t="s">
        <v>266</v>
      </c>
      <c r="F255" s="2">
        <v>2</v>
      </c>
      <c r="G255" s="1" t="s">
        <v>136</v>
      </c>
      <c r="H255">
        <f>VLOOKUP(D255,'کار اصلی (2)'!C:V,20,0)</f>
        <v>11471895</v>
      </c>
      <c r="I255" s="43" t="s">
        <v>816</v>
      </c>
      <c r="K255" s="1" t="s">
        <v>298</v>
      </c>
      <c r="L255" s="1" t="s">
        <v>266</v>
      </c>
      <c r="M255" s="1" t="s">
        <v>4</v>
      </c>
      <c r="N255" s="2">
        <v>2</v>
      </c>
      <c r="O255" s="40">
        <f t="shared" si="3"/>
        <v>0</v>
      </c>
    </row>
    <row r="256" spans="1:15">
      <c r="A256" s="3">
        <v>255</v>
      </c>
      <c r="B256" s="1" t="s">
        <v>0</v>
      </c>
      <c r="C256" s="1" t="s">
        <v>1</v>
      </c>
      <c r="D256" s="1" t="s">
        <v>299</v>
      </c>
      <c r="E256" s="1" t="s">
        <v>266</v>
      </c>
      <c r="F256" s="2">
        <v>2</v>
      </c>
      <c r="G256" s="1" t="s">
        <v>136</v>
      </c>
      <c r="H256">
        <f>VLOOKUP(D256,'کار اصلی (2)'!C:V,20,0)</f>
        <v>11471895</v>
      </c>
      <c r="I256" s="43" t="s">
        <v>816</v>
      </c>
      <c r="K256" s="1" t="s">
        <v>299</v>
      </c>
      <c r="L256" s="1" t="s">
        <v>266</v>
      </c>
      <c r="M256" s="1" t="s">
        <v>4</v>
      </c>
      <c r="N256" s="2">
        <v>2</v>
      </c>
      <c r="O256" s="40">
        <f t="shared" si="3"/>
        <v>0</v>
      </c>
    </row>
    <row r="257" spans="1:15">
      <c r="A257" s="3">
        <v>256</v>
      </c>
      <c r="B257" s="1" t="s">
        <v>0</v>
      </c>
      <c r="C257" s="1" t="s">
        <v>1</v>
      </c>
      <c r="D257" s="1" t="s">
        <v>300</v>
      </c>
      <c r="E257" s="1" t="s">
        <v>271</v>
      </c>
      <c r="F257" s="2">
        <v>2</v>
      </c>
      <c r="G257" s="1" t="s">
        <v>136</v>
      </c>
      <c r="H257">
        <f>VLOOKUP(D257,'کار اصلی (2)'!C:V,20,0)</f>
        <v>10723610</v>
      </c>
      <c r="I257" s="43" t="s">
        <v>816</v>
      </c>
      <c r="K257" s="1" t="s">
        <v>300</v>
      </c>
      <c r="L257" s="1" t="s">
        <v>271</v>
      </c>
      <c r="M257" s="1" t="s">
        <v>4</v>
      </c>
      <c r="N257" s="2">
        <v>2</v>
      </c>
      <c r="O257" s="40">
        <f t="shared" si="3"/>
        <v>0</v>
      </c>
    </row>
    <row r="258" spans="1:15">
      <c r="A258" s="3">
        <v>257</v>
      </c>
      <c r="B258" s="1" t="s">
        <v>0</v>
      </c>
      <c r="C258" s="1" t="s">
        <v>1</v>
      </c>
      <c r="D258" s="1" t="s">
        <v>301</v>
      </c>
      <c r="E258" s="1" t="s">
        <v>271</v>
      </c>
      <c r="F258" s="2">
        <v>2</v>
      </c>
      <c r="G258" s="1" t="s">
        <v>136</v>
      </c>
      <c r="H258">
        <f>VLOOKUP(D258,'کار اصلی (2)'!C:V,20,0)</f>
        <v>10723610</v>
      </c>
      <c r="I258" s="43" t="s">
        <v>816</v>
      </c>
      <c r="K258" s="1" t="s">
        <v>301</v>
      </c>
      <c r="L258" s="1" t="s">
        <v>271</v>
      </c>
      <c r="M258" s="1" t="s">
        <v>4</v>
      </c>
      <c r="N258" s="2">
        <v>2</v>
      </c>
      <c r="O258" s="40">
        <f t="shared" si="3"/>
        <v>0</v>
      </c>
    </row>
    <row r="259" spans="1:15">
      <c r="A259" s="3">
        <v>258</v>
      </c>
      <c r="B259" s="1" t="s">
        <v>0</v>
      </c>
      <c r="C259" s="1" t="s">
        <v>1</v>
      </c>
      <c r="D259" s="1" t="s">
        <v>302</v>
      </c>
      <c r="E259" s="1" t="s">
        <v>271</v>
      </c>
      <c r="F259" s="2">
        <v>2</v>
      </c>
      <c r="G259" s="1" t="s">
        <v>136</v>
      </c>
      <c r="H259">
        <f>VLOOKUP(D259,'کار اصلی (2)'!C:V,20,0)</f>
        <v>10723610</v>
      </c>
      <c r="I259" s="43" t="s">
        <v>816</v>
      </c>
      <c r="K259" s="1" t="s">
        <v>302</v>
      </c>
      <c r="L259" s="1" t="s">
        <v>271</v>
      </c>
      <c r="M259" s="1" t="s">
        <v>4</v>
      </c>
      <c r="N259" s="2">
        <v>2</v>
      </c>
      <c r="O259" s="40">
        <f t="shared" ref="O259:O322" si="4">N259-F259</f>
        <v>0</v>
      </c>
    </row>
    <row r="260" spans="1:15">
      <c r="A260" s="3">
        <v>259</v>
      </c>
      <c r="B260" s="1" t="s">
        <v>0</v>
      </c>
      <c r="C260" s="1" t="s">
        <v>1</v>
      </c>
      <c r="D260" s="1" t="s">
        <v>303</v>
      </c>
      <c r="E260" s="1" t="s">
        <v>271</v>
      </c>
      <c r="F260" s="2">
        <v>2</v>
      </c>
      <c r="G260" s="1" t="s">
        <v>136</v>
      </c>
      <c r="H260">
        <f>VLOOKUP(D260,'کار اصلی (2)'!C:V,20,0)</f>
        <v>10723610</v>
      </c>
      <c r="I260" s="43" t="s">
        <v>816</v>
      </c>
      <c r="K260" s="1" t="s">
        <v>303</v>
      </c>
      <c r="L260" s="1" t="s">
        <v>271</v>
      </c>
      <c r="M260" s="1" t="s">
        <v>4</v>
      </c>
      <c r="N260" s="2">
        <v>2</v>
      </c>
      <c r="O260" s="40">
        <f t="shared" si="4"/>
        <v>0</v>
      </c>
    </row>
    <row r="261" spans="1:15">
      <c r="A261" s="3">
        <v>260</v>
      </c>
      <c r="B261" s="1" t="s">
        <v>0</v>
      </c>
      <c r="C261" s="1" t="s">
        <v>1</v>
      </c>
      <c r="D261" s="1" t="s">
        <v>304</v>
      </c>
      <c r="E261" s="1" t="s">
        <v>271</v>
      </c>
      <c r="F261" s="2">
        <v>2</v>
      </c>
      <c r="G261" s="1" t="s">
        <v>136</v>
      </c>
      <c r="H261">
        <f>VLOOKUP(D261,'کار اصلی (2)'!C:V,20,0)</f>
        <v>10723610</v>
      </c>
      <c r="I261" s="43" t="s">
        <v>816</v>
      </c>
      <c r="K261" s="1" t="s">
        <v>304</v>
      </c>
      <c r="L261" s="1" t="s">
        <v>271</v>
      </c>
      <c r="M261" s="1" t="s">
        <v>4</v>
      </c>
      <c r="N261" s="2">
        <v>2</v>
      </c>
      <c r="O261" s="40">
        <f t="shared" si="4"/>
        <v>0</v>
      </c>
    </row>
    <row r="262" spans="1:15">
      <c r="A262" s="3">
        <v>261</v>
      </c>
      <c r="B262" s="1" t="s">
        <v>0</v>
      </c>
      <c r="C262" s="1" t="s">
        <v>1</v>
      </c>
      <c r="D262" s="1" t="s">
        <v>305</v>
      </c>
      <c r="E262" s="1" t="s">
        <v>271</v>
      </c>
      <c r="F262" s="2">
        <v>2</v>
      </c>
      <c r="G262" s="1" t="s">
        <v>136</v>
      </c>
      <c r="H262">
        <f>VLOOKUP(D262,'کار اصلی (2)'!C:V,20,0)</f>
        <v>10723610</v>
      </c>
      <c r="I262" s="43" t="s">
        <v>816</v>
      </c>
      <c r="K262" s="1" t="s">
        <v>305</v>
      </c>
      <c r="L262" s="1" t="s">
        <v>271</v>
      </c>
      <c r="M262" s="1" t="s">
        <v>4</v>
      </c>
      <c r="N262" s="2">
        <v>2</v>
      </c>
      <c r="O262" s="40">
        <f t="shared" si="4"/>
        <v>0</v>
      </c>
    </row>
    <row r="263" spans="1:15">
      <c r="A263" s="3">
        <v>262</v>
      </c>
      <c r="B263" s="1" t="s">
        <v>0</v>
      </c>
      <c r="C263" s="1" t="s">
        <v>1</v>
      </c>
      <c r="D263" s="1" t="s">
        <v>306</v>
      </c>
      <c r="E263" s="1" t="s">
        <v>271</v>
      </c>
      <c r="F263" s="2">
        <v>2</v>
      </c>
      <c r="G263" s="1" t="s">
        <v>136</v>
      </c>
      <c r="H263">
        <f>VLOOKUP(D263,'کار اصلی (2)'!C:V,20,0)</f>
        <v>10723610</v>
      </c>
      <c r="I263" s="43" t="s">
        <v>816</v>
      </c>
      <c r="K263" s="1" t="s">
        <v>306</v>
      </c>
      <c r="L263" s="1" t="s">
        <v>271</v>
      </c>
      <c r="M263" s="1" t="s">
        <v>4</v>
      </c>
      <c r="N263" s="2">
        <v>2</v>
      </c>
      <c r="O263" s="40">
        <f t="shared" si="4"/>
        <v>0</v>
      </c>
    </row>
    <row r="264" spans="1:15">
      <c r="A264" s="3">
        <v>263</v>
      </c>
      <c r="B264" s="1" t="s">
        <v>0</v>
      </c>
      <c r="C264" s="1" t="s">
        <v>1</v>
      </c>
      <c r="D264" s="1" t="s">
        <v>307</v>
      </c>
      <c r="E264" s="1" t="s">
        <v>271</v>
      </c>
      <c r="F264" s="2">
        <v>2</v>
      </c>
      <c r="G264" s="1" t="s">
        <v>136</v>
      </c>
      <c r="H264">
        <f>VLOOKUP(D264,'کار اصلی (2)'!C:V,20,0)</f>
        <v>10723610</v>
      </c>
      <c r="I264" s="43" t="s">
        <v>816</v>
      </c>
      <c r="K264" s="1" t="s">
        <v>307</v>
      </c>
      <c r="L264" s="1" t="s">
        <v>271</v>
      </c>
      <c r="M264" s="1" t="s">
        <v>4</v>
      </c>
      <c r="N264" s="2">
        <v>2</v>
      </c>
      <c r="O264" s="40">
        <f t="shared" si="4"/>
        <v>0</v>
      </c>
    </row>
    <row r="265" spans="1:15">
      <c r="A265" s="3">
        <v>264</v>
      </c>
      <c r="B265" s="1" t="s">
        <v>0</v>
      </c>
      <c r="C265" s="1" t="s">
        <v>1</v>
      </c>
      <c r="D265" s="1" t="s">
        <v>308</v>
      </c>
      <c r="E265" s="1" t="s">
        <v>275</v>
      </c>
      <c r="F265" s="2">
        <v>2</v>
      </c>
      <c r="G265" s="1" t="s">
        <v>136</v>
      </c>
      <c r="H265">
        <f>VLOOKUP(D265,'کار اصلی (2)'!C:V,20,0)</f>
        <v>5098237</v>
      </c>
      <c r="I265" s="43" t="s">
        <v>816</v>
      </c>
      <c r="K265" s="1" t="s">
        <v>308</v>
      </c>
      <c r="L265" s="1" t="s">
        <v>275</v>
      </c>
      <c r="M265" s="1" t="s">
        <v>4</v>
      </c>
      <c r="N265" s="2">
        <v>2</v>
      </c>
      <c r="O265" s="40">
        <f t="shared" si="4"/>
        <v>0</v>
      </c>
    </row>
    <row r="266" spans="1:15">
      <c r="A266" s="3">
        <v>265</v>
      </c>
      <c r="B266" s="1" t="s">
        <v>0</v>
      </c>
      <c r="C266" s="1" t="s">
        <v>1</v>
      </c>
      <c r="D266" s="1" t="s">
        <v>309</v>
      </c>
      <c r="E266" s="1" t="s">
        <v>275</v>
      </c>
      <c r="F266" s="2">
        <v>2</v>
      </c>
      <c r="G266" s="1" t="s">
        <v>136</v>
      </c>
      <c r="H266">
        <f>VLOOKUP(D266,'کار اصلی (2)'!C:V,20,0)</f>
        <v>3781586</v>
      </c>
      <c r="I266" s="43" t="s">
        <v>816</v>
      </c>
      <c r="K266" s="1" t="s">
        <v>309</v>
      </c>
      <c r="L266" s="1" t="s">
        <v>275</v>
      </c>
      <c r="M266" s="1" t="s">
        <v>4</v>
      </c>
      <c r="N266" s="2">
        <v>2</v>
      </c>
      <c r="O266" s="40">
        <f t="shared" si="4"/>
        <v>0</v>
      </c>
    </row>
    <row r="267" spans="1:15">
      <c r="A267" s="3">
        <v>266</v>
      </c>
      <c r="B267" s="1" t="s">
        <v>0</v>
      </c>
      <c r="C267" s="1" t="s">
        <v>1</v>
      </c>
      <c r="D267" s="1" t="s">
        <v>310</v>
      </c>
      <c r="E267" s="1" t="s">
        <v>275</v>
      </c>
      <c r="F267" s="2">
        <v>2</v>
      </c>
      <c r="G267" s="1" t="s">
        <v>136</v>
      </c>
      <c r="H267">
        <f>VLOOKUP(D267,'کار اصلی (2)'!C:V,20,0)</f>
        <v>5926162</v>
      </c>
      <c r="I267" s="43" t="s">
        <v>816</v>
      </c>
      <c r="K267" s="1" t="s">
        <v>310</v>
      </c>
      <c r="L267" s="1" t="s">
        <v>275</v>
      </c>
      <c r="M267" s="1" t="s">
        <v>4</v>
      </c>
      <c r="N267" s="2">
        <v>2</v>
      </c>
      <c r="O267" s="40">
        <f t="shared" si="4"/>
        <v>0</v>
      </c>
    </row>
    <row r="268" spans="1:15">
      <c r="A268" s="3">
        <v>267</v>
      </c>
      <c r="B268" s="1" t="s">
        <v>0</v>
      </c>
      <c r="C268" s="1" t="s">
        <v>1</v>
      </c>
      <c r="D268" s="1" t="s">
        <v>311</v>
      </c>
      <c r="E268" s="1" t="s">
        <v>273</v>
      </c>
      <c r="F268" s="2">
        <v>2</v>
      </c>
      <c r="G268" s="1" t="s">
        <v>136</v>
      </c>
      <c r="H268">
        <f>VLOOKUP(D268,'کار اصلی (2)'!C:V,20,0)</f>
        <v>5098237</v>
      </c>
      <c r="I268" s="43" t="s">
        <v>816</v>
      </c>
      <c r="K268" s="1" t="s">
        <v>311</v>
      </c>
      <c r="L268" s="1" t="s">
        <v>273</v>
      </c>
      <c r="M268" s="1" t="s">
        <v>4</v>
      </c>
      <c r="N268" s="2">
        <v>2</v>
      </c>
      <c r="O268" s="40">
        <f t="shared" si="4"/>
        <v>0</v>
      </c>
    </row>
    <row r="269" spans="1:15">
      <c r="A269" s="3">
        <v>268</v>
      </c>
      <c r="B269" s="1" t="s">
        <v>0</v>
      </c>
      <c r="C269" s="1" t="s">
        <v>1</v>
      </c>
      <c r="D269" s="1" t="s">
        <v>312</v>
      </c>
      <c r="E269" s="1" t="s">
        <v>277</v>
      </c>
      <c r="F269" s="2">
        <v>2</v>
      </c>
      <c r="G269" s="1" t="s">
        <v>136</v>
      </c>
      <c r="H269">
        <f>VLOOKUP(D269,'کار اصلی (2)'!C:V,20,0)</f>
        <v>5584527</v>
      </c>
      <c r="I269" s="43" t="s">
        <v>816</v>
      </c>
      <c r="K269" s="1" t="s">
        <v>312</v>
      </c>
      <c r="L269" s="1" t="s">
        <v>277</v>
      </c>
      <c r="M269" s="1" t="s">
        <v>4</v>
      </c>
      <c r="N269" s="2">
        <v>2</v>
      </c>
      <c r="O269" s="40">
        <f t="shared" si="4"/>
        <v>0</v>
      </c>
    </row>
    <row r="270" spans="1:15">
      <c r="A270" s="3">
        <v>269</v>
      </c>
      <c r="B270" s="1" t="s">
        <v>0</v>
      </c>
      <c r="C270" s="1" t="s">
        <v>1</v>
      </c>
      <c r="D270" s="1" t="s">
        <v>313</v>
      </c>
      <c r="E270" s="1" t="s">
        <v>273</v>
      </c>
      <c r="F270" s="2">
        <v>2</v>
      </c>
      <c r="G270" s="1" t="s">
        <v>136</v>
      </c>
      <c r="H270">
        <f>VLOOKUP(D270,'کار اصلی (2)'!C:V,20,0)</f>
        <v>5098237</v>
      </c>
      <c r="I270" s="43" t="s">
        <v>816</v>
      </c>
      <c r="K270" s="1" t="s">
        <v>313</v>
      </c>
      <c r="L270" s="1" t="s">
        <v>273</v>
      </c>
      <c r="M270" s="1" t="s">
        <v>4</v>
      </c>
      <c r="N270" s="2">
        <v>2</v>
      </c>
      <c r="O270" s="40">
        <f t="shared" si="4"/>
        <v>0</v>
      </c>
    </row>
    <row r="271" spans="1:15">
      <c r="A271" s="3">
        <v>270</v>
      </c>
      <c r="B271" s="1" t="s">
        <v>0</v>
      </c>
      <c r="C271" s="1" t="s">
        <v>1</v>
      </c>
      <c r="D271" s="1" t="s">
        <v>314</v>
      </c>
      <c r="E271" s="1" t="s">
        <v>273</v>
      </c>
      <c r="F271" s="2">
        <v>2</v>
      </c>
      <c r="G271" s="1" t="s">
        <v>136</v>
      </c>
      <c r="H271">
        <f>VLOOKUP(D271,'کار اصلی (2)'!C:V,20,0)</f>
        <v>5926162</v>
      </c>
      <c r="I271" s="43" t="s">
        <v>816</v>
      </c>
      <c r="K271" s="1" t="s">
        <v>314</v>
      </c>
      <c r="L271" s="1" t="s">
        <v>273</v>
      </c>
      <c r="M271" s="1" t="s">
        <v>4</v>
      </c>
      <c r="N271" s="2">
        <v>2</v>
      </c>
      <c r="O271" s="40">
        <f t="shared" si="4"/>
        <v>0</v>
      </c>
    </row>
    <row r="272" spans="1:15">
      <c r="A272" s="3">
        <v>271</v>
      </c>
      <c r="B272" s="1" t="s">
        <v>0</v>
      </c>
      <c r="C272" s="1" t="s">
        <v>1</v>
      </c>
      <c r="D272" s="1" t="s">
        <v>315</v>
      </c>
      <c r="E272" s="1" t="s">
        <v>275</v>
      </c>
      <c r="F272" s="2">
        <v>2</v>
      </c>
      <c r="G272" s="1" t="s">
        <v>136</v>
      </c>
      <c r="H272">
        <f>VLOOKUP(D272,'کار اصلی (2)'!C:V,20,0)</f>
        <v>3781586</v>
      </c>
      <c r="I272" s="43" t="s">
        <v>816</v>
      </c>
      <c r="K272" s="1" t="s">
        <v>315</v>
      </c>
      <c r="L272" s="1" t="s">
        <v>275</v>
      </c>
      <c r="M272" s="1" t="s">
        <v>4</v>
      </c>
      <c r="N272" s="2">
        <v>2</v>
      </c>
      <c r="O272" s="40">
        <f t="shared" si="4"/>
        <v>0</v>
      </c>
    </row>
    <row r="273" spans="1:15">
      <c r="A273" s="3">
        <v>272</v>
      </c>
      <c r="B273" s="1" t="s">
        <v>0</v>
      </c>
      <c r="C273" s="1" t="s">
        <v>1</v>
      </c>
      <c r="D273" s="1" t="s">
        <v>316</v>
      </c>
      <c r="E273" s="1" t="s">
        <v>266</v>
      </c>
      <c r="F273" s="2">
        <v>2</v>
      </c>
      <c r="G273" s="1" t="s">
        <v>136</v>
      </c>
      <c r="H273">
        <f>VLOOKUP(D273,'کار اصلی (2)'!C:V,20,0)</f>
        <v>11471895</v>
      </c>
      <c r="I273" s="43" t="s">
        <v>816</v>
      </c>
      <c r="K273" s="1" t="s">
        <v>316</v>
      </c>
      <c r="L273" s="1" t="s">
        <v>266</v>
      </c>
      <c r="M273" s="1" t="s">
        <v>4</v>
      </c>
      <c r="N273" s="2">
        <v>2</v>
      </c>
      <c r="O273" s="40">
        <f t="shared" si="4"/>
        <v>0</v>
      </c>
    </row>
    <row r="274" spans="1:15">
      <c r="A274" s="3">
        <v>273</v>
      </c>
      <c r="B274" s="1" t="s">
        <v>0</v>
      </c>
      <c r="C274" s="1" t="s">
        <v>1</v>
      </c>
      <c r="D274" s="1" t="s">
        <v>317</v>
      </c>
      <c r="E274" s="1" t="s">
        <v>266</v>
      </c>
      <c r="F274" s="2">
        <v>2</v>
      </c>
      <c r="G274" s="1" t="s">
        <v>136</v>
      </c>
      <c r="H274">
        <f>VLOOKUP(D274,'کار اصلی (2)'!C:V,20,0)</f>
        <v>11471895</v>
      </c>
      <c r="I274" s="43" t="s">
        <v>816</v>
      </c>
      <c r="K274" s="1" t="s">
        <v>317</v>
      </c>
      <c r="L274" s="1" t="s">
        <v>266</v>
      </c>
      <c r="M274" s="1" t="s">
        <v>4</v>
      </c>
      <c r="N274" s="2">
        <v>2</v>
      </c>
      <c r="O274" s="40">
        <f t="shared" si="4"/>
        <v>0</v>
      </c>
    </row>
    <row r="275" spans="1:15">
      <c r="A275" s="3">
        <v>274</v>
      </c>
      <c r="B275" s="1" t="s">
        <v>0</v>
      </c>
      <c r="C275" s="1" t="s">
        <v>1</v>
      </c>
      <c r="D275" s="1" t="s">
        <v>318</v>
      </c>
      <c r="E275" s="1" t="s">
        <v>288</v>
      </c>
      <c r="F275" s="2">
        <v>2</v>
      </c>
      <c r="G275" s="1" t="s">
        <v>136</v>
      </c>
      <c r="H275">
        <f>VLOOKUP(D275,'کار اصلی (2)'!C:V,20,0)</f>
        <v>12500351</v>
      </c>
      <c r="I275" s="43" t="s">
        <v>816</v>
      </c>
      <c r="K275" s="1" t="s">
        <v>318</v>
      </c>
      <c r="L275" s="1" t="s">
        <v>288</v>
      </c>
      <c r="M275" s="1" t="s">
        <v>4</v>
      </c>
      <c r="N275" s="2">
        <v>2</v>
      </c>
      <c r="O275" s="40">
        <f t="shared" si="4"/>
        <v>0</v>
      </c>
    </row>
    <row r="276" spans="1:15">
      <c r="A276" s="3">
        <v>275</v>
      </c>
      <c r="B276" s="1" t="s">
        <v>0</v>
      </c>
      <c r="C276" s="1" t="s">
        <v>1</v>
      </c>
      <c r="D276" s="1" t="s">
        <v>319</v>
      </c>
      <c r="E276" s="1" t="s">
        <v>273</v>
      </c>
      <c r="F276" s="2">
        <v>2</v>
      </c>
      <c r="G276" s="1" t="s">
        <v>136</v>
      </c>
      <c r="H276">
        <f>VLOOKUP(D276,'کار اصلی (2)'!C:V,20,0)</f>
        <v>5926162</v>
      </c>
      <c r="I276" s="43" t="s">
        <v>816</v>
      </c>
      <c r="K276" s="1" t="s">
        <v>319</v>
      </c>
      <c r="L276" s="1" t="s">
        <v>273</v>
      </c>
      <c r="M276" s="1" t="s">
        <v>4</v>
      </c>
      <c r="N276" s="2">
        <v>2</v>
      </c>
      <c r="O276" s="40">
        <f t="shared" si="4"/>
        <v>0</v>
      </c>
    </row>
    <row r="277" spans="1:15">
      <c r="A277" s="3">
        <v>276</v>
      </c>
      <c r="B277" s="1" t="s">
        <v>0</v>
      </c>
      <c r="C277" s="1" t="s">
        <v>1</v>
      </c>
      <c r="D277" s="1" t="s">
        <v>320</v>
      </c>
      <c r="E277" s="1" t="s">
        <v>273</v>
      </c>
      <c r="F277" s="2">
        <v>2</v>
      </c>
      <c r="G277" s="1" t="s">
        <v>136</v>
      </c>
      <c r="H277">
        <f>VLOOKUP(D277,'کار اصلی (2)'!C:V,20,0)</f>
        <v>3781586</v>
      </c>
      <c r="I277" s="43" t="s">
        <v>816</v>
      </c>
      <c r="K277" s="1" t="s">
        <v>320</v>
      </c>
      <c r="L277" s="1" t="s">
        <v>273</v>
      </c>
      <c r="M277" s="1" t="s">
        <v>4</v>
      </c>
      <c r="N277" s="2">
        <v>2</v>
      </c>
      <c r="O277" s="40">
        <f t="shared" si="4"/>
        <v>0</v>
      </c>
    </row>
    <row r="278" spans="1:15">
      <c r="A278" s="3">
        <v>277</v>
      </c>
      <c r="B278" s="1" t="s">
        <v>0</v>
      </c>
      <c r="C278" s="1" t="s">
        <v>1</v>
      </c>
      <c r="D278" s="1" t="s">
        <v>321</v>
      </c>
      <c r="E278" s="1" t="s">
        <v>322</v>
      </c>
      <c r="F278" s="2">
        <v>2</v>
      </c>
      <c r="G278" s="1" t="s">
        <v>136</v>
      </c>
      <c r="H278">
        <f>VLOOKUP(D278,'کار اصلی (2)'!C:V,20,0)</f>
        <v>2727918</v>
      </c>
      <c r="I278" s="43" t="s">
        <v>816</v>
      </c>
      <c r="K278" s="1" t="s">
        <v>321</v>
      </c>
      <c r="L278" s="1" t="s">
        <v>322</v>
      </c>
      <c r="M278" s="1" t="s">
        <v>4</v>
      </c>
      <c r="N278" s="2">
        <v>2</v>
      </c>
      <c r="O278" s="40">
        <f t="shared" si="4"/>
        <v>0</v>
      </c>
    </row>
    <row r="279" spans="1:15">
      <c r="A279" s="3">
        <v>278</v>
      </c>
      <c r="B279" s="1" t="s">
        <v>0</v>
      </c>
      <c r="C279" s="1" t="s">
        <v>1</v>
      </c>
      <c r="D279" s="1" t="s">
        <v>323</v>
      </c>
      <c r="E279" s="1" t="s">
        <v>266</v>
      </c>
      <c r="F279" s="2">
        <v>2</v>
      </c>
      <c r="G279" s="1" t="s">
        <v>136</v>
      </c>
      <c r="H279">
        <f>VLOOKUP(D279,'کار اصلی (2)'!C:V,20,0)</f>
        <v>11471895</v>
      </c>
      <c r="I279" s="43" t="s">
        <v>816</v>
      </c>
      <c r="K279" s="1" t="s">
        <v>323</v>
      </c>
      <c r="L279" s="1" t="s">
        <v>266</v>
      </c>
      <c r="M279" s="1" t="s">
        <v>4</v>
      </c>
      <c r="N279" s="2">
        <v>2</v>
      </c>
      <c r="O279" s="40">
        <f t="shared" si="4"/>
        <v>0</v>
      </c>
    </row>
    <row r="280" spans="1:15">
      <c r="A280" s="3">
        <v>279</v>
      </c>
      <c r="B280" s="1" t="s">
        <v>0</v>
      </c>
      <c r="C280" s="1" t="s">
        <v>1</v>
      </c>
      <c r="D280" s="1" t="s">
        <v>324</v>
      </c>
      <c r="E280" s="1" t="s">
        <v>273</v>
      </c>
      <c r="F280" s="2">
        <v>2</v>
      </c>
      <c r="G280" s="1" t="s">
        <v>136</v>
      </c>
      <c r="H280">
        <f>VLOOKUP(D280,'کار اصلی (2)'!C:V,20,0)</f>
        <v>5926162</v>
      </c>
      <c r="I280" s="43" t="s">
        <v>816</v>
      </c>
      <c r="K280" s="1" t="s">
        <v>324</v>
      </c>
      <c r="L280" s="1" t="s">
        <v>273</v>
      </c>
      <c r="M280" s="1" t="s">
        <v>4</v>
      </c>
      <c r="N280" s="2">
        <v>2</v>
      </c>
      <c r="O280" s="40">
        <f t="shared" si="4"/>
        <v>0</v>
      </c>
    </row>
    <row r="281" spans="1:15">
      <c r="A281" s="3">
        <v>280</v>
      </c>
      <c r="B281" s="1" t="s">
        <v>0</v>
      </c>
      <c r="C281" s="1" t="s">
        <v>1</v>
      </c>
      <c r="D281" s="1" t="s">
        <v>325</v>
      </c>
      <c r="E281" s="1" t="s">
        <v>326</v>
      </c>
      <c r="F281" s="2">
        <v>2</v>
      </c>
      <c r="G281" s="1" t="s">
        <v>136</v>
      </c>
      <c r="H281">
        <f>VLOOKUP(D281,'کار اصلی (2)'!C:V,20,0)</f>
        <v>6095551</v>
      </c>
      <c r="I281" s="43" t="s">
        <v>816</v>
      </c>
      <c r="K281" s="1" t="s">
        <v>325</v>
      </c>
      <c r="L281" s="1" t="s">
        <v>326</v>
      </c>
      <c r="M281" s="1" t="s">
        <v>4</v>
      </c>
      <c r="N281" s="2">
        <v>2</v>
      </c>
      <c r="O281" s="40">
        <f t="shared" si="4"/>
        <v>0</v>
      </c>
    </row>
    <row r="282" spans="1:15">
      <c r="A282" s="3">
        <v>281</v>
      </c>
      <c r="B282" s="1" t="s">
        <v>0</v>
      </c>
      <c r="C282" s="1" t="s">
        <v>1</v>
      </c>
      <c r="D282" s="1" t="s">
        <v>327</v>
      </c>
      <c r="E282" s="1" t="s">
        <v>273</v>
      </c>
      <c r="F282" s="2">
        <v>2</v>
      </c>
      <c r="G282" s="1" t="s">
        <v>136</v>
      </c>
      <c r="H282">
        <f>VLOOKUP(D282,'کار اصلی (2)'!C:V,20,0)</f>
        <v>3781586</v>
      </c>
      <c r="I282" s="43" t="s">
        <v>816</v>
      </c>
      <c r="K282" s="1" t="s">
        <v>327</v>
      </c>
      <c r="L282" s="1" t="s">
        <v>273</v>
      </c>
      <c r="M282" s="1" t="s">
        <v>4</v>
      </c>
      <c r="N282" s="2">
        <v>2</v>
      </c>
      <c r="O282" s="40">
        <f t="shared" si="4"/>
        <v>0</v>
      </c>
    </row>
    <row r="283" spans="1:15">
      <c r="A283" s="3">
        <v>282</v>
      </c>
      <c r="B283" s="1" t="s">
        <v>0</v>
      </c>
      <c r="C283" s="1" t="s">
        <v>1</v>
      </c>
      <c r="D283" s="1" t="s">
        <v>328</v>
      </c>
      <c r="E283" s="1" t="s">
        <v>326</v>
      </c>
      <c r="F283" s="2">
        <v>2</v>
      </c>
      <c r="G283" s="1" t="s">
        <v>136</v>
      </c>
      <c r="H283">
        <f>VLOOKUP(D283,'کار اصلی (2)'!C:V,20,0)</f>
        <v>6095551</v>
      </c>
      <c r="I283" s="43" t="s">
        <v>816</v>
      </c>
      <c r="K283" s="1" t="s">
        <v>328</v>
      </c>
      <c r="L283" s="1" t="s">
        <v>326</v>
      </c>
      <c r="M283" s="1" t="s">
        <v>4</v>
      </c>
      <c r="N283" s="2">
        <v>2</v>
      </c>
      <c r="O283" s="40">
        <f t="shared" si="4"/>
        <v>0</v>
      </c>
    </row>
    <row r="284" spans="1:15">
      <c r="A284" s="3">
        <v>283</v>
      </c>
      <c r="B284" s="1" t="s">
        <v>0</v>
      </c>
      <c r="C284" s="1" t="s">
        <v>1</v>
      </c>
      <c r="D284" s="1" t="s">
        <v>329</v>
      </c>
      <c r="E284" s="1" t="s">
        <v>277</v>
      </c>
      <c r="F284" s="2">
        <v>2</v>
      </c>
      <c r="G284" s="1" t="s">
        <v>136</v>
      </c>
      <c r="H284">
        <f>VLOOKUP(D284,'کار اصلی (2)'!C:V,20,0)</f>
        <v>5584527</v>
      </c>
      <c r="I284" s="43" t="s">
        <v>816</v>
      </c>
      <c r="K284" s="1" t="s">
        <v>329</v>
      </c>
      <c r="L284" s="1" t="s">
        <v>277</v>
      </c>
      <c r="M284" s="1" t="s">
        <v>4</v>
      </c>
      <c r="N284" s="2">
        <v>2</v>
      </c>
      <c r="O284" s="40">
        <f t="shared" si="4"/>
        <v>0</v>
      </c>
    </row>
    <row r="285" spans="1:15">
      <c r="A285" s="3">
        <v>284</v>
      </c>
      <c r="B285" s="1" t="s">
        <v>0</v>
      </c>
      <c r="C285" s="1" t="s">
        <v>1</v>
      </c>
      <c r="D285" s="1" t="s">
        <v>330</v>
      </c>
      <c r="E285" s="1" t="s">
        <v>331</v>
      </c>
      <c r="F285" s="2">
        <v>2</v>
      </c>
      <c r="G285" s="1" t="s">
        <v>136</v>
      </c>
      <c r="H285">
        <f>VLOOKUP(D285,'کار اصلی (2)'!C:V,20,0)</f>
        <v>16701921</v>
      </c>
      <c r="I285" s="43" t="s">
        <v>816</v>
      </c>
      <c r="K285" s="1" t="s">
        <v>330</v>
      </c>
      <c r="L285" s="1" t="s">
        <v>331</v>
      </c>
      <c r="M285" s="1" t="s">
        <v>4</v>
      </c>
      <c r="N285" s="2">
        <v>2</v>
      </c>
      <c r="O285" s="40">
        <f t="shared" si="4"/>
        <v>0</v>
      </c>
    </row>
    <row r="286" spans="1:15">
      <c r="A286" s="3">
        <v>285</v>
      </c>
      <c r="B286" s="1" t="s">
        <v>0</v>
      </c>
      <c r="C286" s="1" t="s">
        <v>1</v>
      </c>
      <c r="D286" s="1" t="s">
        <v>332</v>
      </c>
      <c r="E286" s="1" t="s">
        <v>273</v>
      </c>
      <c r="F286" s="2">
        <v>2</v>
      </c>
      <c r="G286" s="1" t="s">
        <v>136</v>
      </c>
      <c r="H286">
        <f>VLOOKUP(D286,'کار اصلی (2)'!C:V,20,0)</f>
        <v>5098237</v>
      </c>
      <c r="I286" s="43" t="s">
        <v>816</v>
      </c>
      <c r="K286" s="1" t="s">
        <v>332</v>
      </c>
      <c r="L286" s="1" t="s">
        <v>273</v>
      </c>
      <c r="M286" s="1" t="s">
        <v>4</v>
      </c>
      <c r="N286" s="2">
        <v>2</v>
      </c>
      <c r="O286" s="40">
        <f t="shared" si="4"/>
        <v>0</v>
      </c>
    </row>
    <row r="287" spans="1:15">
      <c r="A287" s="3">
        <v>286</v>
      </c>
      <c r="B287" s="1" t="s">
        <v>0</v>
      </c>
      <c r="C287" s="1" t="s">
        <v>1</v>
      </c>
      <c r="D287" s="1" t="s">
        <v>333</v>
      </c>
      <c r="E287" s="1" t="s">
        <v>322</v>
      </c>
      <c r="F287" s="2">
        <v>2</v>
      </c>
      <c r="G287" s="1" t="s">
        <v>136</v>
      </c>
      <c r="H287">
        <f>VLOOKUP(D287,'کار اصلی (2)'!C:V,20,0)</f>
        <v>2727918</v>
      </c>
      <c r="I287" s="43" t="s">
        <v>816</v>
      </c>
      <c r="K287" s="1" t="s">
        <v>333</v>
      </c>
      <c r="L287" s="1" t="s">
        <v>322</v>
      </c>
      <c r="M287" s="1" t="s">
        <v>4</v>
      </c>
      <c r="N287" s="2">
        <v>2</v>
      </c>
      <c r="O287" s="40">
        <f t="shared" si="4"/>
        <v>0</v>
      </c>
    </row>
    <row r="288" spans="1:15">
      <c r="A288" s="3">
        <v>287</v>
      </c>
      <c r="B288" s="1" t="s">
        <v>0</v>
      </c>
      <c r="C288" s="1" t="s">
        <v>1</v>
      </c>
      <c r="D288" s="1" t="s">
        <v>334</v>
      </c>
      <c r="E288" s="1" t="s">
        <v>273</v>
      </c>
      <c r="F288" s="2">
        <v>2</v>
      </c>
      <c r="G288" s="1" t="s">
        <v>136</v>
      </c>
      <c r="H288">
        <f>VLOOKUP(D288,'کار اصلی (2)'!C:V,20,0)</f>
        <v>3781586</v>
      </c>
      <c r="I288" s="43" t="s">
        <v>816</v>
      </c>
      <c r="K288" s="1" t="s">
        <v>334</v>
      </c>
      <c r="L288" s="1" t="s">
        <v>273</v>
      </c>
      <c r="M288" s="1" t="s">
        <v>4</v>
      </c>
      <c r="N288" s="2">
        <v>2</v>
      </c>
      <c r="O288" s="40">
        <f t="shared" si="4"/>
        <v>0</v>
      </c>
    </row>
    <row r="289" spans="1:15">
      <c r="A289" s="3">
        <v>288</v>
      </c>
      <c r="B289" s="1" t="s">
        <v>0</v>
      </c>
      <c r="C289" s="1" t="s">
        <v>1</v>
      </c>
      <c r="D289" s="1" t="s">
        <v>335</v>
      </c>
      <c r="E289" s="1" t="s">
        <v>336</v>
      </c>
      <c r="F289" s="2">
        <v>2</v>
      </c>
      <c r="G289" s="1" t="s">
        <v>136</v>
      </c>
      <c r="H289">
        <f>VLOOKUP(D289,'کار اصلی (2)'!C:V,20,0)</f>
        <v>6095551</v>
      </c>
      <c r="I289" s="43" t="s">
        <v>816</v>
      </c>
      <c r="K289" s="1" t="s">
        <v>335</v>
      </c>
      <c r="L289" s="1" t="s">
        <v>336</v>
      </c>
      <c r="M289" s="1" t="s">
        <v>4</v>
      </c>
      <c r="N289" s="2">
        <v>2</v>
      </c>
      <c r="O289" s="40">
        <f t="shared" si="4"/>
        <v>0</v>
      </c>
    </row>
    <row r="290" spans="1:15">
      <c r="A290" s="3">
        <v>289</v>
      </c>
      <c r="B290" s="1" t="s">
        <v>0</v>
      </c>
      <c r="C290" s="1" t="s">
        <v>1</v>
      </c>
      <c r="D290" s="1" t="s">
        <v>337</v>
      </c>
      <c r="E290" s="1" t="s">
        <v>336</v>
      </c>
      <c r="F290" s="2">
        <v>2</v>
      </c>
      <c r="G290" s="1" t="s">
        <v>136</v>
      </c>
      <c r="H290">
        <f>VLOOKUP(D290,'کار اصلی (2)'!C:V,20,0)</f>
        <v>6095551</v>
      </c>
      <c r="I290" s="43" t="s">
        <v>816</v>
      </c>
      <c r="K290" s="1" t="s">
        <v>337</v>
      </c>
      <c r="L290" s="1" t="s">
        <v>336</v>
      </c>
      <c r="M290" s="1" t="s">
        <v>4</v>
      </c>
      <c r="N290" s="2">
        <v>2</v>
      </c>
      <c r="O290" s="40">
        <f t="shared" si="4"/>
        <v>0</v>
      </c>
    </row>
    <row r="291" spans="1:15">
      <c r="A291" s="3">
        <v>290</v>
      </c>
      <c r="B291" s="1" t="s">
        <v>0</v>
      </c>
      <c r="C291" s="1" t="s">
        <v>1</v>
      </c>
      <c r="D291" s="1" t="s">
        <v>338</v>
      </c>
      <c r="E291" s="1" t="s">
        <v>275</v>
      </c>
      <c r="F291" s="2">
        <v>2</v>
      </c>
      <c r="G291" s="1" t="s">
        <v>136</v>
      </c>
      <c r="H291">
        <f>VLOOKUP(D291,'کار اصلی (2)'!C:V,20,0)</f>
        <v>3781586</v>
      </c>
      <c r="I291" s="43" t="s">
        <v>816</v>
      </c>
      <c r="K291" s="1" t="s">
        <v>338</v>
      </c>
      <c r="L291" s="1" t="s">
        <v>275</v>
      </c>
      <c r="M291" s="1" t="s">
        <v>4</v>
      </c>
      <c r="N291" s="2">
        <v>2</v>
      </c>
      <c r="O291" s="40">
        <f t="shared" si="4"/>
        <v>0</v>
      </c>
    </row>
    <row r="292" spans="1:15">
      <c r="A292" s="3">
        <v>291</v>
      </c>
      <c r="B292" s="1" t="s">
        <v>0</v>
      </c>
      <c r="C292" s="1" t="s">
        <v>1</v>
      </c>
      <c r="D292" s="1" t="s">
        <v>339</v>
      </c>
      <c r="E292" s="1" t="s">
        <v>322</v>
      </c>
      <c r="F292" s="2">
        <v>2</v>
      </c>
      <c r="G292" s="1" t="s">
        <v>136</v>
      </c>
      <c r="H292">
        <f>VLOOKUP(D292,'کار اصلی (2)'!C:V,20,0)</f>
        <v>2934895</v>
      </c>
      <c r="I292" s="43" t="s">
        <v>816</v>
      </c>
      <c r="K292" s="1" t="s">
        <v>339</v>
      </c>
      <c r="L292" s="1" t="s">
        <v>322</v>
      </c>
      <c r="M292" s="1" t="s">
        <v>4</v>
      </c>
      <c r="N292" s="2">
        <v>2</v>
      </c>
      <c r="O292" s="40">
        <f t="shared" si="4"/>
        <v>0</v>
      </c>
    </row>
    <row r="293" spans="1:15">
      <c r="A293" s="3">
        <v>292</v>
      </c>
      <c r="B293" s="1" t="s">
        <v>0</v>
      </c>
      <c r="C293" s="1" t="s">
        <v>1</v>
      </c>
      <c r="D293" s="1" t="s">
        <v>340</v>
      </c>
      <c r="E293" s="1" t="s">
        <v>273</v>
      </c>
      <c r="F293" s="2">
        <v>2</v>
      </c>
      <c r="G293" s="1" t="s">
        <v>136</v>
      </c>
      <c r="H293">
        <f>VLOOKUP(D293,'کار اصلی (2)'!C:V,20,0)</f>
        <v>3781586</v>
      </c>
      <c r="I293" s="43" t="s">
        <v>816</v>
      </c>
      <c r="K293" s="1" t="s">
        <v>340</v>
      </c>
      <c r="L293" s="1" t="s">
        <v>273</v>
      </c>
      <c r="M293" s="1" t="s">
        <v>4</v>
      </c>
      <c r="N293" s="2">
        <v>2</v>
      </c>
      <c r="O293" s="40">
        <f t="shared" si="4"/>
        <v>0</v>
      </c>
    </row>
    <row r="294" spans="1:15">
      <c r="A294" s="3">
        <v>293</v>
      </c>
      <c r="B294" s="1" t="s">
        <v>0</v>
      </c>
      <c r="C294" s="1" t="s">
        <v>1</v>
      </c>
      <c r="D294" s="1" t="s">
        <v>341</v>
      </c>
      <c r="E294" s="1" t="s">
        <v>342</v>
      </c>
      <c r="F294" s="2">
        <v>2</v>
      </c>
      <c r="G294" s="1" t="s">
        <v>136</v>
      </c>
      <c r="H294">
        <f>VLOOKUP(D294,'کار اصلی (2)'!C:V,20,0)</f>
        <v>6095551</v>
      </c>
      <c r="I294" s="43" t="s">
        <v>816</v>
      </c>
      <c r="K294" s="1" t="s">
        <v>341</v>
      </c>
      <c r="L294" s="1" t="s">
        <v>342</v>
      </c>
      <c r="M294" s="1" t="s">
        <v>4</v>
      </c>
      <c r="N294" s="2">
        <v>2</v>
      </c>
      <c r="O294" s="40">
        <f t="shared" si="4"/>
        <v>0</v>
      </c>
    </row>
    <row r="295" spans="1:15">
      <c r="A295" s="3">
        <v>294</v>
      </c>
      <c r="B295" s="1" t="s">
        <v>0</v>
      </c>
      <c r="C295" s="1" t="s">
        <v>1</v>
      </c>
      <c r="D295" s="1" t="s">
        <v>343</v>
      </c>
      <c r="E295" s="1" t="s">
        <v>326</v>
      </c>
      <c r="F295" s="2">
        <v>2</v>
      </c>
      <c r="G295" s="1" t="s">
        <v>136</v>
      </c>
      <c r="H295">
        <f>VLOOKUP(D295,'کار اصلی (2)'!C:V,20,0)</f>
        <v>6095551</v>
      </c>
      <c r="I295" s="43" t="s">
        <v>816</v>
      </c>
      <c r="K295" s="1" t="s">
        <v>343</v>
      </c>
      <c r="L295" s="1" t="s">
        <v>326</v>
      </c>
      <c r="M295" s="1" t="s">
        <v>4</v>
      </c>
      <c r="N295" s="2">
        <v>2</v>
      </c>
      <c r="O295" s="40">
        <f t="shared" si="4"/>
        <v>0</v>
      </c>
    </row>
    <row r="296" spans="1:15">
      <c r="A296" s="3">
        <v>295</v>
      </c>
      <c r="B296" s="1" t="s">
        <v>0</v>
      </c>
      <c r="C296" s="1" t="s">
        <v>1</v>
      </c>
      <c r="D296" s="1" t="s">
        <v>344</v>
      </c>
      <c r="E296" s="1" t="s">
        <v>322</v>
      </c>
      <c r="F296" s="2">
        <v>2</v>
      </c>
      <c r="G296" s="1" t="s">
        <v>136</v>
      </c>
      <c r="H296">
        <f>VLOOKUP(D296,'کار اصلی (2)'!C:V,20,0)</f>
        <v>2934895</v>
      </c>
      <c r="I296" s="43" t="s">
        <v>816</v>
      </c>
      <c r="K296" s="1" t="s">
        <v>344</v>
      </c>
      <c r="L296" s="1" t="s">
        <v>322</v>
      </c>
      <c r="M296" s="1" t="s">
        <v>4</v>
      </c>
      <c r="N296" s="2">
        <v>2</v>
      </c>
      <c r="O296" s="40">
        <f t="shared" si="4"/>
        <v>0</v>
      </c>
    </row>
    <row r="297" spans="1:15">
      <c r="A297" s="3">
        <v>296</v>
      </c>
      <c r="B297" s="1" t="s">
        <v>0</v>
      </c>
      <c r="C297" s="1" t="s">
        <v>1</v>
      </c>
      <c r="D297" s="1" t="s">
        <v>345</v>
      </c>
      <c r="E297" s="1" t="s">
        <v>273</v>
      </c>
      <c r="F297" s="2">
        <v>2</v>
      </c>
      <c r="G297" s="1" t="s">
        <v>136</v>
      </c>
      <c r="H297">
        <f>VLOOKUP(D297,'کار اصلی (2)'!C:V,20,0)</f>
        <v>5098237</v>
      </c>
      <c r="I297" s="43" t="s">
        <v>816</v>
      </c>
      <c r="K297" s="1" t="s">
        <v>345</v>
      </c>
      <c r="L297" s="1" t="s">
        <v>273</v>
      </c>
      <c r="M297" s="1" t="s">
        <v>4</v>
      </c>
      <c r="N297" s="2">
        <v>2</v>
      </c>
      <c r="O297" s="40">
        <f t="shared" si="4"/>
        <v>0</v>
      </c>
    </row>
    <row r="298" spans="1:15">
      <c r="A298" s="3">
        <v>297</v>
      </c>
      <c r="B298" s="1" t="s">
        <v>0</v>
      </c>
      <c r="C298" s="1" t="s">
        <v>1</v>
      </c>
      <c r="D298" s="1" t="s">
        <v>346</v>
      </c>
      <c r="E298" s="1" t="s">
        <v>347</v>
      </c>
      <c r="F298" s="2">
        <v>2</v>
      </c>
      <c r="G298" s="1" t="s">
        <v>136</v>
      </c>
      <c r="H298">
        <f>VLOOKUP(D298,'کار اصلی (2)'!C:V,20,0)</f>
        <v>6509505</v>
      </c>
      <c r="I298" s="43" t="s">
        <v>816</v>
      </c>
      <c r="K298" s="1" t="s">
        <v>346</v>
      </c>
      <c r="L298" s="1" t="s">
        <v>347</v>
      </c>
      <c r="M298" s="1" t="s">
        <v>4</v>
      </c>
      <c r="N298" s="2">
        <v>2</v>
      </c>
      <c r="O298" s="40">
        <f t="shared" si="4"/>
        <v>0</v>
      </c>
    </row>
    <row r="299" spans="1:15">
      <c r="A299" s="3">
        <v>298</v>
      </c>
      <c r="B299" s="1" t="s">
        <v>0</v>
      </c>
      <c r="C299" s="1" t="s">
        <v>1</v>
      </c>
      <c r="D299" s="1" t="s">
        <v>348</v>
      </c>
      <c r="E299" s="1" t="s">
        <v>322</v>
      </c>
      <c r="F299" s="2">
        <v>2</v>
      </c>
      <c r="G299" s="1" t="s">
        <v>136</v>
      </c>
      <c r="H299">
        <f>VLOOKUP(D299,'کار اصلی (2)'!C:V,20,0)</f>
        <v>2934895</v>
      </c>
      <c r="I299" s="43" t="s">
        <v>816</v>
      </c>
      <c r="K299" s="1" t="s">
        <v>348</v>
      </c>
      <c r="L299" s="1" t="s">
        <v>322</v>
      </c>
      <c r="M299" s="1" t="s">
        <v>4</v>
      </c>
      <c r="N299" s="2">
        <v>2</v>
      </c>
      <c r="O299" s="40">
        <f t="shared" si="4"/>
        <v>0</v>
      </c>
    </row>
    <row r="300" spans="1:15">
      <c r="A300" s="3">
        <v>299</v>
      </c>
      <c r="B300" s="1" t="s">
        <v>0</v>
      </c>
      <c r="C300" s="1" t="s">
        <v>1</v>
      </c>
      <c r="D300" s="1" t="s">
        <v>349</v>
      </c>
      <c r="E300" s="1" t="s">
        <v>273</v>
      </c>
      <c r="F300" s="2">
        <v>2</v>
      </c>
      <c r="G300" s="1" t="s">
        <v>136</v>
      </c>
      <c r="H300">
        <f>VLOOKUP(D300,'کار اصلی (2)'!C:V,20,0)</f>
        <v>3781586</v>
      </c>
      <c r="I300" s="43" t="s">
        <v>816</v>
      </c>
      <c r="K300" s="1" t="s">
        <v>349</v>
      </c>
      <c r="L300" s="1" t="s">
        <v>273</v>
      </c>
      <c r="M300" s="1" t="s">
        <v>4</v>
      </c>
      <c r="N300" s="2">
        <v>2</v>
      </c>
      <c r="O300" s="40">
        <f t="shared" si="4"/>
        <v>0</v>
      </c>
    </row>
    <row r="301" spans="1:15">
      <c r="A301" s="3">
        <v>300</v>
      </c>
      <c r="B301" s="1" t="s">
        <v>0</v>
      </c>
      <c r="C301" s="1" t="s">
        <v>1</v>
      </c>
      <c r="D301" s="1" t="s">
        <v>350</v>
      </c>
      <c r="E301" s="1" t="s">
        <v>275</v>
      </c>
      <c r="F301" s="2">
        <v>2</v>
      </c>
      <c r="G301" s="1" t="s">
        <v>136</v>
      </c>
      <c r="H301">
        <f>VLOOKUP(D301,'کار اصلی (2)'!C:V,20,0)</f>
        <v>5098237</v>
      </c>
      <c r="I301" s="43" t="s">
        <v>816</v>
      </c>
      <c r="K301" s="1" t="s">
        <v>350</v>
      </c>
      <c r="L301" s="1" t="s">
        <v>275</v>
      </c>
      <c r="M301" s="1" t="s">
        <v>4</v>
      </c>
      <c r="N301" s="2">
        <v>2</v>
      </c>
      <c r="O301" s="40">
        <f t="shared" si="4"/>
        <v>0</v>
      </c>
    </row>
    <row r="302" spans="1:15">
      <c r="A302" s="3">
        <v>301</v>
      </c>
      <c r="B302" s="1" t="s">
        <v>0</v>
      </c>
      <c r="C302" s="1" t="s">
        <v>1</v>
      </c>
      <c r="D302" s="1" t="s">
        <v>351</v>
      </c>
      <c r="E302" s="1" t="s">
        <v>275</v>
      </c>
      <c r="F302" s="2">
        <v>2</v>
      </c>
      <c r="G302" s="1" t="s">
        <v>136</v>
      </c>
      <c r="H302">
        <f>VLOOKUP(D302,'کار اصلی (2)'!C:V,20,0)</f>
        <v>5098237</v>
      </c>
      <c r="I302" s="43" t="s">
        <v>816</v>
      </c>
      <c r="K302" s="1" t="s">
        <v>351</v>
      </c>
      <c r="L302" s="1" t="s">
        <v>275</v>
      </c>
      <c r="M302" s="1" t="s">
        <v>4</v>
      </c>
      <c r="N302" s="2">
        <v>2</v>
      </c>
      <c r="O302" s="40">
        <f t="shared" si="4"/>
        <v>0</v>
      </c>
    </row>
    <row r="303" spans="1:15">
      <c r="A303" s="3">
        <v>302</v>
      </c>
      <c r="B303" s="1" t="s">
        <v>0</v>
      </c>
      <c r="C303" s="1" t="s">
        <v>1</v>
      </c>
      <c r="D303" s="1" t="s">
        <v>352</v>
      </c>
      <c r="E303" s="1" t="s">
        <v>275</v>
      </c>
      <c r="F303" s="2">
        <v>2</v>
      </c>
      <c r="G303" s="1" t="s">
        <v>136</v>
      </c>
      <c r="H303">
        <f>VLOOKUP(D303,'کار اصلی (2)'!C:V,20,0)</f>
        <v>5098237</v>
      </c>
      <c r="I303" s="43" t="s">
        <v>816</v>
      </c>
      <c r="K303" s="1" t="s">
        <v>352</v>
      </c>
      <c r="L303" s="1" t="s">
        <v>275</v>
      </c>
      <c r="M303" s="1" t="s">
        <v>4</v>
      </c>
      <c r="N303" s="2">
        <v>2</v>
      </c>
      <c r="O303" s="40">
        <f t="shared" si="4"/>
        <v>0</v>
      </c>
    </row>
    <row r="304" spans="1:15">
      <c r="A304" s="3">
        <v>303</v>
      </c>
      <c r="B304" s="1" t="s">
        <v>0</v>
      </c>
      <c r="C304" s="1" t="s">
        <v>1</v>
      </c>
      <c r="D304" s="1" t="s">
        <v>353</v>
      </c>
      <c r="E304" s="1" t="s">
        <v>277</v>
      </c>
      <c r="F304" s="2">
        <v>2</v>
      </c>
      <c r="G304" s="1" t="s">
        <v>136</v>
      </c>
      <c r="H304">
        <f>VLOOKUP(D304,'کار اصلی (2)'!C:V,20,0)</f>
        <v>5584527</v>
      </c>
      <c r="I304" s="43" t="s">
        <v>816</v>
      </c>
      <c r="K304" s="1" t="s">
        <v>353</v>
      </c>
      <c r="L304" s="1" t="s">
        <v>277</v>
      </c>
      <c r="M304" s="1" t="s">
        <v>4</v>
      </c>
      <c r="N304" s="2">
        <v>2</v>
      </c>
      <c r="O304" s="40">
        <f t="shared" si="4"/>
        <v>0</v>
      </c>
    </row>
    <row r="305" spans="1:15">
      <c r="A305" s="3">
        <v>304</v>
      </c>
      <c r="B305" s="1" t="s">
        <v>0</v>
      </c>
      <c r="C305" s="1" t="s">
        <v>1</v>
      </c>
      <c r="D305" s="1" t="s">
        <v>354</v>
      </c>
      <c r="E305" s="1" t="s">
        <v>273</v>
      </c>
      <c r="F305" s="2">
        <v>2</v>
      </c>
      <c r="G305" s="1" t="s">
        <v>136</v>
      </c>
      <c r="H305">
        <f>VLOOKUP(D305,'کار اصلی (2)'!C:V,20,0)</f>
        <v>5926162</v>
      </c>
      <c r="I305" s="43" t="s">
        <v>816</v>
      </c>
      <c r="K305" s="1" t="s">
        <v>354</v>
      </c>
      <c r="L305" s="1" t="s">
        <v>273</v>
      </c>
      <c r="M305" s="1" t="s">
        <v>4</v>
      </c>
      <c r="N305" s="2">
        <v>2</v>
      </c>
      <c r="O305" s="40">
        <f t="shared" si="4"/>
        <v>0</v>
      </c>
    </row>
    <row r="306" spans="1:15">
      <c r="A306" s="3">
        <v>305</v>
      </c>
      <c r="B306" s="1" t="s">
        <v>0</v>
      </c>
      <c r="C306" s="1" t="s">
        <v>1</v>
      </c>
      <c r="D306" s="1" t="s">
        <v>355</v>
      </c>
      <c r="E306" s="1" t="s">
        <v>356</v>
      </c>
      <c r="F306" s="2">
        <v>2</v>
      </c>
      <c r="G306" s="1" t="s">
        <v>136</v>
      </c>
      <c r="H306">
        <f>VLOOKUP(D306,'کار اصلی (2)'!C:V,20,0)</f>
        <v>62631659</v>
      </c>
      <c r="I306" s="43" t="s">
        <v>816</v>
      </c>
      <c r="K306" s="1" t="s">
        <v>355</v>
      </c>
      <c r="L306" s="1" t="s">
        <v>356</v>
      </c>
      <c r="M306" s="1" t="s">
        <v>4</v>
      </c>
      <c r="N306" s="2">
        <v>2</v>
      </c>
      <c r="O306" s="40">
        <f t="shared" si="4"/>
        <v>0</v>
      </c>
    </row>
    <row r="307" spans="1:15">
      <c r="A307" s="3">
        <v>306</v>
      </c>
      <c r="B307" s="1" t="s">
        <v>0</v>
      </c>
      <c r="C307" s="1" t="s">
        <v>1</v>
      </c>
      <c r="D307" s="1" t="s">
        <v>357</v>
      </c>
      <c r="E307" s="1" t="s">
        <v>273</v>
      </c>
      <c r="F307" s="2">
        <v>2</v>
      </c>
      <c r="G307" s="1" t="s">
        <v>136</v>
      </c>
      <c r="H307">
        <f>VLOOKUP(D307,'کار اصلی (2)'!C:V,20,0)</f>
        <v>5098237</v>
      </c>
      <c r="I307" s="43" t="s">
        <v>816</v>
      </c>
      <c r="K307" s="1" t="s">
        <v>357</v>
      </c>
      <c r="L307" s="1" t="s">
        <v>273</v>
      </c>
      <c r="M307" s="1" t="s">
        <v>4</v>
      </c>
      <c r="N307" s="2">
        <v>2</v>
      </c>
      <c r="O307" s="40">
        <f t="shared" si="4"/>
        <v>0</v>
      </c>
    </row>
    <row r="308" spans="1:15">
      <c r="A308" s="3">
        <v>307</v>
      </c>
      <c r="B308" s="1" t="s">
        <v>0</v>
      </c>
      <c r="C308" s="1" t="s">
        <v>1</v>
      </c>
      <c r="D308" s="1" t="s">
        <v>358</v>
      </c>
      <c r="E308" s="1" t="s">
        <v>356</v>
      </c>
      <c r="F308" s="2">
        <v>2</v>
      </c>
      <c r="G308" s="1" t="s">
        <v>136</v>
      </c>
      <c r="H308">
        <f>VLOOKUP(D308,'کار اصلی (2)'!C:V,20,0)</f>
        <v>49529659</v>
      </c>
      <c r="I308" s="43" t="s">
        <v>816</v>
      </c>
      <c r="K308" s="1" t="s">
        <v>358</v>
      </c>
      <c r="L308" s="1" t="s">
        <v>356</v>
      </c>
      <c r="M308" s="1" t="s">
        <v>4</v>
      </c>
      <c r="N308" s="2">
        <v>2</v>
      </c>
      <c r="O308" s="40">
        <f t="shared" si="4"/>
        <v>0</v>
      </c>
    </row>
    <row r="309" spans="1:15">
      <c r="A309" s="3">
        <v>308</v>
      </c>
      <c r="B309" s="1" t="s">
        <v>0</v>
      </c>
      <c r="C309" s="1" t="s">
        <v>1</v>
      </c>
      <c r="D309" s="1" t="s">
        <v>359</v>
      </c>
      <c r="E309" s="1" t="s">
        <v>273</v>
      </c>
      <c r="F309" s="2">
        <v>2</v>
      </c>
      <c r="G309" s="1" t="s">
        <v>136</v>
      </c>
      <c r="H309">
        <f>VLOOKUP(D309,'کار اصلی (2)'!C:V,20,0)</f>
        <v>5926162</v>
      </c>
      <c r="I309" s="43" t="s">
        <v>816</v>
      </c>
      <c r="K309" s="1" t="s">
        <v>359</v>
      </c>
      <c r="L309" s="1" t="s">
        <v>273</v>
      </c>
      <c r="M309" s="1" t="s">
        <v>4</v>
      </c>
      <c r="N309" s="2">
        <v>2</v>
      </c>
      <c r="O309" s="40">
        <f t="shared" si="4"/>
        <v>0</v>
      </c>
    </row>
    <row r="310" spans="1:15">
      <c r="A310" s="3">
        <v>309</v>
      </c>
      <c r="B310" s="1" t="s">
        <v>0</v>
      </c>
      <c r="C310" s="1" t="s">
        <v>1</v>
      </c>
      <c r="D310" s="1" t="s">
        <v>360</v>
      </c>
      <c r="E310" s="1" t="s">
        <v>277</v>
      </c>
      <c r="F310" s="2">
        <v>2</v>
      </c>
      <c r="G310" s="1" t="s">
        <v>136</v>
      </c>
      <c r="H310">
        <f>VLOOKUP(D310,'کار اصلی (2)'!C:V,20,0)</f>
        <v>5584527</v>
      </c>
      <c r="I310" s="43" t="s">
        <v>816</v>
      </c>
      <c r="K310" s="1" t="s">
        <v>360</v>
      </c>
      <c r="L310" s="1" t="s">
        <v>277</v>
      </c>
      <c r="M310" s="1" t="s">
        <v>4</v>
      </c>
      <c r="N310" s="2">
        <v>2</v>
      </c>
      <c r="O310" s="40">
        <f t="shared" si="4"/>
        <v>0</v>
      </c>
    </row>
    <row r="311" spans="1:15">
      <c r="A311" s="3">
        <v>310</v>
      </c>
      <c r="B311" s="1" t="s">
        <v>0</v>
      </c>
      <c r="C311" s="1" t="s">
        <v>1</v>
      </c>
      <c r="D311" s="1" t="s">
        <v>361</v>
      </c>
      <c r="E311" s="1" t="s">
        <v>266</v>
      </c>
      <c r="F311" s="2">
        <v>2</v>
      </c>
      <c r="G311" s="1" t="s">
        <v>136</v>
      </c>
      <c r="H311">
        <f>VLOOKUP(D311,'کار اصلی (2)'!C:V,20,0)</f>
        <v>11471895</v>
      </c>
      <c r="I311" s="43" t="s">
        <v>816</v>
      </c>
      <c r="K311" s="1" t="s">
        <v>361</v>
      </c>
      <c r="L311" s="1" t="s">
        <v>266</v>
      </c>
      <c r="M311" s="1" t="s">
        <v>4</v>
      </c>
      <c r="N311" s="2">
        <v>2</v>
      </c>
      <c r="O311" s="40">
        <f t="shared" si="4"/>
        <v>0</v>
      </c>
    </row>
    <row r="312" spans="1:15">
      <c r="A312" s="3">
        <v>311</v>
      </c>
      <c r="B312" s="1" t="s">
        <v>0</v>
      </c>
      <c r="C312" s="1" t="s">
        <v>1</v>
      </c>
      <c r="D312" s="1" t="s">
        <v>362</v>
      </c>
      <c r="E312" s="1" t="s">
        <v>273</v>
      </c>
      <c r="F312" s="2">
        <v>2</v>
      </c>
      <c r="G312" s="1" t="s">
        <v>136</v>
      </c>
      <c r="H312">
        <f>VLOOKUP(D312,'کار اصلی (2)'!C:V,20,0)</f>
        <v>5926162</v>
      </c>
      <c r="I312" s="43" t="s">
        <v>816</v>
      </c>
      <c r="K312" s="1" t="s">
        <v>362</v>
      </c>
      <c r="L312" s="1" t="s">
        <v>273</v>
      </c>
      <c r="M312" s="1" t="s">
        <v>4</v>
      </c>
      <c r="N312" s="2">
        <v>2</v>
      </c>
      <c r="O312" s="40">
        <f t="shared" si="4"/>
        <v>0</v>
      </c>
    </row>
    <row r="313" spans="1:15">
      <c r="A313" s="3">
        <v>312</v>
      </c>
      <c r="B313" s="1" t="s">
        <v>0</v>
      </c>
      <c r="C313" s="1" t="s">
        <v>1</v>
      </c>
      <c r="D313" s="1" t="s">
        <v>363</v>
      </c>
      <c r="E313" s="1" t="s">
        <v>277</v>
      </c>
      <c r="F313" s="2">
        <v>2</v>
      </c>
      <c r="G313" s="1" t="s">
        <v>136</v>
      </c>
      <c r="H313">
        <f>VLOOKUP(D313,'کار اصلی (2)'!C:V,20,0)</f>
        <v>5584527</v>
      </c>
      <c r="I313" s="43" t="s">
        <v>816</v>
      </c>
      <c r="K313" s="1" t="s">
        <v>363</v>
      </c>
      <c r="L313" s="1" t="s">
        <v>277</v>
      </c>
      <c r="M313" s="1" t="s">
        <v>4</v>
      </c>
      <c r="N313" s="2">
        <v>2</v>
      </c>
      <c r="O313" s="40">
        <f t="shared" si="4"/>
        <v>0</v>
      </c>
    </row>
    <row r="314" spans="1:15">
      <c r="A314" s="3">
        <v>313</v>
      </c>
      <c r="B314" s="1" t="s">
        <v>0</v>
      </c>
      <c r="C314" s="1" t="s">
        <v>1</v>
      </c>
      <c r="D314" s="1" t="s">
        <v>364</v>
      </c>
      <c r="E314" s="1" t="s">
        <v>273</v>
      </c>
      <c r="F314" s="2">
        <v>2</v>
      </c>
      <c r="G314" s="1" t="s">
        <v>136</v>
      </c>
      <c r="H314">
        <f>VLOOKUP(D314,'کار اصلی (2)'!C:V,20,0)</f>
        <v>5554867</v>
      </c>
      <c r="I314" s="43" t="s">
        <v>816</v>
      </c>
      <c r="K314" s="1" t="s">
        <v>364</v>
      </c>
      <c r="L314" s="1" t="s">
        <v>273</v>
      </c>
      <c r="M314" s="1" t="s">
        <v>4</v>
      </c>
      <c r="N314" s="2">
        <v>2</v>
      </c>
      <c r="O314" s="40">
        <f t="shared" si="4"/>
        <v>0</v>
      </c>
    </row>
    <row r="315" spans="1:15">
      <c r="A315" s="3">
        <v>314</v>
      </c>
      <c r="B315" s="1" t="s">
        <v>0</v>
      </c>
      <c r="C315" s="1" t="s">
        <v>1</v>
      </c>
      <c r="D315" s="1" t="s">
        <v>365</v>
      </c>
      <c r="E315" s="1" t="s">
        <v>273</v>
      </c>
      <c r="F315" s="2">
        <v>2</v>
      </c>
      <c r="G315" s="1" t="s">
        <v>136</v>
      </c>
      <c r="H315">
        <f>VLOOKUP(D315,'کار اصلی (2)'!C:V,20,0)</f>
        <v>5926162</v>
      </c>
      <c r="I315" s="43" t="s">
        <v>816</v>
      </c>
      <c r="K315" s="1" t="s">
        <v>365</v>
      </c>
      <c r="L315" s="1" t="s">
        <v>273</v>
      </c>
      <c r="M315" s="1" t="s">
        <v>4</v>
      </c>
      <c r="N315" s="2">
        <v>2</v>
      </c>
      <c r="O315" s="40">
        <f t="shared" si="4"/>
        <v>0</v>
      </c>
    </row>
    <row r="316" spans="1:15">
      <c r="A316" s="3">
        <v>315</v>
      </c>
      <c r="B316" s="1" t="s">
        <v>0</v>
      </c>
      <c r="C316" s="1" t="s">
        <v>1</v>
      </c>
      <c r="D316" s="1" t="s">
        <v>366</v>
      </c>
      <c r="E316" s="1" t="s">
        <v>273</v>
      </c>
      <c r="F316" s="2">
        <v>2</v>
      </c>
      <c r="G316" s="1" t="s">
        <v>136</v>
      </c>
      <c r="H316">
        <f>VLOOKUP(D316,'کار اصلی (2)'!C:V,20,0)</f>
        <v>3781586</v>
      </c>
      <c r="I316" s="43" t="s">
        <v>816</v>
      </c>
      <c r="K316" s="1" t="s">
        <v>366</v>
      </c>
      <c r="L316" s="1" t="s">
        <v>273</v>
      </c>
      <c r="M316" s="1" t="s">
        <v>4</v>
      </c>
      <c r="N316" s="2">
        <v>2</v>
      </c>
      <c r="O316" s="40">
        <f t="shared" si="4"/>
        <v>0</v>
      </c>
    </row>
    <row r="317" spans="1:15">
      <c r="A317" s="3">
        <v>316</v>
      </c>
      <c r="B317" s="1" t="s">
        <v>0</v>
      </c>
      <c r="C317" s="1" t="s">
        <v>1</v>
      </c>
      <c r="D317" s="1" t="s">
        <v>367</v>
      </c>
      <c r="E317" s="1" t="s">
        <v>277</v>
      </c>
      <c r="F317" s="2">
        <v>2</v>
      </c>
      <c r="G317" s="1" t="s">
        <v>136</v>
      </c>
      <c r="H317">
        <f>VLOOKUP(D317,'کار اصلی (2)'!C:V,20,0)</f>
        <v>5584527</v>
      </c>
      <c r="I317" s="43" t="s">
        <v>816</v>
      </c>
      <c r="K317" s="1" t="s">
        <v>367</v>
      </c>
      <c r="L317" s="1" t="s">
        <v>277</v>
      </c>
      <c r="M317" s="1" t="s">
        <v>4</v>
      </c>
      <c r="N317" s="2">
        <v>2</v>
      </c>
      <c r="O317" s="40">
        <f t="shared" si="4"/>
        <v>0</v>
      </c>
    </row>
    <row r="318" spans="1:15">
      <c r="A318" s="3">
        <v>317</v>
      </c>
      <c r="B318" s="1" t="s">
        <v>0</v>
      </c>
      <c r="C318" s="1" t="s">
        <v>1</v>
      </c>
      <c r="D318" s="1" t="s">
        <v>368</v>
      </c>
      <c r="E318" s="1" t="s">
        <v>273</v>
      </c>
      <c r="F318" s="2">
        <v>2</v>
      </c>
      <c r="G318" s="1" t="s">
        <v>136</v>
      </c>
      <c r="H318">
        <f>VLOOKUP(D318,'کار اصلی (2)'!C:V,20,0)</f>
        <v>3781586</v>
      </c>
      <c r="I318" s="43" t="s">
        <v>816</v>
      </c>
      <c r="K318" s="1" t="s">
        <v>368</v>
      </c>
      <c r="L318" s="1" t="s">
        <v>273</v>
      </c>
      <c r="M318" s="1" t="s">
        <v>4</v>
      </c>
      <c r="N318" s="2">
        <v>2</v>
      </c>
      <c r="O318" s="40">
        <f t="shared" si="4"/>
        <v>0</v>
      </c>
    </row>
    <row r="319" spans="1:15">
      <c r="A319" s="3">
        <v>318</v>
      </c>
      <c r="B319" s="1" t="s">
        <v>0</v>
      </c>
      <c r="C319" s="1" t="s">
        <v>1</v>
      </c>
      <c r="D319" s="1" t="s">
        <v>369</v>
      </c>
      <c r="E319" s="1" t="s">
        <v>277</v>
      </c>
      <c r="F319" s="2">
        <v>2</v>
      </c>
      <c r="G319" s="1" t="s">
        <v>136</v>
      </c>
      <c r="H319">
        <f>VLOOKUP(D319,'کار اصلی (2)'!C:V,20,0)</f>
        <v>5584527</v>
      </c>
      <c r="I319" s="43" t="s">
        <v>816</v>
      </c>
      <c r="K319" s="1" t="s">
        <v>369</v>
      </c>
      <c r="L319" s="1" t="s">
        <v>277</v>
      </c>
      <c r="M319" s="1" t="s">
        <v>4</v>
      </c>
      <c r="N319" s="2">
        <v>2</v>
      </c>
      <c r="O319" s="40">
        <f t="shared" si="4"/>
        <v>0</v>
      </c>
    </row>
    <row r="320" spans="1:15">
      <c r="A320" s="3">
        <v>319</v>
      </c>
      <c r="B320" s="1" t="s">
        <v>0</v>
      </c>
      <c r="C320" s="1" t="s">
        <v>1</v>
      </c>
      <c r="D320" s="1" t="s">
        <v>370</v>
      </c>
      <c r="E320" s="1" t="s">
        <v>266</v>
      </c>
      <c r="F320" s="2">
        <v>2</v>
      </c>
      <c r="G320" s="1" t="s">
        <v>136</v>
      </c>
      <c r="H320">
        <f>VLOOKUP(D320,'کار اصلی (2)'!C:V,20,0)</f>
        <v>11471895</v>
      </c>
      <c r="I320" s="43" t="s">
        <v>816</v>
      </c>
      <c r="K320" s="1" t="s">
        <v>370</v>
      </c>
      <c r="L320" s="1" t="s">
        <v>266</v>
      </c>
      <c r="M320" s="1" t="s">
        <v>4</v>
      </c>
      <c r="N320" s="2">
        <v>2</v>
      </c>
      <c r="O320" s="40">
        <f t="shared" si="4"/>
        <v>0</v>
      </c>
    </row>
    <row r="321" spans="1:15">
      <c r="A321" s="3">
        <v>320</v>
      </c>
      <c r="B321" s="1" t="s">
        <v>0</v>
      </c>
      <c r="C321" s="1" t="s">
        <v>1</v>
      </c>
      <c r="D321" s="1" t="s">
        <v>371</v>
      </c>
      <c r="E321" s="1" t="s">
        <v>273</v>
      </c>
      <c r="F321" s="2">
        <v>2</v>
      </c>
      <c r="G321" s="1" t="s">
        <v>136</v>
      </c>
      <c r="H321">
        <f>VLOOKUP(D321,'کار اصلی (2)'!C:V,20,0)</f>
        <v>5926162</v>
      </c>
      <c r="I321" s="43" t="s">
        <v>816</v>
      </c>
      <c r="K321" s="1" t="s">
        <v>371</v>
      </c>
      <c r="L321" s="1" t="s">
        <v>273</v>
      </c>
      <c r="M321" s="1" t="s">
        <v>4</v>
      </c>
      <c r="N321" s="2">
        <v>2</v>
      </c>
      <c r="O321" s="40">
        <f t="shared" si="4"/>
        <v>0</v>
      </c>
    </row>
    <row r="322" spans="1:15">
      <c r="A322" s="3">
        <v>321</v>
      </c>
      <c r="B322" s="1" t="s">
        <v>0</v>
      </c>
      <c r="C322" s="1" t="s">
        <v>1</v>
      </c>
      <c r="D322" s="1" t="s">
        <v>372</v>
      </c>
      <c r="E322" s="1" t="s">
        <v>273</v>
      </c>
      <c r="F322" s="2">
        <v>2</v>
      </c>
      <c r="G322" s="1" t="s">
        <v>136</v>
      </c>
      <c r="H322">
        <f>VLOOKUP(D322,'کار اصلی (2)'!C:V,20,0)</f>
        <v>5926162</v>
      </c>
      <c r="I322" s="43" t="s">
        <v>816</v>
      </c>
      <c r="K322" s="1" t="s">
        <v>372</v>
      </c>
      <c r="L322" s="1" t="s">
        <v>273</v>
      </c>
      <c r="M322" s="1" t="s">
        <v>4</v>
      </c>
      <c r="N322" s="2">
        <v>2</v>
      </c>
      <c r="O322" s="40">
        <f t="shared" si="4"/>
        <v>0</v>
      </c>
    </row>
    <row r="323" spans="1:15">
      <c r="A323" s="3">
        <v>322</v>
      </c>
      <c r="B323" s="1" t="s">
        <v>0</v>
      </c>
      <c r="C323" s="1" t="s">
        <v>1</v>
      </c>
      <c r="D323" s="1" t="s">
        <v>373</v>
      </c>
      <c r="E323" s="1" t="s">
        <v>273</v>
      </c>
      <c r="F323" s="2">
        <v>2</v>
      </c>
      <c r="G323" s="1" t="s">
        <v>136</v>
      </c>
      <c r="H323">
        <f>VLOOKUP(D323,'کار اصلی (2)'!C:V,20,0)</f>
        <v>5926162</v>
      </c>
      <c r="I323" s="43" t="s">
        <v>816</v>
      </c>
      <c r="K323" s="1" t="s">
        <v>373</v>
      </c>
      <c r="L323" s="1" t="s">
        <v>273</v>
      </c>
      <c r="M323" s="1" t="s">
        <v>4</v>
      </c>
      <c r="N323" s="2">
        <v>2</v>
      </c>
      <c r="O323" s="40">
        <f t="shared" ref="O323:O386" si="5">N323-F323</f>
        <v>0</v>
      </c>
    </row>
    <row r="324" spans="1:15">
      <c r="A324" s="3">
        <v>323</v>
      </c>
      <c r="B324" s="1" t="s">
        <v>0</v>
      </c>
      <c r="C324" s="1" t="s">
        <v>1</v>
      </c>
      <c r="D324" s="1" t="s">
        <v>374</v>
      </c>
      <c r="E324" s="1" t="s">
        <v>322</v>
      </c>
      <c r="F324" s="2">
        <v>2</v>
      </c>
      <c r="G324" s="1" t="s">
        <v>136</v>
      </c>
      <c r="H324">
        <f>VLOOKUP(D324,'کار اصلی (2)'!C:V,20,0)</f>
        <v>2934895</v>
      </c>
      <c r="I324" s="43" t="s">
        <v>816</v>
      </c>
      <c r="K324" s="1" t="s">
        <v>374</v>
      </c>
      <c r="L324" s="1" t="s">
        <v>322</v>
      </c>
      <c r="M324" s="1" t="s">
        <v>4</v>
      </c>
      <c r="N324" s="2">
        <v>2</v>
      </c>
      <c r="O324" s="40">
        <f t="shared" si="5"/>
        <v>0</v>
      </c>
    </row>
    <row r="325" spans="1:15">
      <c r="A325" s="3">
        <v>324</v>
      </c>
      <c r="B325" s="1" t="s">
        <v>0</v>
      </c>
      <c r="C325" s="1" t="s">
        <v>1</v>
      </c>
      <c r="D325" s="1" t="s">
        <v>375</v>
      </c>
      <c r="E325" s="1" t="s">
        <v>376</v>
      </c>
      <c r="F325" s="2">
        <v>16</v>
      </c>
      <c r="G325" s="1" t="s">
        <v>136</v>
      </c>
      <c r="H325">
        <f>VLOOKUP(D325,'کار اصلی (2)'!C:V,20,0)</f>
        <v>11471895</v>
      </c>
      <c r="I325" s="43" t="s">
        <v>816</v>
      </c>
      <c r="K325" s="1" t="s">
        <v>375</v>
      </c>
      <c r="L325" s="1" t="s">
        <v>376</v>
      </c>
      <c r="M325" s="1" t="s">
        <v>4</v>
      </c>
      <c r="N325" s="2">
        <v>16</v>
      </c>
      <c r="O325" s="40">
        <f t="shared" si="5"/>
        <v>0</v>
      </c>
    </row>
    <row r="326" spans="1:15">
      <c r="A326" s="3">
        <v>325</v>
      </c>
      <c r="B326" s="1" t="s">
        <v>0</v>
      </c>
      <c r="C326" s="1" t="s">
        <v>1</v>
      </c>
      <c r="D326" s="1" t="s">
        <v>377</v>
      </c>
      <c r="E326" s="1" t="s">
        <v>376</v>
      </c>
      <c r="F326" s="2">
        <v>16</v>
      </c>
      <c r="G326" s="1" t="s">
        <v>136</v>
      </c>
      <c r="H326">
        <f>VLOOKUP(D326,'کار اصلی (2)'!C:V,20,0)</f>
        <v>11471895</v>
      </c>
      <c r="I326" s="43" t="s">
        <v>816</v>
      </c>
      <c r="K326" s="1" t="s">
        <v>377</v>
      </c>
      <c r="L326" s="1" t="s">
        <v>376</v>
      </c>
      <c r="M326" s="1" t="s">
        <v>4</v>
      </c>
      <c r="N326" s="2">
        <v>16</v>
      </c>
      <c r="O326" s="40">
        <f t="shared" si="5"/>
        <v>0</v>
      </c>
    </row>
    <row r="327" spans="1:15">
      <c r="A327" s="3">
        <v>326</v>
      </c>
      <c r="B327" s="1" t="s">
        <v>0</v>
      </c>
      <c r="C327" s="1" t="s">
        <v>1</v>
      </c>
      <c r="D327" s="1" t="s">
        <v>378</v>
      </c>
      <c r="E327" s="1" t="s">
        <v>379</v>
      </c>
      <c r="F327" s="2">
        <v>16</v>
      </c>
      <c r="G327" s="1" t="s">
        <v>136</v>
      </c>
      <c r="H327">
        <f>VLOOKUP(D327,'کار اصلی (2)'!C:V,20,0)</f>
        <v>22404079</v>
      </c>
      <c r="I327" s="43" t="s">
        <v>816</v>
      </c>
      <c r="K327" s="1" t="s">
        <v>378</v>
      </c>
      <c r="L327" s="1" t="s">
        <v>379</v>
      </c>
      <c r="M327" s="1" t="s">
        <v>4</v>
      </c>
      <c r="N327" s="2">
        <v>16</v>
      </c>
      <c r="O327" s="40">
        <f t="shared" si="5"/>
        <v>0</v>
      </c>
    </row>
    <row r="328" spans="1:15">
      <c r="A328" s="3">
        <v>327</v>
      </c>
      <c r="B328" s="1" t="s">
        <v>0</v>
      </c>
      <c r="C328" s="1" t="s">
        <v>1</v>
      </c>
      <c r="D328" s="1" t="s">
        <v>380</v>
      </c>
      <c r="E328" s="1" t="s">
        <v>381</v>
      </c>
      <c r="F328" s="2">
        <v>12</v>
      </c>
      <c r="G328" s="1" t="s">
        <v>136</v>
      </c>
      <c r="H328">
        <f>VLOOKUP(D328,'کار اصلی (2)'!C:V,20,0)</f>
        <v>10723610</v>
      </c>
      <c r="I328" s="43" t="s">
        <v>816</v>
      </c>
      <c r="K328" s="1" t="s">
        <v>380</v>
      </c>
      <c r="L328" s="1" t="s">
        <v>381</v>
      </c>
      <c r="M328" s="1" t="s">
        <v>4</v>
      </c>
      <c r="N328" s="2">
        <v>12</v>
      </c>
      <c r="O328" s="40">
        <f t="shared" si="5"/>
        <v>0</v>
      </c>
    </row>
    <row r="329" spans="1:15">
      <c r="A329" s="3">
        <v>328</v>
      </c>
      <c r="B329" s="1" t="s">
        <v>0</v>
      </c>
      <c r="C329" s="1" t="s">
        <v>1</v>
      </c>
      <c r="D329" s="1" t="s">
        <v>382</v>
      </c>
      <c r="E329" s="1" t="s">
        <v>383</v>
      </c>
      <c r="F329" s="2">
        <v>12</v>
      </c>
      <c r="G329" s="1" t="s">
        <v>136</v>
      </c>
      <c r="H329">
        <f>VLOOKUP(D329,'کار اصلی (2)'!C:V,20,0)</f>
        <v>5926162</v>
      </c>
      <c r="I329" s="43" t="s">
        <v>816</v>
      </c>
      <c r="K329" s="1" t="s">
        <v>382</v>
      </c>
      <c r="L329" s="1" t="s">
        <v>383</v>
      </c>
      <c r="M329" s="1" t="s">
        <v>4</v>
      </c>
      <c r="N329" s="2">
        <v>12</v>
      </c>
      <c r="O329" s="40">
        <f t="shared" si="5"/>
        <v>0</v>
      </c>
    </row>
    <row r="330" spans="1:15">
      <c r="A330" s="3">
        <v>329</v>
      </c>
      <c r="B330" s="1" t="s">
        <v>0</v>
      </c>
      <c r="C330" s="1" t="s">
        <v>1</v>
      </c>
      <c r="D330" s="1" t="s">
        <v>384</v>
      </c>
      <c r="E330" s="1" t="s">
        <v>385</v>
      </c>
      <c r="F330" s="2">
        <v>8</v>
      </c>
      <c r="G330" s="1" t="s">
        <v>136</v>
      </c>
      <c r="H330">
        <f>VLOOKUP(D330,'کار اصلی (2)'!C:V,20,0)</f>
        <v>5098237</v>
      </c>
      <c r="I330" s="43" t="s">
        <v>816</v>
      </c>
      <c r="K330" s="1" t="s">
        <v>384</v>
      </c>
      <c r="L330" s="1" t="s">
        <v>385</v>
      </c>
      <c r="M330" s="1" t="s">
        <v>4</v>
      </c>
      <c r="N330" s="2">
        <v>8</v>
      </c>
      <c r="O330" s="40">
        <f t="shared" si="5"/>
        <v>0</v>
      </c>
    </row>
    <row r="331" spans="1:15">
      <c r="A331" s="3">
        <v>330</v>
      </c>
      <c r="B331" s="1" t="s">
        <v>0</v>
      </c>
      <c r="C331" s="1" t="s">
        <v>1</v>
      </c>
      <c r="D331" s="1" t="s">
        <v>386</v>
      </c>
      <c r="E331" s="1" t="s">
        <v>387</v>
      </c>
      <c r="F331" s="2">
        <v>12</v>
      </c>
      <c r="G331" s="1" t="s">
        <v>136</v>
      </c>
      <c r="H331">
        <f>VLOOKUP(D331,'کار اصلی (2)'!C:V,20,0)</f>
        <v>5584527</v>
      </c>
      <c r="I331" s="43" t="s">
        <v>816</v>
      </c>
      <c r="K331" s="1" t="s">
        <v>386</v>
      </c>
      <c r="L331" s="1" t="s">
        <v>387</v>
      </c>
      <c r="M331" s="1" t="s">
        <v>4</v>
      </c>
      <c r="N331" s="2">
        <v>12</v>
      </c>
      <c r="O331" s="40">
        <f t="shared" si="5"/>
        <v>0</v>
      </c>
    </row>
    <row r="332" spans="1:15">
      <c r="A332" s="3">
        <v>331</v>
      </c>
      <c r="B332" s="1" t="s">
        <v>0</v>
      </c>
      <c r="C332" s="1" t="s">
        <v>1</v>
      </c>
      <c r="D332" s="1" t="s">
        <v>388</v>
      </c>
      <c r="E332" s="1" t="s">
        <v>381</v>
      </c>
      <c r="F332" s="2">
        <v>8</v>
      </c>
      <c r="G332" s="1" t="s">
        <v>136</v>
      </c>
      <c r="H332">
        <f>VLOOKUP(D332,'کار اصلی (2)'!C:V,20,0)</f>
        <v>13865354</v>
      </c>
      <c r="I332" s="43" t="s">
        <v>816</v>
      </c>
      <c r="K332" s="1" t="s">
        <v>388</v>
      </c>
      <c r="L332" s="1" t="s">
        <v>381</v>
      </c>
      <c r="M332" s="1" t="s">
        <v>4</v>
      </c>
      <c r="N332" s="2">
        <v>8</v>
      </c>
      <c r="O332" s="40">
        <f t="shared" si="5"/>
        <v>0</v>
      </c>
    </row>
    <row r="333" spans="1:15">
      <c r="A333" s="3">
        <v>332</v>
      </c>
      <c r="B333" s="1" t="s">
        <v>0</v>
      </c>
      <c r="C333" s="1" t="s">
        <v>1</v>
      </c>
      <c r="D333" s="1" t="s">
        <v>389</v>
      </c>
      <c r="E333" s="1" t="s">
        <v>381</v>
      </c>
      <c r="F333" s="2">
        <v>12</v>
      </c>
      <c r="G333" s="1" t="s">
        <v>136</v>
      </c>
      <c r="H333">
        <f>VLOOKUP(D333,'کار اصلی (2)'!C:V,20,0)</f>
        <v>10723610</v>
      </c>
      <c r="I333" s="43" t="s">
        <v>816</v>
      </c>
      <c r="K333" s="1" t="s">
        <v>389</v>
      </c>
      <c r="L333" s="1" t="s">
        <v>381</v>
      </c>
      <c r="M333" s="1" t="s">
        <v>4</v>
      </c>
      <c r="N333" s="2">
        <v>12</v>
      </c>
      <c r="O333" s="40">
        <f t="shared" si="5"/>
        <v>0</v>
      </c>
    </row>
    <row r="334" spans="1:15">
      <c r="A334" s="3">
        <v>333</v>
      </c>
      <c r="B334" s="1" t="s">
        <v>0</v>
      </c>
      <c r="C334" s="1" t="s">
        <v>1</v>
      </c>
      <c r="D334" s="1" t="s">
        <v>390</v>
      </c>
      <c r="E334" s="1" t="s">
        <v>391</v>
      </c>
      <c r="F334" s="2">
        <v>16</v>
      </c>
      <c r="G334" s="1" t="s">
        <v>136</v>
      </c>
      <c r="H334">
        <f>VLOOKUP(D334,'کار اصلی (2)'!C:V,20,0)</f>
        <v>11054690</v>
      </c>
      <c r="I334" s="43" t="s">
        <v>816</v>
      </c>
      <c r="K334" s="1" t="s">
        <v>390</v>
      </c>
      <c r="L334" s="1" t="s">
        <v>391</v>
      </c>
      <c r="M334" s="1" t="s">
        <v>4</v>
      </c>
      <c r="N334" s="2">
        <v>16</v>
      </c>
      <c r="O334" s="40">
        <f t="shared" si="5"/>
        <v>0</v>
      </c>
    </row>
    <row r="335" spans="1:15">
      <c r="A335" s="3">
        <v>334</v>
      </c>
      <c r="B335" s="1" t="s">
        <v>0</v>
      </c>
      <c r="C335" s="1" t="s">
        <v>1</v>
      </c>
      <c r="D335" s="1" t="s">
        <v>392</v>
      </c>
      <c r="E335" s="1" t="s">
        <v>391</v>
      </c>
      <c r="F335" s="2">
        <v>16</v>
      </c>
      <c r="G335" s="1" t="s">
        <v>136</v>
      </c>
      <c r="H335">
        <f>VLOOKUP(D335,'کار اصلی (2)'!C:V,20,0)</f>
        <v>11054690</v>
      </c>
      <c r="I335" s="43" t="s">
        <v>816</v>
      </c>
      <c r="K335" s="1" t="s">
        <v>392</v>
      </c>
      <c r="L335" s="1" t="s">
        <v>391</v>
      </c>
      <c r="M335" s="1" t="s">
        <v>4</v>
      </c>
      <c r="N335" s="2">
        <v>16</v>
      </c>
      <c r="O335" s="40">
        <f t="shared" si="5"/>
        <v>0</v>
      </c>
    </row>
    <row r="336" spans="1:15">
      <c r="A336" s="3">
        <v>335</v>
      </c>
      <c r="B336" s="1" t="s">
        <v>0</v>
      </c>
      <c r="C336" s="1" t="s">
        <v>1</v>
      </c>
      <c r="D336" s="1" t="s">
        <v>393</v>
      </c>
      <c r="E336" s="1" t="s">
        <v>385</v>
      </c>
      <c r="F336" s="2">
        <v>8</v>
      </c>
      <c r="G336" s="1" t="s">
        <v>136</v>
      </c>
      <c r="H336">
        <f>VLOOKUP(D336,'کار اصلی (2)'!C:V,20,0)</f>
        <v>5098237</v>
      </c>
      <c r="I336" s="43" t="s">
        <v>816</v>
      </c>
      <c r="K336" s="1" t="s">
        <v>393</v>
      </c>
      <c r="L336" s="1" t="s">
        <v>385</v>
      </c>
      <c r="M336" s="1" t="s">
        <v>4</v>
      </c>
      <c r="N336" s="2">
        <v>8</v>
      </c>
      <c r="O336" s="40">
        <f t="shared" si="5"/>
        <v>0</v>
      </c>
    </row>
    <row r="337" spans="1:15">
      <c r="A337" s="3">
        <v>336</v>
      </c>
      <c r="B337" s="1" t="s">
        <v>0</v>
      </c>
      <c r="C337" s="1" t="s">
        <v>1</v>
      </c>
      <c r="D337" s="1" t="s">
        <v>394</v>
      </c>
      <c r="E337" s="1" t="s">
        <v>395</v>
      </c>
      <c r="F337" s="2">
        <v>16</v>
      </c>
      <c r="G337" s="1" t="s">
        <v>136</v>
      </c>
      <c r="H337">
        <f>VLOOKUP(D337,'کار اصلی (2)'!C:V,20,0)</f>
        <v>16085201</v>
      </c>
      <c r="I337" s="43" t="s">
        <v>816</v>
      </c>
      <c r="K337" s="1" t="s">
        <v>394</v>
      </c>
      <c r="L337" s="1" t="s">
        <v>395</v>
      </c>
      <c r="M337" s="1" t="s">
        <v>4</v>
      </c>
      <c r="N337" s="2">
        <v>16</v>
      </c>
      <c r="O337" s="40">
        <f t="shared" si="5"/>
        <v>0</v>
      </c>
    </row>
    <row r="338" spans="1:15">
      <c r="A338" s="3">
        <v>337</v>
      </c>
      <c r="B338" s="1" t="s">
        <v>0</v>
      </c>
      <c r="C338" s="1" t="s">
        <v>1</v>
      </c>
      <c r="D338" s="1" t="s">
        <v>396</v>
      </c>
      <c r="E338" s="1" t="s">
        <v>376</v>
      </c>
      <c r="F338" s="2">
        <v>16</v>
      </c>
      <c r="G338" s="1" t="s">
        <v>136</v>
      </c>
      <c r="H338">
        <f>VLOOKUP(D338,'کار اصلی (2)'!C:V,20,0)</f>
        <v>11471895</v>
      </c>
      <c r="I338" s="43" t="s">
        <v>816</v>
      </c>
      <c r="K338" s="1" t="s">
        <v>396</v>
      </c>
      <c r="L338" s="1" t="s">
        <v>376</v>
      </c>
      <c r="M338" s="1" t="s">
        <v>4</v>
      </c>
      <c r="N338" s="2">
        <v>16</v>
      </c>
      <c r="O338" s="40">
        <f t="shared" si="5"/>
        <v>0</v>
      </c>
    </row>
    <row r="339" spans="1:15">
      <c r="A339" s="3">
        <v>338</v>
      </c>
      <c r="B339" s="1" t="s">
        <v>0</v>
      </c>
      <c r="C339" s="1" t="s">
        <v>1</v>
      </c>
      <c r="D339" s="1" t="s">
        <v>397</v>
      </c>
      <c r="E339" s="1" t="s">
        <v>398</v>
      </c>
      <c r="F339" s="2">
        <v>16</v>
      </c>
      <c r="G339" s="1" t="s">
        <v>136</v>
      </c>
      <c r="H339">
        <f>VLOOKUP(D339,'کار اصلی (2)'!C:V,20,0)</f>
        <v>15901213</v>
      </c>
      <c r="I339" s="43" t="s">
        <v>816</v>
      </c>
      <c r="K339" s="1" t="s">
        <v>397</v>
      </c>
      <c r="L339" s="1" t="s">
        <v>398</v>
      </c>
      <c r="M339" s="1" t="s">
        <v>4</v>
      </c>
      <c r="N339" s="2">
        <v>16</v>
      </c>
      <c r="O339" s="40">
        <f t="shared" si="5"/>
        <v>0</v>
      </c>
    </row>
    <row r="340" spans="1:15">
      <c r="A340" s="3">
        <v>339</v>
      </c>
      <c r="B340" s="1" t="s">
        <v>0</v>
      </c>
      <c r="C340" s="1" t="s">
        <v>1</v>
      </c>
      <c r="D340" s="1" t="s">
        <v>399</v>
      </c>
      <c r="E340" s="1" t="s">
        <v>381</v>
      </c>
      <c r="F340" s="2">
        <v>12</v>
      </c>
      <c r="G340" s="1" t="s">
        <v>136</v>
      </c>
      <c r="H340">
        <f>VLOOKUP(D340,'کار اصلی (2)'!C:V,20,0)</f>
        <v>10723610</v>
      </c>
      <c r="I340" s="43" t="s">
        <v>816</v>
      </c>
      <c r="K340" s="1" t="s">
        <v>399</v>
      </c>
      <c r="L340" s="1" t="s">
        <v>381</v>
      </c>
      <c r="M340" s="1" t="s">
        <v>4</v>
      </c>
      <c r="N340" s="2">
        <v>12</v>
      </c>
      <c r="O340" s="40">
        <f t="shared" si="5"/>
        <v>0</v>
      </c>
    </row>
    <row r="341" spans="1:15">
      <c r="A341" s="3">
        <v>340</v>
      </c>
      <c r="B341" s="1" t="s">
        <v>0</v>
      </c>
      <c r="C341" s="1" t="s">
        <v>1</v>
      </c>
      <c r="D341" s="1" t="s">
        <v>400</v>
      </c>
      <c r="E341" s="1" t="s">
        <v>376</v>
      </c>
      <c r="F341" s="2">
        <v>16</v>
      </c>
      <c r="G341" s="1" t="s">
        <v>136</v>
      </c>
      <c r="H341">
        <f>VLOOKUP(D341,'کار اصلی (2)'!C:V,20,0)</f>
        <v>11471895</v>
      </c>
      <c r="I341" s="43" t="s">
        <v>816</v>
      </c>
      <c r="K341" s="1" t="s">
        <v>400</v>
      </c>
      <c r="L341" s="1" t="s">
        <v>376</v>
      </c>
      <c r="M341" s="1" t="s">
        <v>4</v>
      </c>
      <c r="N341" s="2">
        <v>16</v>
      </c>
      <c r="O341" s="40">
        <f t="shared" si="5"/>
        <v>0</v>
      </c>
    </row>
    <row r="342" spans="1:15">
      <c r="A342" s="3">
        <v>341</v>
      </c>
      <c r="B342" s="1" t="s">
        <v>0</v>
      </c>
      <c r="C342" s="1" t="s">
        <v>1</v>
      </c>
      <c r="D342" s="1" t="s">
        <v>401</v>
      </c>
      <c r="E342" s="1" t="s">
        <v>383</v>
      </c>
      <c r="F342" s="2">
        <v>12</v>
      </c>
      <c r="G342" s="1" t="s">
        <v>136</v>
      </c>
      <c r="H342">
        <f>VLOOKUP(D342,'کار اصلی (2)'!C:V,20,0)</f>
        <v>5926162</v>
      </c>
      <c r="I342" s="43" t="s">
        <v>816</v>
      </c>
      <c r="K342" s="1" t="s">
        <v>401</v>
      </c>
      <c r="L342" s="1" t="s">
        <v>383</v>
      </c>
      <c r="M342" s="1" t="s">
        <v>4</v>
      </c>
      <c r="N342" s="2">
        <v>12</v>
      </c>
      <c r="O342" s="40">
        <f t="shared" si="5"/>
        <v>0</v>
      </c>
    </row>
    <row r="343" spans="1:15">
      <c r="A343" s="3">
        <v>342</v>
      </c>
      <c r="B343" s="1" t="s">
        <v>0</v>
      </c>
      <c r="C343" s="1" t="s">
        <v>1</v>
      </c>
      <c r="D343" s="1" t="s">
        <v>402</v>
      </c>
      <c r="E343" s="1" t="s">
        <v>383</v>
      </c>
      <c r="F343" s="2">
        <v>8</v>
      </c>
      <c r="G343" s="1" t="s">
        <v>136</v>
      </c>
      <c r="H343">
        <f>VLOOKUP(D343,'کار اصلی (2)'!C:V,20,0)</f>
        <v>5098237</v>
      </c>
      <c r="I343" s="43" t="s">
        <v>816</v>
      </c>
      <c r="K343" s="1" t="s">
        <v>402</v>
      </c>
      <c r="L343" s="1" t="s">
        <v>383</v>
      </c>
      <c r="M343" s="1" t="s">
        <v>4</v>
      </c>
      <c r="N343" s="2">
        <v>8</v>
      </c>
      <c r="O343" s="40">
        <f t="shared" si="5"/>
        <v>0</v>
      </c>
    </row>
    <row r="344" spans="1:15">
      <c r="A344" s="3">
        <v>343</v>
      </c>
      <c r="B344" s="1" t="s">
        <v>0</v>
      </c>
      <c r="C344" s="1" t="s">
        <v>1</v>
      </c>
      <c r="D344" s="1" t="s">
        <v>403</v>
      </c>
      <c r="E344" s="1" t="s">
        <v>383</v>
      </c>
      <c r="F344" s="2">
        <v>12</v>
      </c>
      <c r="G344" s="1" t="s">
        <v>136</v>
      </c>
      <c r="H344">
        <f>VLOOKUP(D344,'کار اصلی (2)'!C:V,20,0)</f>
        <v>5926162</v>
      </c>
      <c r="I344" s="43" t="s">
        <v>816</v>
      </c>
      <c r="K344" s="1" t="s">
        <v>403</v>
      </c>
      <c r="L344" s="1" t="s">
        <v>383</v>
      </c>
      <c r="M344" s="1" t="s">
        <v>4</v>
      </c>
      <c r="N344" s="2">
        <v>12</v>
      </c>
      <c r="O344" s="40">
        <f t="shared" si="5"/>
        <v>0</v>
      </c>
    </row>
    <row r="345" spans="1:15">
      <c r="A345" s="3">
        <v>344</v>
      </c>
      <c r="B345" s="1" t="s">
        <v>0</v>
      </c>
      <c r="C345" s="1" t="s">
        <v>1</v>
      </c>
      <c r="D345" s="1" t="s">
        <v>404</v>
      </c>
      <c r="E345" s="1" t="s">
        <v>383</v>
      </c>
      <c r="F345" s="2">
        <v>12</v>
      </c>
      <c r="G345" s="1" t="s">
        <v>136</v>
      </c>
      <c r="H345">
        <f>VLOOKUP(D345,'کار اصلی (2)'!C:V,20,0)</f>
        <v>5926162</v>
      </c>
      <c r="I345" s="43" t="s">
        <v>816</v>
      </c>
      <c r="K345" s="1" t="s">
        <v>404</v>
      </c>
      <c r="L345" s="1" t="s">
        <v>383</v>
      </c>
      <c r="M345" s="1" t="s">
        <v>4</v>
      </c>
      <c r="N345" s="2">
        <v>12</v>
      </c>
      <c r="O345" s="40">
        <f t="shared" si="5"/>
        <v>0</v>
      </c>
    </row>
    <row r="346" spans="1:15">
      <c r="A346" s="3">
        <v>345</v>
      </c>
      <c r="B346" s="1" t="s">
        <v>0</v>
      </c>
      <c r="C346" s="1" t="s">
        <v>1</v>
      </c>
      <c r="D346" s="1" t="s">
        <v>405</v>
      </c>
      <c r="E346" s="1" t="s">
        <v>387</v>
      </c>
      <c r="F346" s="2">
        <v>12</v>
      </c>
      <c r="G346" s="1" t="s">
        <v>136</v>
      </c>
      <c r="H346">
        <f>VLOOKUP(D346,'کار اصلی (2)'!C:V,20,0)</f>
        <v>5584527</v>
      </c>
      <c r="I346" s="43" t="s">
        <v>816</v>
      </c>
      <c r="K346" s="1" t="s">
        <v>405</v>
      </c>
      <c r="L346" s="1" t="s">
        <v>387</v>
      </c>
      <c r="M346" s="1" t="s">
        <v>4</v>
      </c>
      <c r="N346" s="2">
        <v>12</v>
      </c>
      <c r="O346" s="40">
        <f t="shared" si="5"/>
        <v>0</v>
      </c>
    </row>
    <row r="347" spans="1:15">
      <c r="A347" s="3">
        <v>346</v>
      </c>
      <c r="B347" s="1" t="s">
        <v>0</v>
      </c>
      <c r="C347" s="1" t="s">
        <v>1</v>
      </c>
      <c r="D347" s="1" t="s">
        <v>406</v>
      </c>
      <c r="E347" s="1" t="s">
        <v>385</v>
      </c>
      <c r="F347" s="2">
        <v>12</v>
      </c>
      <c r="G347" s="1" t="s">
        <v>136</v>
      </c>
      <c r="H347">
        <f>VLOOKUP(D347,'کار اصلی (2)'!C:V,20,0)</f>
        <v>5926162</v>
      </c>
      <c r="I347" s="43" t="s">
        <v>816</v>
      </c>
      <c r="K347" s="1" t="s">
        <v>406</v>
      </c>
      <c r="L347" s="1" t="s">
        <v>385</v>
      </c>
      <c r="M347" s="1" t="s">
        <v>4</v>
      </c>
      <c r="N347" s="2">
        <v>12</v>
      </c>
      <c r="O347" s="40">
        <f t="shared" si="5"/>
        <v>0</v>
      </c>
    </row>
    <row r="348" spans="1:15">
      <c r="A348" s="3">
        <v>347</v>
      </c>
      <c r="B348" s="1" t="s">
        <v>0</v>
      </c>
      <c r="C348" s="1" t="s">
        <v>1</v>
      </c>
      <c r="D348" s="1" t="s">
        <v>407</v>
      </c>
      <c r="E348" s="1" t="s">
        <v>385</v>
      </c>
      <c r="F348" s="2">
        <v>8</v>
      </c>
      <c r="G348" s="1" t="s">
        <v>136</v>
      </c>
      <c r="H348">
        <f>VLOOKUP(D348,'کار اصلی (2)'!C:V,20,0)</f>
        <v>3781586</v>
      </c>
      <c r="I348" s="43" t="s">
        <v>816</v>
      </c>
      <c r="K348" s="1" t="s">
        <v>407</v>
      </c>
      <c r="L348" s="1" t="s">
        <v>385</v>
      </c>
      <c r="M348" s="1" t="s">
        <v>4</v>
      </c>
      <c r="N348" s="2">
        <v>8</v>
      </c>
      <c r="O348" s="40">
        <f t="shared" si="5"/>
        <v>0</v>
      </c>
    </row>
    <row r="349" spans="1:15">
      <c r="A349" s="3">
        <v>348</v>
      </c>
      <c r="B349" s="1" t="s">
        <v>0</v>
      </c>
      <c r="C349" s="1" t="s">
        <v>1</v>
      </c>
      <c r="D349" s="1" t="s">
        <v>408</v>
      </c>
      <c r="E349" s="1" t="s">
        <v>376</v>
      </c>
      <c r="F349" s="2">
        <v>16</v>
      </c>
      <c r="G349" s="1" t="s">
        <v>136</v>
      </c>
      <c r="H349">
        <f>VLOOKUP(D349,'کار اصلی (2)'!C:V,20,0)</f>
        <v>11471895</v>
      </c>
      <c r="I349" s="43" t="s">
        <v>816</v>
      </c>
      <c r="K349" s="1" t="s">
        <v>408</v>
      </c>
      <c r="L349" s="1" t="s">
        <v>376</v>
      </c>
      <c r="M349" s="1" t="s">
        <v>4</v>
      </c>
      <c r="N349" s="2">
        <v>16</v>
      </c>
      <c r="O349" s="40">
        <f t="shared" si="5"/>
        <v>0</v>
      </c>
    </row>
    <row r="350" spans="1:15">
      <c r="A350" s="3">
        <v>349</v>
      </c>
      <c r="B350" s="1" t="s">
        <v>0</v>
      </c>
      <c r="C350" s="1" t="s">
        <v>1</v>
      </c>
      <c r="D350" s="1" t="s">
        <v>409</v>
      </c>
      <c r="E350" s="1" t="s">
        <v>376</v>
      </c>
      <c r="F350" s="2">
        <v>16</v>
      </c>
      <c r="G350" s="1" t="s">
        <v>136</v>
      </c>
      <c r="H350">
        <f>VLOOKUP(D350,'کار اصلی (2)'!C:V,20,0)</f>
        <v>11471895</v>
      </c>
      <c r="I350" s="43" t="s">
        <v>816</v>
      </c>
      <c r="K350" s="1" t="s">
        <v>409</v>
      </c>
      <c r="L350" s="1" t="s">
        <v>376</v>
      </c>
      <c r="M350" s="1" t="s">
        <v>4</v>
      </c>
      <c r="N350" s="2">
        <v>16</v>
      </c>
      <c r="O350" s="40">
        <f t="shared" si="5"/>
        <v>0</v>
      </c>
    </row>
    <row r="351" spans="1:15">
      <c r="A351" s="3">
        <v>350</v>
      </c>
      <c r="B351" s="1" t="s">
        <v>0</v>
      </c>
      <c r="C351" s="1" t="s">
        <v>1</v>
      </c>
      <c r="D351" s="1" t="s">
        <v>410</v>
      </c>
      <c r="E351" s="1" t="s">
        <v>381</v>
      </c>
      <c r="F351" s="2">
        <v>12</v>
      </c>
      <c r="G351" s="1" t="s">
        <v>136</v>
      </c>
      <c r="H351">
        <f>VLOOKUP(D351,'کار اصلی (2)'!C:V,20,0)</f>
        <v>10723610</v>
      </c>
      <c r="I351" s="43" t="s">
        <v>816</v>
      </c>
      <c r="K351" s="1" t="s">
        <v>410</v>
      </c>
      <c r="L351" s="1" t="s">
        <v>381</v>
      </c>
      <c r="M351" s="1" t="s">
        <v>4</v>
      </c>
      <c r="N351" s="2">
        <v>12</v>
      </c>
      <c r="O351" s="40">
        <f t="shared" si="5"/>
        <v>0</v>
      </c>
    </row>
    <row r="352" spans="1:15">
      <c r="A352" s="3">
        <v>351</v>
      </c>
      <c r="B352" s="1" t="s">
        <v>0</v>
      </c>
      <c r="C352" s="1" t="s">
        <v>1</v>
      </c>
      <c r="D352" s="1" t="s">
        <v>411</v>
      </c>
      <c r="E352" s="1" t="s">
        <v>381</v>
      </c>
      <c r="F352" s="2">
        <v>12</v>
      </c>
      <c r="G352" s="1" t="s">
        <v>136</v>
      </c>
      <c r="H352">
        <f>VLOOKUP(D352,'کار اصلی (2)'!C:V,20,0)</f>
        <v>10723610</v>
      </c>
      <c r="I352" s="43" t="s">
        <v>816</v>
      </c>
      <c r="K352" s="1" t="s">
        <v>411</v>
      </c>
      <c r="L352" s="1" t="s">
        <v>381</v>
      </c>
      <c r="M352" s="1" t="s">
        <v>4</v>
      </c>
      <c r="N352" s="2">
        <v>12</v>
      </c>
      <c r="O352" s="40">
        <f t="shared" si="5"/>
        <v>0</v>
      </c>
    </row>
    <row r="353" spans="1:15">
      <c r="A353" s="3">
        <v>352</v>
      </c>
      <c r="B353" s="1" t="s">
        <v>0</v>
      </c>
      <c r="C353" s="1" t="s">
        <v>1</v>
      </c>
      <c r="D353" s="1" t="s">
        <v>412</v>
      </c>
      <c r="E353" s="1" t="s">
        <v>381</v>
      </c>
      <c r="F353" s="2">
        <v>12</v>
      </c>
      <c r="G353" s="1" t="s">
        <v>136</v>
      </c>
      <c r="H353">
        <f>VLOOKUP(D353,'کار اصلی (2)'!C:V,20,0)</f>
        <v>10723610</v>
      </c>
      <c r="I353" s="43" t="s">
        <v>816</v>
      </c>
      <c r="K353" s="1" t="s">
        <v>412</v>
      </c>
      <c r="L353" s="1" t="s">
        <v>381</v>
      </c>
      <c r="M353" s="1" t="s">
        <v>4</v>
      </c>
      <c r="N353" s="2">
        <v>12</v>
      </c>
      <c r="O353" s="40">
        <f t="shared" si="5"/>
        <v>0</v>
      </c>
    </row>
    <row r="354" spans="1:15">
      <c r="A354" s="3">
        <v>353</v>
      </c>
      <c r="B354" s="1" t="s">
        <v>0</v>
      </c>
      <c r="C354" s="1" t="s">
        <v>1</v>
      </c>
      <c r="D354" s="1" t="s">
        <v>413</v>
      </c>
      <c r="E354" s="1" t="s">
        <v>381</v>
      </c>
      <c r="F354" s="2">
        <v>12</v>
      </c>
      <c r="G354" s="1" t="s">
        <v>136</v>
      </c>
      <c r="H354">
        <f>VLOOKUP(D354,'کار اصلی (2)'!C:V,20,0)</f>
        <v>10723610</v>
      </c>
      <c r="I354" s="43" t="s">
        <v>816</v>
      </c>
      <c r="K354" s="1" t="s">
        <v>413</v>
      </c>
      <c r="L354" s="1" t="s">
        <v>381</v>
      </c>
      <c r="M354" s="1" t="s">
        <v>4</v>
      </c>
      <c r="N354" s="2">
        <v>12</v>
      </c>
      <c r="O354" s="40">
        <f t="shared" si="5"/>
        <v>0</v>
      </c>
    </row>
    <row r="355" spans="1:15">
      <c r="A355" s="3">
        <v>354</v>
      </c>
      <c r="B355" s="1" t="s">
        <v>0</v>
      </c>
      <c r="C355" s="1" t="s">
        <v>1</v>
      </c>
      <c r="D355" s="1" t="s">
        <v>414</v>
      </c>
      <c r="E355" s="1" t="s">
        <v>381</v>
      </c>
      <c r="F355" s="2">
        <v>12</v>
      </c>
      <c r="G355" s="1" t="s">
        <v>136</v>
      </c>
      <c r="H355">
        <f>VLOOKUP(D355,'کار اصلی (2)'!C:V,20,0)</f>
        <v>10723610</v>
      </c>
      <c r="I355" s="43" t="s">
        <v>816</v>
      </c>
      <c r="K355" s="1" t="s">
        <v>414</v>
      </c>
      <c r="L355" s="1" t="s">
        <v>381</v>
      </c>
      <c r="M355" s="1" t="s">
        <v>4</v>
      </c>
      <c r="N355" s="2">
        <v>12</v>
      </c>
      <c r="O355" s="40">
        <f t="shared" si="5"/>
        <v>0</v>
      </c>
    </row>
    <row r="356" spans="1:15">
      <c r="A356" s="3">
        <v>355</v>
      </c>
      <c r="B356" s="1" t="s">
        <v>0</v>
      </c>
      <c r="C356" s="1" t="s">
        <v>1</v>
      </c>
      <c r="D356" s="1" t="s">
        <v>415</v>
      </c>
      <c r="E356" s="1" t="s">
        <v>381</v>
      </c>
      <c r="F356" s="2">
        <v>12</v>
      </c>
      <c r="G356" s="1" t="s">
        <v>136</v>
      </c>
      <c r="H356">
        <f>VLOOKUP(D356,'کار اصلی (2)'!C:V,20,0)</f>
        <v>10723610</v>
      </c>
      <c r="I356" s="43" t="s">
        <v>816</v>
      </c>
      <c r="K356" s="1" t="s">
        <v>415</v>
      </c>
      <c r="L356" s="1" t="s">
        <v>381</v>
      </c>
      <c r="M356" s="1" t="s">
        <v>4</v>
      </c>
      <c r="N356" s="2">
        <v>12</v>
      </c>
      <c r="O356" s="40">
        <f t="shared" si="5"/>
        <v>0</v>
      </c>
    </row>
    <row r="357" spans="1:15">
      <c r="A357" s="3">
        <v>356</v>
      </c>
      <c r="B357" s="1" t="s">
        <v>0</v>
      </c>
      <c r="C357" s="1" t="s">
        <v>1</v>
      </c>
      <c r="D357" s="1" t="s">
        <v>416</v>
      </c>
      <c r="E357" s="1" t="s">
        <v>381</v>
      </c>
      <c r="F357" s="2">
        <v>12</v>
      </c>
      <c r="G357" s="1" t="s">
        <v>136</v>
      </c>
      <c r="H357">
        <f>VLOOKUP(D357,'کار اصلی (2)'!C:V,20,0)</f>
        <v>10723610</v>
      </c>
      <c r="I357" s="43" t="s">
        <v>816</v>
      </c>
      <c r="K357" s="1" t="s">
        <v>416</v>
      </c>
      <c r="L357" s="1" t="s">
        <v>381</v>
      </c>
      <c r="M357" s="1" t="s">
        <v>4</v>
      </c>
      <c r="N357" s="2">
        <v>12</v>
      </c>
      <c r="O357" s="40">
        <f t="shared" si="5"/>
        <v>0</v>
      </c>
    </row>
    <row r="358" spans="1:15">
      <c r="A358" s="3">
        <v>357</v>
      </c>
      <c r="B358" s="1" t="s">
        <v>0</v>
      </c>
      <c r="C358" s="1" t="s">
        <v>1</v>
      </c>
      <c r="D358" s="1" t="s">
        <v>417</v>
      </c>
      <c r="E358" s="1" t="s">
        <v>381</v>
      </c>
      <c r="F358" s="2">
        <v>12</v>
      </c>
      <c r="G358" s="1" t="s">
        <v>136</v>
      </c>
      <c r="H358">
        <f>VLOOKUP(D358,'کار اصلی (2)'!C:V,20,0)</f>
        <v>10723610</v>
      </c>
      <c r="I358" s="43" t="s">
        <v>816</v>
      </c>
      <c r="K358" s="1" t="s">
        <v>417</v>
      </c>
      <c r="L358" s="1" t="s">
        <v>381</v>
      </c>
      <c r="M358" s="1" t="s">
        <v>4</v>
      </c>
      <c r="N358" s="2">
        <v>12</v>
      </c>
      <c r="O358" s="40">
        <f t="shared" si="5"/>
        <v>0</v>
      </c>
    </row>
    <row r="359" spans="1:15">
      <c r="A359" s="3">
        <v>358</v>
      </c>
      <c r="B359" s="1" t="s">
        <v>0</v>
      </c>
      <c r="C359" s="1" t="s">
        <v>1</v>
      </c>
      <c r="D359" s="1" t="s">
        <v>418</v>
      </c>
      <c r="E359" s="1" t="s">
        <v>385</v>
      </c>
      <c r="F359" s="2">
        <v>8</v>
      </c>
      <c r="G359" s="1" t="s">
        <v>136</v>
      </c>
      <c r="H359">
        <f>VLOOKUP(D359,'کار اصلی (2)'!C:V,20,0)</f>
        <v>5098237</v>
      </c>
      <c r="I359" s="43" t="s">
        <v>816</v>
      </c>
      <c r="K359" s="1" t="s">
        <v>418</v>
      </c>
      <c r="L359" s="1" t="s">
        <v>385</v>
      </c>
      <c r="M359" s="1" t="s">
        <v>4</v>
      </c>
      <c r="N359" s="2">
        <v>8</v>
      </c>
      <c r="O359" s="40">
        <f t="shared" si="5"/>
        <v>0</v>
      </c>
    </row>
    <row r="360" spans="1:15">
      <c r="A360" s="3">
        <v>359</v>
      </c>
      <c r="B360" s="1" t="s">
        <v>0</v>
      </c>
      <c r="C360" s="1" t="s">
        <v>1</v>
      </c>
      <c r="D360" s="1" t="s">
        <v>419</v>
      </c>
      <c r="E360" s="1" t="s">
        <v>385</v>
      </c>
      <c r="F360" s="2">
        <v>8</v>
      </c>
      <c r="G360" s="1" t="s">
        <v>136</v>
      </c>
      <c r="H360">
        <f>VLOOKUP(D360,'کار اصلی (2)'!C:V,20,0)</f>
        <v>3781586</v>
      </c>
      <c r="I360" s="43" t="s">
        <v>816</v>
      </c>
      <c r="K360" s="1" t="s">
        <v>419</v>
      </c>
      <c r="L360" s="1" t="s">
        <v>385</v>
      </c>
      <c r="M360" s="1" t="s">
        <v>4</v>
      </c>
      <c r="N360" s="2">
        <v>8</v>
      </c>
      <c r="O360" s="40">
        <f t="shared" si="5"/>
        <v>0</v>
      </c>
    </row>
    <row r="361" spans="1:15">
      <c r="A361" s="3">
        <v>360</v>
      </c>
      <c r="B361" s="1" t="s">
        <v>0</v>
      </c>
      <c r="C361" s="1" t="s">
        <v>1</v>
      </c>
      <c r="D361" s="1" t="s">
        <v>420</v>
      </c>
      <c r="E361" s="1" t="s">
        <v>385</v>
      </c>
      <c r="F361" s="2">
        <v>12</v>
      </c>
      <c r="G361" s="1" t="s">
        <v>136</v>
      </c>
      <c r="H361">
        <f>VLOOKUP(D361,'کار اصلی (2)'!C:V,20,0)</f>
        <v>5926162</v>
      </c>
      <c r="I361" s="43" t="s">
        <v>816</v>
      </c>
      <c r="K361" s="1" t="s">
        <v>420</v>
      </c>
      <c r="L361" s="1" t="s">
        <v>385</v>
      </c>
      <c r="M361" s="1" t="s">
        <v>4</v>
      </c>
      <c r="N361" s="2">
        <v>12</v>
      </c>
      <c r="O361" s="40">
        <f t="shared" si="5"/>
        <v>0</v>
      </c>
    </row>
    <row r="362" spans="1:15">
      <c r="A362" s="3">
        <v>361</v>
      </c>
      <c r="B362" s="1" t="s">
        <v>0</v>
      </c>
      <c r="C362" s="1" t="s">
        <v>1</v>
      </c>
      <c r="D362" s="1" t="s">
        <v>421</v>
      </c>
      <c r="E362" s="1" t="s">
        <v>383</v>
      </c>
      <c r="F362" s="2">
        <v>8</v>
      </c>
      <c r="G362" s="1" t="s">
        <v>136</v>
      </c>
      <c r="H362">
        <f>VLOOKUP(D362,'کار اصلی (2)'!C:V,20,0)</f>
        <v>5098237</v>
      </c>
      <c r="I362" s="43" t="s">
        <v>816</v>
      </c>
      <c r="K362" s="1" t="s">
        <v>421</v>
      </c>
      <c r="L362" s="1" t="s">
        <v>383</v>
      </c>
      <c r="M362" s="1" t="s">
        <v>4</v>
      </c>
      <c r="N362" s="2">
        <v>8</v>
      </c>
      <c r="O362" s="40">
        <f t="shared" si="5"/>
        <v>0</v>
      </c>
    </row>
    <row r="363" spans="1:15">
      <c r="A363" s="3">
        <v>362</v>
      </c>
      <c r="B363" s="1" t="s">
        <v>0</v>
      </c>
      <c r="C363" s="1" t="s">
        <v>1</v>
      </c>
      <c r="D363" s="1" t="s">
        <v>422</v>
      </c>
      <c r="E363" s="1" t="s">
        <v>387</v>
      </c>
      <c r="F363" s="2">
        <v>12</v>
      </c>
      <c r="G363" s="1" t="s">
        <v>136</v>
      </c>
      <c r="H363">
        <f>VLOOKUP(D363,'کار اصلی (2)'!C:V,20,0)</f>
        <v>5584527</v>
      </c>
      <c r="I363" s="43" t="s">
        <v>816</v>
      </c>
      <c r="K363" s="1" t="s">
        <v>422</v>
      </c>
      <c r="L363" s="1" t="s">
        <v>387</v>
      </c>
      <c r="M363" s="1" t="s">
        <v>4</v>
      </c>
      <c r="N363" s="2">
        <v>12</v>
      </c>
      <c r="O363" s="40">
        <f t="shared" si="5"/>
        <v>0</v>
      </c>
    </row>
    <row r="364" spans="1:15">
      <c r="A364" s="3">
        <v>363</v>
      </c>
      <c r="B364" s="1" t="s">
        <v>0</v>
      </c>
      <c r="C364" s="1" t="s">
        <v>1</v>
      </c>
      <c r="D364" s="1" t="s">
        <v>423</v>
      </c>
      <c r="E364" s="1" t="s">
        <v>383</v>
      </c>
      <c r="F364" s="2">
        <v>8</v>
      </c>
      <c r="G364" s="1" t="s">
        <v>136</v>
      </c>
      <c r="H364">
        <f>VLOOKUP(D364,'کار اصلی (2)'!C:V,20,0)</f>
        <v>5098237</v>
      </c>
      <c r="I364" s="43" t="s">
        <v>816</v>
      </c>
      <c r="K364" s="1" t="s">
        <v>423</v>
      </c>
      <c r="L364" s="1" t="s">
        <v>383</v>
      </c>
      <c r="M364" s="1" t="s">
        <v>4</v>
      </c>
      <c r="N364" s="2">
        <v>8</v>
      </c>
      <c r="O364" s="40">
        <f t="shared" si="5"/>
        <v>0</v>
      </c>
    </row>
    <row r="365" spans="1:15">
      <c r="A365" s="3">
        <v>364</v>
      </c>
      <c r="B365" s="1" t="s">
        <v>0</v>
      </c>
      <c r="C365" s="1" t="s">
        <v>1</v>
      </c>
      <c r="D365" s="1" t="s">
        <v>424</v>
      </c>
      <c r="E365" s="1" t="s">
        <v>383</v>
      </c>
      <c r="F365" s="2">
        <v>12</v>
      </c>
      <c r="G365" s="1" t="s">
        <v>136</v>
      </c>
      <c r="H365">
        <f>VLOOKUP(D365,'کار اصلی (2)'!C:V,20,0)</f>
        <v>5926162</v>
      </c>
      <c r="I365" s="43" t="s">
        <v>816</v>
      </c>
      <c r="K365" s="1" t="s">
        <v>424</v>
      </c>
      <c r="L365" s="1" t="s">
        <v>383</v>
      </c>
      <c r="M365" s="1" t="s">
        <v>4</v>
      </c>
      <c r="N365" s="2">
        <v>12</v>
      </c>
      <c r="O365" s="40">
        <f t="shared" si="5"/>
        <v>0</v>
      </c>
    </row>
    <row r="366" spans="1:15">
      <c r="A366" s="3">
        <v>365</v>
      </c>
      <c r="B366" s="1" t="s">
        <v>0</v>
      </c>
      <c r="C366" s="1" t="s">
        <v>1</v>
      </c>
      <c r="D366" s="1" t="s">
        <v>425</v>
      </c>
      <c r="E366" s="1" t="s">
        <v>385</v>
      </c>
      <c r="F366" s="2">
        <v>8</v>
      </c>
      <c r="G366" s="1" t="s">
        <v>136</v>
      </c>
      <c r="H366">
        <f>VLOOKUP(D366,'کار اصلی (2)'!C:V,20,0)</f>
        <v>3781586</v>
      </c>
      <c r="I366" s="43" t="s">
        <v>816</v>
      </c>
      <c r="K366" s="1" t="s">
        <v>425</v>
      </c>
      <c r="L366" s="1" t="s">
        <v>385</v>
      </c>
      <c r="M366" s="1" t="s">
        <v>4</v>
      </c>
      <c r="N366" s="2">
        <v>8</v>
      </c>
      <c r="O366" s="40">
        <f t="shared" si="5"/>
        <v>0</v>
      </c>
    </row>
    <row r="367" spans="1:15">
      <c r="A367" s="3">
        <v>366</v>
      </c>
      <c r="B367" s="1" t="s">
        <v>0</v>
      </c>
      <c r="C367" s="1" t="s">
        <v>1</v>
      </c>
      <c r="D367" s="1" t="s">
        <v>426</v>
      </c>
      <c r="E367" s="1" t="s">
        <v>376</v>
      </c>
      <c r="F367" s="2">
        <v>16</v>
      </c>
      <c r="G367" s="1" t="s">
        <v>136</v>
      </c>
      <c r="H367">
        <f>VLOOKUP(D367,'کار اصلی (2)'!C:V,20,0)</f>
        <v>11471895</v>
      </c>
      <c r="I367" s="43" t="s">
        <v>816</v>
      </c>
      <c r="K367" s="1" t="s">
        <v>426</v>
      </c>
      <c r="L367" s="1" t="s">
        <v>376</v>
      </c>
      <c r="M367" s="1" t="s">
        <v>4</v>
      </c>
      <c r="N367" s="2">
        <v>16</v>
      </c>
      <c r="O367" s="40">
        <f t="shared" si="5"/>
        <v>0</v>
      </c>
    </row>
    <row r="368" spans="1:15">
      <c r="A368" s="3">
        <v>367</v>
      </c>
      <c r="B368" s="1" t="s">
        <v>0</v>
      </c>
      <c r="C368" s="1" t="s">
        <v>1</v>
      </c>
      <c r="D368" s="1" t="s">
        <v>427</v>
      </c>
      <c r="E368" s="1" t="s">
        <v>376</v>
      </c>
      <c r="F368" s="2">
        <v>16</v>
      </c>
      <c r="G368" s="1" t="s">
        <v>136</v>
      </c>
      <c r="H368">
        <f>VLOOKUP(D368,'کار اصلی (2)'!C:V,20,0)</f>
        <v>11471895</v>
      </c>
      <c r="I368" s="43" t="s">
        <v>816</v>
      </c>
      <c r="K368" s="1" t="s">
        <v>427</v>
      </c>
      <c r="L368" s="1" t="s">
        <v>376</v>
      </c>
      <c r="M368" s="1" t="s">
        <v>4</v>
      </c>
      <c r="N368" s="2">
        <v>16</v>
      </c>
      <c r="O368" s="40">
        <f t="shared" si="5"/>
        <v>0</v>
      </c>
    </row>
    <row r="369" spans="1:15">
      <c r="A369" s="3">
        <v>368</v>
      </c>
      <c r="B369" s="1" t="s">
        <v>0</v>
      </c>
      <c r="C369" s="1" t="s">
        <v>1</v>
      </c>
      <c r="D369" s="1" t="s">
        <v>428</v>
      </c>
      <c r="E369" s="1" t="s">
        <v>429</v>
      </c>
      <c r="F369" s="2">
        <v>20</v>
      </c>
      <c r="G369" s="1" t="s">
        <v>136</v>
      </c>
      <c r="H369">
        <f>VLOOKUP(D369,'کار اصلی (2)'!C:V,20,0)</f>
        <v>12500351</v>
      </c>
      <c r="I369" s="43" t="s">
        <v>816</v>
      </c>
      <c r="K369" s="1" t="s">
        <v>428</v>
      </c>
      <c r="L369" s="1" t="s">
        <v>429</v>
      </c>
      <c r="M369" s="1" t="s">
        <v>4</v>
      </c>
      <c r="N369" s="2">
        <v>20</v>
      </c>
      <c r="O369" s="40">
        <f t="shared" si="5"/>
        <v>0</v>
      </c>
    </row>
    <row r="370" spans="1:15">
      <c r="A370" s="3">
        <v>369</v>
      </c>
      <c r="B370" s="1" t="s">
        <v>0</v>
      </c>
      <c r="C370" s="1" t="s">
        <v>1</v>
      </c>
      <c r="D370" s="1" t="s">
        <v>430</v>
      </c>
      <c r="E370" s="1" t="s">
        <v>383</v>
      </c>
      <c r="F370" s="2">
        <v>12</v>
      </c>
      <c r="G370" s="1" t="s">
        <v>136</v>
      </c>
      <c r="H370">
        <f>VLOOKUP(D370,'کار اصلی (2)'!C:V,20,0)</f>
        <v>5926162</v>
      </c>
      <c r="I370" s="43" t="s">
        <v>816</v>
      </c>
      <c r="K370" s="1" t="s">
        <v>430</v>
      </c>
      <c r="L370" s="1" t="s">
        <v>383</v>
      </c>
      <c r="M370" s="1" t="s">
        <v>4</v>
      </c>
      <c r="N370" s="2">
        <v>12</v>
      </c>
      <c r="O370" s="40">
        <f t="shared" si="5"/>
        <v>0</v>
      </c>
    </row>
    <row r="371" spans="1:15">
      <c r="A371" s="3">
        <v>370</v>
      </c>
      <c r="B371" s="1" t="s">
        <v>0</v>
      </c>
      <c r="C371" s="1" t="s">
        <v>1</v>
      </c>
      <c r="D371" s="1" t="s">
        <v>431</v>
      </c>
      <c r="E371" s="1" t="s">
        <v>383</v>
      </c>
      <c r="F371" s="2">
        <v>8</v>
      </c>
      <c r="G371" s="1" t="s">
        <v>136</v>
      </c>
      <c r="H371">
        <f>VLOOKUP(D371,'کار اصلی (2)'!C:V,20,0)</f>
        <v>3781586</v>
      </c>
      <c r="I371" s="43" t="s">
        <v>816</v>
      </c>
      <c r="K371" s="1" t="s">
        <v>431</v>
      </c>
      <c r="L371" s="1" t="s">
        <v>383</v>
      </c>
      <c r="M371" s="1" t="s">
        <v>4</v>
      </c>
      <c r="N371" s="2">
        <v>8</v>
      </c>
      <c r="O371" s="40">
        <f t="shared" si="5"/>
        <v>0</v>
      </c>
    </row>
    <row r="372" spans="1:15">
      <c r="A372" s="3">
        <v>371</v>
      </c>
      <c r="B372" s="1" t="s">
        <v>0</v>
      </c>
      <c r="C372" s="1" t="s">
        <v>1</v>
      </c>
      <c r="D372" s="1" t="s">
        <v>432</v>
      </c>
      <c r="E372" s="1" t="s">
        <v>433</v>
      </c>
      <c r="F372" s="2">
        <v>8</v>
      </c>
      <c r="G372" s="1" t="s">
        <v>136</v>
      </c>
      <c r="H372">
        <f>VLOOKUP(D372,'کار اصلی (2)'!C:V,20,0)</f>
        <v>2727918</v>
      </c>
      <c r="I372" s="43" t="s">
        <v>816</v>
      </c>
      <c r="K372" s="1" t="s">
        <v>432</v>
      </c>
      <c r="L372" s="1" t="s">
        <v>433</v>
      </c>
      <c r="M372" s="1" t="s">
        <v>4</v>
      </c>
      <c r="N372" s="2">
        <v>8</v>
      </c>
      <c r="O372" s="40">
        <f t="shared" si="5"/>
        <v>0</v>
      </c>
    </row>
    <row r="373" spans="1:15">
      <c r="A373" s="3">
        <v>372</v>
      </c>
      <c r="B373" s="1" t="s">
        <v>0</v>
      </c>
      <c r="C373" s="1" t="s">
        <v>1</v>
      </c>
      <c r="D373" s="1" t="s">
        <v>434</v>
      </c>
      <c r="E373" s="1" t="s">
        <v>376</v>
      </c>
      <c r="F373" s="2">
        <v>16</v>
      </c>
      <c r="G373" s="1" t="s">
        <v>136</v>
      </c>
      <c r="H373">
        <f>VLOOKUP(D373,'کار اصلی (2)'!C:V,20,0)</f>
        <v>11471895</v>
      </c>
      <c r="I373" s="43" t="s">
        <v>816</v>
      </c>
      <c r="K373" s="1" t="s">
        <v>434</v>
      </c>
      <c r="L373" s="1" t="s">
        <v>376</v>
      </c>
      <c r="M373" s="1" t="s">
        <v>4</v>
      </c>
      <c r="N373" s="2">
        <v>16</v>
      </c>
      <c r="O373" s="40">
        <f t="shared" si="5"/>
        <v>0</v>
      </c>
    </row>
    <row r="374" spans="1:15">
      <c r="A374" s="3">
        <v>373</v>
      </c>
      <c r="B374" s="1" t="s">
        <v>0</v>
      </c>
      <c r="C374" s="1" t="s">
        <v>1</v>
      </c>
      <c r="D374" s="1" t="s">
        <v>435</v>
      </c>
      <c r="E374" s="1" t="s">
        <v>383</v>
      </c>
      <c r="F374" s="2">
        <v>12</v>
      </c>
      <c r="G374" s="1" t="s">
        <v>136</v>
      </c>
      <c r="H374">
        <f>VLOOKUP(D374,'کار اصلی (2)'!C:V,20,0)</f>
        <v>5926162</v>
      </c>
      <c r="I374" s="43" t="s">
        <v>816</v>
      </c>
      <c r="K374" s="1" t="s">
        <v>435</v>
      </c>
      <c r="L374" s="1" t="s">
        <v>383</v>
      </c>
      <c r="M374" s="1" t="s">
        <v>4</v>
      </c>
      <c r="N374" s="2">
        <v>12</v>
      </c>
      <c r="O374" s="40">
        <f t="shared" si="5"/>
        <v>0</v>
      </c>
    </row>
    <row r="375" spans="1:15">
      <c r="A375" s="3">
        <v>374</v>
      </c>
      <c r="B375" s="1" t="s">
        <v>0</v>
      </c>
      <c r="C375" s="1" t="s">
        <v>1</v>
      </c>
      <c r="D375" s="1" t="s">
        <v>436</v>
      </c>
      <c r="E375" s="1" t="s">
        <v>437</v>
      </c>
      <c r="F375" s="2">
        <v>8</v>
      </c>
      <c r="G375" s="1" t="s">
        <v>136</v>
      </c>
      <c r="H375">
        <f>VLOOKUP(D375,'کار اصلی (2)'!C:V,20,0)</f>
        <v>6095551</v>
      </c>
      <c r="I375" s="43" t="s">
        <v>816</v>
      </c>
      <c r="K375" s="1" t="s">
        <v>436</v>
      </c>
      <c r="L375" s="1" t="s">
        <v>437</v>
      </c>
      <c r="M375" s="1" t="s">
        <v>4</v>
      </c>
      <c r="N375" s="2">
        <v>8</v>
      </c>
      <c r="O375" s="40">
        <f t="shared" si="5"/>
        <v>0</v>
      </c>
    </row>
    <row r="376" spans="1:15">
      <c r="A376" s="3">
        <v>375</v>
      </c>
      <c r="B376" s="1" t="s">
        <v>0</v>
      </c>
      <c r="C376" s="1" t="s">
        <v>1</v>
      </c>
      <c r="D376" s="1" t="s">
        <v>438</v>
      </c>
      <c r="E376" s="1" t="s">
        <v>383</v>
      </c>
      <c r="F376" s="2">
        <v>8</v>
      </c>
      <c r="G376" s="1" t="s">
        <v>136</v>
      </c>
      <c r="H376">
        <f>VLOOKUP(D376,'کار اصلی (2)'!C:V,20,0)</f>
        <v>3781586</v>
      </c>
      <c r="I376" s="43" t="s">
        <v>816</v>
      </c>
      <c r="K376" s="1" t="s">
        <v>438</v>
      </c>
      <c r="L376" s="1" t="s">
        <v>383</v>
      </c>
      <c r="M376" s="1" t="s">
        <v>4</v>
      </c>
      <c r="N376" s="2">
        <v>8</v>
      </c>
      <c r="O376" s="40">
        <f t="shared" si="5"/>
        <v>0</v>
      </c>
    </row>
    <row r="377" spans="1:15">
      <c r="A377" s="3">
        <v>376</v>
      </c>
      <c r="B377" s="1" t="s">
        <v>0</v>
      </c>
      <c r="C377" s="1" t="s">
        <v>1</v>
      </c>
      <c r="D377" s="1" t="s">
        <v>439</v>
      </c>
      <c r="E377" s="1" t="s">
        <v>437</v>
      </c>
      <c r="F377" s="2">
        <v>8</v>
      </c>
      <c r="G377" s="1" t="s">
        <v>136</v>
      </c>
      <c r="H377">
        <f>VLOOKUP(D377,'کار اصلی (2)'!C:V,20,0)</f>
        <v>6095551</v>
      </c>
      <c r="I377" s="43" t="s">
        <v>816</v>
      </c>
      <c r="K377" s="1" t="s">
        <v>439</v>
      </c>
      <c r="L377" s="1" t="s">
        <v>437</v>
      </c>
      <c r="M377" s="1" t="s">
        <v>4</v>
      </c>
      <c r="N377" s="2">
        <v>8</v>
      </c>
      <c r="O377" s="40">
        <f t="shared" si="5"/>
        <v>0</v>
      </c>
    </row>
    <row r="378" spans="1:15">
      <c r="A378" s="3">
        <v>377</v>
      </c>
      <c r="B378" s="1" t="s">
        <v>0</v>
      </c>
      <c r="C378" s="1" t="s">
        <v>1</v>
      </c>
      <c r="D378" s="1" t="s">
        <v>440</v>
      </c>
      <c r="E378" s="1" t="s">
        <v>387</v>
      </c>
      <c r="F378" s="2">
        <v>12</v>
      </c>
      <c r="G378" s="1" t="s">
        <v>136</v>
      </c>
      <c r="H378">
        <f>VLOOKUP(D378,'کار اصلی (2)'!C:V,20,0)</f>
        <v>5584527</v>
      </c>
      <c r="I378" s="43" t="s">
        <v>816</v>
      </c>
      <c r="K378" s="1" t="s">
        <v>440</v>
      </c>
      <c r="L378" s="1" t="s">
        <v>387</v>
      </c>
      <c r="M378" s="1" t="s">
        <v>4</v>
      </c>
      <c r="N378" s="2">
        <v>12</v>
      </c>
      <c r="O378" s="40">
        <f t="shared" si="5"/>
        <v>0</v>
      </c>
    </row>
    <row r="379" spans="1:15">
      <c r="A379" s="3">
        <v>378</v>
      </c>
      <c r="B379" s="1" t="s">
        <v>0</v>
      </c>
      <c r="C379" s="1" t="s">
        <v>1</v>
      </c>
      <c r="D379" s="1" t="s">
        <v>441</v>
      </c>
      <c r="E379" s="1" t="s">
        <v>398</v>
      </c>
      <c r="F379" s="2">
        <v>20</v>
      </c>
      <c r="G379" s="1" t="s">
        <v>136</v>
      </c>
      <c r="H379">
        <f>VLOOKUP(D379,'کار اصلی (2)'!C:V,20,0)</f>
        <v>16701921</v>
      </c>
      <c r="I379" s="43" t="s">
        <v>816</v>
      </c>
      <c r="K379" s="1" t="s">
        <v>441</v>
      </c>
      <c r="L379" s="1" t="s">
        <v>398</v>
      </c>
      <c r="M379" s="1" t="s">
        <v>4</v>
      </c>
      <c r="N379" s="2">
        <v>20</v>
      </c>
      <c r="O379" s="40">
        <f t="shared" si="5"/>
        <v>0</v>
      </c>
    </row>
    <row r="380" spans="1:15">
      <c r="A380" s="3">
        <v>379</v>
      </c>
      <c r="B380" s="1" t="s">
        <v>0</v>
      </c>
      <c r="C380" s="1" t="s">
        <v>1</v>
      </c>
      <c r="D380" s="1" t="s">
        <v>442</v>
      </c>
      <c r="E380" s="1" t="s">
        <v>383</v>
      </c>
      <c r="F380" s="2">
        <v>8</v>
      </c>
      <c r="G380" s="1" t="s">
        <v>136</v>
      </c>
      <c r="H380">
        <f>VLOOKUP(D380,'کار اصلی (2)'!C:V,20,0)</f>
        <v>5098237</v>
      </c>
      <c r="I380" s="43" t="s">
        <v>816</v>
      </c>
      <c r="K380" s="1" t="s">
        <v>442</v>
      </c>
      <c r="L380" s="1" t="s">
        <v>383</v>
      </c>
      <c r="M380" s="1" t="s">
        <v>4</v>
      </c>
      <c r="N380" s="2">
        <v>8</v>
      </c>
      <c r="O380" s="40">
        <f t="shared" si="5"/>
        <v>0</v>
      </c>
    </row>
    <row r="381" spans="1:15">
      <c r="A381" s="3">
        <v>380</v>
      </c>
      <c r="B381" s="1" t="s">
        <v>0</v>
      </c>
      <c r="C381" s="1" t="s">
        <v>1</v>
      </c>
      <c r="D381" s="1" t="s">
        <v>443</v>
      </c>
      <c r="E381" s="1" t="s">
        <v>433</v>
      </c>
      <c r="F381" s="2">
        <v>8</v>
      </c>
      <c r="G381" s="1" t="s">
        <v>136</v>
      </c>
      <c r="H381">
        <f>VLOOKUP(D381,'کار اصلی (2)'!C:V,20,0)</f>
        <v>2727918</v>
      </c>
      <c r="I381" s="43" t="s">
        <v>816</v>
      </c>
      <c r="K381" s="1" t="s">
        <v>443</v>
      </c>
      <c r="L381" s="1" t="s">
        <v>433</v>
      </c>
      <c r="M381" s="1" t="s">
        <v>4</v>
      </c>
      <c r="N381" s="2">
        <v>8</v>
      </c>
      <c r="O381" s="40">
        <f t="shared" si="5"/>
        <v>0</v>
      </c>
    </row>
    <row r="382" spans="1:15">
      <c r="A382" s="3">
        <v>381</v>
      </c>
      <c r="B382" s="1" t="s">
        <v>0</v>
      </c>
      <c r="C382" s="1" t="s">
        <v>1</v>
      </c>
      <c r="D382" s="1" t="s">
        <v>444</v>
      </c>
      <c r="E382" s="1" t="s">
        <v>383</v>
      </c>
      <c r="F382" s="2">
        <v>8</v>
      </c>
      <c r="G382" s="1" t="s">
        <v>136</v>
      </c>
      <c r="H382">
        <f>VLOOKUP(D382,'کار اصلی (2)'!C:V,20,0)</f>
        <v>3781586</v>
      </c>
      <c r="I382" s="43" t="s">
        <v>816</v>
      </c>
      <c r="K382" s="1" t="s">
        <v>444</v>
      </c>
      <c r="L382" s="1" t="s">
        <v>383</v>
      </c>
      <c r="M382" s="1" t="s">
        <v>4</v>
      </c>
      <c r="N382" s="2">
        <v>8</v>
      </c>
      <c r="O382" s="40">
        <f t="shared" si="5"/>
        <v>0</v>
      </c>
    </row>
    <row r="383" spans="1:15">
      <c r="A383" s="3">
        <v>382</v>
      </c>
      <c r="B383" s="1" t="s">
        <v>0</v>
      </c>
      <c r="C383" s="1" t="s">
        <v>1</v>
      </c>
      <c r="D383" s="1" t="s">
        <v>445</v>
      </c>
      <c r="E383" s="1" t="s">
        <v>446</v>
      </c>
      <c r="F383" s="2">
        <v>8</v>
      </c>
      <c r="G383" s="1" t="s">
        <v>136</v>
      </c>
      <c r="H383">
        <f>VLOOKUP(D383,'کار اصلی (2)'!C:V,20,0)</f>
        <v>6095551</v>
      </c>
      <c r="I383" s="43" t="s">
        <v>816</v>
      </c>
      <c r="K383" s="1" t="s">
        <v>445</v>
      </c>
      <c r="L383" s="1" t="s">
        <v>446</v>
      </c>
      <c r="M383" s="1" t="s">
        <v>4</v>
      </c>
      <c r="N383" s="2">
        <v>8</v>
      </c>
      <c r="O383" s="40">
        <f t="shared" si="5"/>
        <v>0</v>
      </c>
    </row>
    <row r="384" spans="1:15">
      <c r="A384" s="3">
        <v>383</v>
      </c>
      <c r="B384" s="1" t="s">
        <v>0</v>
      </c>
      <c r="C384" s="1" t="s">
        <v>1</v>
      </c>
      <c r="D384" s="1" t="s">
        <v>447</v>
      </c>
      <c r="E384" s="1" t="s">
        <v>446</v>
      </c>
      <c r="F384" s="2">
        <v>8</v>
      </c>
      <c r="G384" s="1" t="s">
        <v>136</v>
      </c>
      <c r="H384">
        <f>VLOOKUP(D384,'کار اصلی (2)'!C:V,20,0)</f>
        <v>6095551</v>
      </c>
      <c r="I384" s="43" t="s">
        <v>816</v>
      </c>
      <c r="K384" s="1" t="s">
        <v>447</v>
      </c>
      <c r="L384" s="1" t="s">
        <v>446</v>
      </c>
      <c r="M384" s="1" t="s">
        <v>4</v>
      </c>
      <c r="N384" s="2">
        <v>8</v>
      </c>
      <c r="O384" s="40">
        <f t="shared" si="5"/>
        <v>0</v>
      </c>
    </row>
    <row r="385" spans="1:15">
      <c r="A385" s="3">
        <v>384</v>
      </c>
      <c r="B385" s="1" t="s">
        <v>0</v>
      </c>
      <c r="C385" s="1" t="s">
        <v>1</v>
      </c>
      <c r="D385" s="1" t="s">
        <v>448</v>
      </c>
      <c r="E385" s="1" t="s">
        <v>385</v>
      </c>
      <c r="F385" s="2">
        <v>8</v>
      </c>
      <c r="G385" s="1" t="s">
        <v>136</v>
      </c>
      <c r="H385">
        <f>VLOOKUP(D385,'کار اصلی (2)'!C:V,20,0)</f>
        <v>3781586</v>
      </c>
      <c r="I385" s="43" t="s">
        <v>816</v>
      </c>
      <c r="K385" s="1" t="s">
        <v>448</v>
      </c>
      <c r="L385" s="1" t="s">
        <v>385</v>
      </c>
      <c r="M385" s="1" t="s">
        <v>4</v>
      </c>
      <c r="N385" s="2">
        <v>8</v>
      </c>
      <c r="O385" s="40">
        <f t="shared" si="5"/>
        <v>0</v>
      </c>
    </row>
    <row r="386" spans="1:15">
      <c r="A386" s="3">
        <v>385</v>
      </c>
      <c r="B386" s="1" t="s">
        <v>0</v>
      </c>
      <c r="C386" s="1" t="s">
        <v>1</v>
      </c>
      <c r="D386" s="1" t="s">
        <v>449</v>
      </c>
      <c r="E386" s="1" t="s">
        <v>433</v>
      </c>
      <c r="F386" s="2">
        <v>8</v>
      </c>
      <c r="G386" s="1" t="s">
        <v>136</v>
      </c>
      <c r="H386">
        <f>VLOOKUP(D386,'کار اصلی (2)'!C:V,20,0)</f>
        <v>2934895</v>
      </c>
      <c r="I386" s="43" t="s">
        <v>816</v>
      </c>
      <c r="K386" s="1" t="s">
        <v>449</v>
      </c>
      <c r="L386" s="1" t="s">
        <v>433</v>
      </c>
      <c r="M386" s="1" t="s">
        <v>4</v>
      </c>
      <c r="N386" s="2">
        <v>8</v>
      </c>
      <c r="O386" s="40">
        <f t="shared" si="5"/>
        <v>0</v>
      </c>
    </row>
    <row r="387" spans="1:15">
      <c r="A387" s="3">
        <v>386</v>
      </c>
      <c r="B387" s="1" t="s">
        <v>0</v>
      </c>
      <c r="C387" s="1" t="s">
        <v>1</v>
      </c>
      <c r="D387" s="1" t="s">
        <v>450</v>
      </c>
      <c r="E387" s="1" t="s">
        <v>383</v>
      </c>
      <c r="F387" s="2">
        <v>8</v>
      </c>
      <c r="G387" s="1" t="s">
        <v>136</v>
      </c>
      <c r="H387">
        <f>VLOOKUP(D387,'کار اصلی (2)'!C:V,20,0)</f>
        <v>3781586</v>
      </c>
      <c r="I387" s="43" t="s">
        <v>816</v>
      </c>
      <c r="K387" s="1" t="s">
        <v>450</v>
      </c>
      <c r="L387" s="1" t="s">
        <v>383</v>
      </c>
      <c r="M387" s="1" t="s">
        <v>4</v>
      </c>
      <c r="N387" s="2">
        <v>8</v>
      </c>
      <c r="O387" s="40">
        <f t="shared" ref="O387:O450" si="6">N387-F387</f>
        <v>0</v>
      </c>
    </row>
    <row r="388" spans="1:15">
      <c r="A388" s="3">
        <v>387</v>
      </c>
      <c r="B388" s="1" t="s">
        <v>0</v>
      </c>
      <c r="C388" s="1" t="s">
        <v>1</v>
      </c>
      <c r="D388" s="1" t="s">
        <v>451</v>
      </c>
      <c r="E388" s="1" t="s">
        <v>446</v>
      </c>
      <c r="F388" s="2">
        <v>8</v>
      </c>
      <c r="G388" s="1" t="s">
        <v>136</v>
      </c>
      <c r="H388">
        <f>VLOOKUP(D388,'کار اصلی (2)'!C:V,20,0)</f>
        <v>6095551</v>
      </c>
      <c r="I388" s="43" t="s">
        <v>816</v>
      </c>
      <c r="K388" s="1" t="s">
        <v>451</v>
      </c>
      <c r="L388" s="1" t="s">
        <v>446</v>
      </c>
      <c r="M388" s="1" t="s">
        <v>4</v>
      </c>
      <c r="N388" s="2">
        <v>8</v>
      </c>
      <c r="O388" s="40">
        <f t="shared" si="6"/>
        <v>0</v>
      </c>
    </row>
    <row r="389" spans="1:15">
      <c r="A389" s="3">
        <v>388</v>
      </c>
      <c r="B389" s="1" t="s">
        <v>0</v>
      </c>
      <c r="C389" s="1" t="s">
        <v>1</v>
      </c>
      <c r="D389" s="1" t="s">
        <v>452</v>
      </c>
      <c r="E389" s="1" t="s">
        <v>437</v>
      </c>
      <c r="F389" s="2">
        <v>8</v>
      </c>
      <c r="G389" s="1" t="s">
        <v>136</v>
      </c>
      <c r="H389">
        <f>VLOOKUP(D389,'کار اصلی (2)'!C:V,20,0)</f>
        <v>6095551</v>
      </c>
      <c r="I389" s="43" t="s">
        <v>816</v>
      </c>
      <c r="K389" s="1" t="s">
        <v>452</v>
      </c>
      <c r="L389" s="1" t="s">
        <v>437</v>
      </c>
      <c r="M389" s="1" t="s">
        <v>4</v>
      </c>
      <c r="N389" s="2">
        <v>8</v>
      </c>
      <c r="O389" s="40">
        <f t="shared" si="6"/>
        <v>0</v>
      </c>
    </row>
    <row r="390" spans="1:15">
      <c r="A390" s="3">
        <v>389</v>
      </c>
      <c r="B390" s="1" t="s">
        <v>0</v>
      </c>
      <c r="C390" s="1" t="s">
        <v>1</v>
      </c>
      <c r="D390" s="1" t="s">
        <v>453</v>
      </c>
      <c r="E390" s="1" t="s">
        <v>433</v>
      </c>
      <c r="F390" s="2">
        <v>8</v>
      </c>
      <c r="G390" s="1" t="s">
        <v>136</v>
      </c>
      <c r="H390">
        <f>VLOOKUP(D390,'کار اصلی (2)'!C:V,20,0)</f>
        <v>2934895</v>
      </c>
      <c r="I390" s="43" t="s">
        <v>816</v>
      </c>
      <c r="K390" s="1" t="s">
        <v>453</v>
      </c>
      <c r="L390" s="1" t="s">
        <v>433</v>
      </c>
      <c r="M390" s="1" t="s">
        <v>4</v>
      </c>
      <c r="N390" s="2">
        <v>8</v>
      </c>
      <c r="O390" s="40">
        <f t="shared" si="6"/>
        <v>0</v>
      </c>
    </row>
    <row r="391" spans="1:15">
      <c r="A391" s="3">
        <v>390</v>
      </c>
      <c r="B391" s="1" t="s">
        <v>0</v>
      </c>
      <c r="C391" s="1" t="s">
        <v>1</v>
      </c>
      <c r="D391" s="1" t="s">
        <v>454</v>
      </c>
      <c r="E391" s="1" t="s">
        <v>383</v>
      </c>
      <c r="F391" s="2">
        <v>8</v>
      </c>
      <c r="G391" s="1" t="s">
        <v>136</v>
      </c>
      <c r="H391">
        <f>VLOOKUP(D391,'کار اصلی (2)'!C:V,20,0)</f>
        <v>5098237</v>
      </c>
      <c r="I391" s="43" t="s">
        <v>816</v>
      </c>
      <c r="K391" s="1" t="s">
        <v>454</v>
      </c>
      <c r="L391" s="1" t="s">
        <v>383</v>
      </c>
      <c r="M391" s="1" t="s">
        <v>4</v>
      </c>
      <c r="N391" s="2">
        <v>8</v>
      </c>
      <c r="O391" s="40">
        <f t="shared" si="6"/>
        <v>0</v>
      </c>
    </row>
    <row r="392" spans="1:15">
      <c r="A392" s="3">
        <v>391</v>
      </c>
      <c r="B392" s="1" t="s">
        <v>0</v>
      </c>
      <c r="C392" s="1" t="s">
        <v>1</v>
      </c>
      <c r="D392" s="1" t="s">
        <v>455</v>
      </c>
      <c r="E392" s="1" t="s">
        <v>456</v>
      </c>
      <c r="F392" s="2">
        <v>8</v>
      </c>
      <c r="G392" s="1" t="s">
        <v>136</v>
      </c>
      <c r="H392">
        <f>VLOOKUP(D392,'کار اصلی (2)'!C:V,20,0)</f>
        <v>6509505</v>
      </c>
      <c r="I392" s="43" t="s">
        <v>816</v>
      </c>
      <c r="K392" s="1" t="s">
        <v>455</v>
      </c>
      <c r="L392" s="1" t="s">
        <v>456</v>
      </c>
      <c r="M392" s="1" t="s">
        <v>4</v>
      </c>
      <c r="N392" s="2">
        <v>8</v>
      </c>
      <c r="O392" s="40">
        <f t="shared" si="6"/>
        <v>0</v>
      </c>
    </row>
    <row r="393" spans="1:15">
      <c r="A393" s="3">
        <v>392</v>
      </c>
      <c r="B393" s="1" t="s">
        <v>0</v>
      </c>
      <c r="C393" s="1" t="s">
        <v>1</v>
      </c>
      <c r="D393" s="1" t="s">
        <v>457</v>
      </c>
      <c r="E393" s="1" t="s">
        <v>433</v>
      </c>
      <c r="F393" s="2">
        <v>8</v>
      </c>
      <c r="G393" s="1" t="s">
        <v>136</v>
      </c>
      <c r="H393">
        <f>VLOOKUP(D393,'کار اصلی (2)'!C:V,20,0)</f>
        <v>2934895</v>
      </c>
      <c r="I393" s="43" t="s">
        <v>816</v>
      </c>
      <c r="K393" s="1" t="s">
        <v>457</v>
      </c>
      <c r="L393" s="1" t="s">
        <v>433</v>
      </c>
      <c r="M393" s="1" t="s">
        <v>4</v>
      </c>
      <c r="N393" s="2">
        <v>8</v>
      </c>
      <c r="O393" s="40">
        <f t="shared" si="6"/>
        <v>0</v>
      </c>
    </row>
    <row r="394" spans="1:15">
      <c r="A394" s="3">
        <v>393</v>
      </c>
      <c r="B394" s="1" t="s">
        <v>0</v>
      </c>
      <c r="C394" s="1" t="s">
        <v>1</v>
      </c>
      <c r="D394" s="1" t="s">
        <v>458</v>
      </c>
      <c r="E394" s="1" t="s">
        <v>383</v>
      </c>
      <c r="F394" s="2">
        <v>8</v>
      </c>
      <c r="G394" s="1" t="s">
        <v>136</v>
      </c>
      <c r="H394">
        <f>VLOOKUP(D394,'کار اصلی (2)'!C:V,20,0)</f>
        <v>3781586</v>
      </c>
      <c r="I394" s="43" t="s">
        <v>816</v>
      </c>
      <c r="K394" s="1" t="s">
        <v>458</v>
      </c>
      <c r="L394" s="1" t="s">
        <v>383</v>
      </c>
      <c r="M394" s="1" t="s">
        <v>4</v>
      </c>
      <c r="N394" s="2">
        <v>8</v>
      </c>
      <c r="O394" s="40">
        <f t="shared" si="6"/>
        <v>0</v>
      </c>
    </row>
    <row r="395" spans="1:15">
      <c r="A395" s="3">
        <v>394</v>
      </c>
      <c r="B395" s="1" t="s">
        <v>0</v>
      </c>
      <c r="C395" s="1" t="s">
        <v>1</v>
      </c>
      <c r="D395" s="1" t="s">
        <v>459</v>
      </c>
      <c r="E395" s="1" t="s">
        <v>385</v>
      </c>
      <c r="F395" s="2">
        <v>8</v>
      </c>
      <c r="G395" s="1" t="s">
        <v>136</v>
      </c>
      <c r="H395">
        <f>VLOOKUP(D395,'کار اصلی (2)'!C:V,20,0)</f>
        <v>5098237</v>
      </c>
      <c r="I395" s="43" t="s">
        <v>816</v>
      </c>
      <c r="K395" s="1" t="s">
        <v>459</v>
      </c>
      <c r="L395" s="1" t="s">
        <v>385</v>
      </c>
      <c r="M395" s="1" t="s">
        <v>4</v>
      </c>
      <c r="N395" s="2">
        <v>8</v>
      </c>
      <c r="O395" s="40">
        <f t="shared" si="6"/>
        <v>0</v>
      </c>
    </row>
    <row r="396" spans="1:15">
      <c r="A396" s="3">
        <v>395</v>
      </c>
      <c r="B396" s="1" t="s">
        <v>0</v>
      </c>
      <c r="C396" s="1" t="s">
        <v>1</v>
      </c>
      <c r="D396" s="1" t="s">
        <v>460</v>
      </c>
      <c r="E396" s="1" t="s">
        <v>385</v>
      </c>
      <c r="F396" s="2">
        <v>8</v>
      </c>
      <c r="G396" s="1" t="s">
        <v>136</v>
      </c>
      <c r="H396">
        <f>VLOOKUP(D396,'کار اصلی (2)'!C:V,20,0)</f>
        <v>5098237</v>
      </c>
      <c r="I396" s="43" t="s">
        <v>816</v>
      </c>
      <c r="K396" s="1" t="s">
        <v>460</v>
      </c>
      <c r="L396" s="1" t="s">
        <v>385</v>
      </c>
      <c r="M396" s="1" t="s">
        <v>4</v>
      </c>
      <c r="N396" s="2">
        <v>8</v>
      </c>
      <c r="O396" s="40">
        <f t="shared" si="6"/>
        <v>0</v>
      </c>
    </row>
    <row r="397" spans="1:15">
      <c r="A397" s="3">
        <v>396</v>
      </c>
      <c r="B397" s="1" t="s">
        <v>0</v>
      </c>
      <c r="C397" s="1" t="s">
        <v>1</v>
      </c>
      <c r="D397" s="1" t="s">
        <v>461</v>
      </c>
      <c r="E397" s="1" t="s">
        <v>385</v>
      </c>
      <c r="F397" s="2">
        <v>8</v>
      </c>
      <c r="G397" s="1" t="s">
        <v>136</v>
      </c>
      <c r="H397">
        <f>VLOOKUP(D397,'کار اصلی (2)'!C:V,20,0)</f>
        <v>5098237</v>
      </c>
      <c r="I397" s="43" t="s">
        <v>816</v>
      </c>
      <c r="K397" s="1" t="s">
        <v>461</v>
      </c>
      <c r="L397" s="1" t="s">
        <v>385</v>
      </c>
      <c r="M397" s="1" t="s">
        <v>4</v>
      </c>
      <c r="N397" s="2">
        <v>8</v>
      </c>
      <c r="O397" s="40">
        <f t="shared" si="6"/>
        <v>0</v>
      </c>
    </row>
    <row r="398" spans="1:15">
      <c r="A398" s="3">
        <v>397</v>
      </c>
      <c r="B398" s="1" t="s">
        <v>0</v>
      </c>
      <c r="C398" s="1" t="s">
        <v>1</v>
      </c>
      <c r="D398" s="1" t="s">
        <v>462</v>
      </c>
      <c r="E398" s="1" t="s">
        <v>387</v>
      </c>
      <c r="F398" s="2">
        <v>12</v>
      </c>
      <c r="G398" s="1" t="s">
        <v>136</v>
      </c>
      <c r="H398">
        <f>VLOOKUP(D398,'کار اصلی (2)'!C:V,20,0)</f>
        <v>5584527</v>
      </c>
      <c r="I398" s="43" t="s">
        <v>816</v>
      </c>
      <c r="K398" s="1" t="s">
        <v>462</v>
      </c>
      <c r="L398" s="1" t="s">
        <v>387</v>
      </c>
      <c r="M398" s="1" t="s">
        <v>4</v>
      </c>
      <c r="N398" s="2">
        <v>12</v>
      </c>
      <c r="O398" s="40">
        <f t="shared" si="6"/>
        <v>0</v>
      </c>
    </row>
    <row r="399" spans="1:15">
      <c r="A399" s="3">
        <v>398</v>
      </c>
      <c r="B399" s="1" t="s">
        <v>0</v>
      </c>
      <c r="C399" s="1" t="s">
        <v>1</v>
      </c>
      <c r="D399" s="1" t="s">
        <v>463</v>
      </c>
      <c r="E399" s="1" t="s">
        <v>383</v>
      </c>
      <c r="F399" s="2">
        <v>12</v>
      </c>
      <c r="G399" s="1" t="s">
        <v>136</v>
      </c>
      <c r="H399">
        <f>VLOOKUP(D399,'کار اصلی (2)'!C:V,20,0)</f>
        <v>5926162</v>
      </c>
      <c r="I399" s="43" t="s">
        <v>816</v>
      </c>
      <c r="K399" s="1" t="s">
        <v>463</v>
      </c>
      <c r="L399" s="1" t="s">
        <v>383</v>
      </c>
      <c r="M399" s="1" t="s">
        <v>4</v>
      </c>
      <c r="N399" s="2">
        <v>12</v>
      </c>
      <c r="O399" s="40">
        <f t="shared" si="6"/>
        <v>0</v>
      </c>
    </row>
    <row r="400" spans="1:15">
      <c r="A400" s="3">
        <v>399</v>
      </c>
      <c r="B400" s="1" t="s">
        <v>0</v>
      </c>
      <c r="C400" s="1" t="s">
        <v>1</v>
      </c>
      <c r="D400" s="1" t="s">
        <v>464</v>
      </c>
      <c r="E400" s="1" t="s">
        <v>383</v>
      </c>
      <c r="F400" s="2">
        <v>8</v>
      </c>
      <c r="G400" s="1" t="s">
        <v>136</v>
      </c>
      <c r="H400">
        <f>VLOOKUP(D400,'کار اصلی (2)'!C:V,20,0)</f>
        <v>5098237</v>
      </c>
      <c r="I400" s="43" t="s">
        <v>816</v>
      </c>
      <c r="K400" s="1" t="s">
        <v>464</v>
      </c>
      <c r="L400" s="1" t="s">
        <v>383</v>
      </c>
      <c r="M400" s="1" t="s">
        <v>4</v>
      </c>
      <c r="N400" s="2">
        <v>8</v>
      </c>
      <c r="O400" s="40">
        <f t="shared" si="6"/>
        <v>0</v>
      </c>
    </row>
    <row r="401" spans="1:15">
      <c r="A401" s="3">
        <v>400</v>
      </c>
      <c r="B401" s="1" t="s">
        <v>0</v>
      </c>
      <c r="C401" s="1" t="s">
        <v>1</v>
      </c>
      <c r="D401" s="1" t="s">
        <v>465</v>
      </c>
      <c r="E401" s="1" t="s">
        <v>383</v>
      </c>
      <c r="F401" s="2">
        <v>12</v>
      </c>
      <c r="G401" s="1" t="s">
        <v>136</v>
      </c>
      <c r="H401">
        <f>VLOOKUP(D401,'کار اصلی (2)'!C:V,20,0)</f>
        <v>5926162</v>
      </c>
      <c r="I401" s="43" t="s">
        <v>816</v>
      </c>
      <c r="K401" s="1" t="s">
        <v>465</v>
      </c>
      <c r="L401" s="1" t="s">
        <v>383</v>
      </c>
      <c r="M401" s="1" t="s">
        <v>4</v>
      </c>
      <c r="N401" s="2">
        <v>12</v>
      </c>
      <c r="O401" s="40">
        <f t="shared" si="6"/>
        <v>0</v>
      </c>
    </row>
    <row r="402" spans="1:15">
      <c r="A402" s="3">
        <v>401</v>
      </c>
      <c r="B402" s="1" t="s">
        <v>0</v>
      </c>
      <c r="C402" s="1" t="s">
        <v>1</v>
      </c>
      <c r="D402" s="1" t="s">
        <v>466</v>
      </c>
      <c r="E402" s="1" t="s">
        <v>387</v>
      </c>
      <c r="F402" s="2">
        <v>12</v>
      </c>
      <c r="G402" s="1" t="s">
        <v>136</v>
      </c>
      <c r="H402">
        <f>VLOOKUP(D402,'کار اصلی (2)'!C:V,20,0)</f>
        <v>5584527</v>
      </c>
      <c r="I402" s="43" t="s">
        <v>816</v>
      </c>
      <c r="K402" s="1" t="s">
        <v>466</v>
      </c>
      <c r="L402" s="1" t="s">
        <v>387</v>
      </c>
      <c r="M402" s="1" t="s">
        <v>4</v>
      </c>
      <c r="N402" s="2">
        <v>12</v>
      </c>
      <c r="O402" s="40">
        <f t="shared" si="6"/>
        <v>0</v>
      </c>
    </row>
    <row r="403" spans="1:15">
      <c r="A403" s="3">
        <v>402</v>
      </c>
      <c r="B403" s="1" t="s">
        <v>0</v>
      </c>
      <c r="C403" s="1" t="s">
        <v>1</v>
      </c>
      <c r="D403" s="1" t="s">
        <v>467</v>
      </c>
      <c r="E403" s="1" t="s">
        <v>376</v>
      </c>
      <c r="F403" s="2">
        <v>16</v>
      </c>
      <c r="G403" s="1" t="s">
        <v>136</v>
      </c>
      <c r="H403">
        <f>VLOOKUP(D403,'کار اصلی (2)'!C:V,20,0)</f>
        <v>11471895</v>
      </c>
      <c r="I403" s="43" t="s">
        <v>816</v>
      </c>
      <c r="K403" s="1" t="s">
        <v>467</v>
      </c>
      <c r="L403" s="1" t="s">
        <v>376</v>
      </c>
      <c r="M403" s="1" t="s">
        <v>4</v>
      </c>
      <c r="N403" s="2">
        <v>16</v>
      </c>
      <c r="O403" s="40">
        <f t="shared" si="6"/>
        <v>0</v>
      </c>
    </row>
    <row r="404" spans="1:15">
      <c r="A404" s="3">
        <v>403</v>
      </c>
      <c r="B404" s="1" t="s">
        <v>0</v>
      </c>
      <c r="C404" s="1" t="s">
        <v>1</v>
      </c>
      <c r="D404" s="1" t="s">
        <v>468</v>
      </c>
      <c r="E404" s="1" t="s">
        <v>383</v>
      </c>
      <c r="F404" s="2">
        <v>12</v>
      </c>
      <c r="G404" s="1" t="s">
        <v>136</v>
      </c>
      <c r="H404">
        <f>VLOOKUP(D404,'کار اصلی (2)'!C:V,20,0)</f>
        <v>5926162</v>
      </c>
      <c r="I404" s="43" t="s">
        <v>816</v>
      </c>
      <c r="K404" s="1" t="s">
        <v>468</v>
      </c>
      <c r="L404" s="1" t="s">
        <v>383</v>
      </c>
      <c r="M404" s="1" t="s">
        <v>4</v>
      </c>
      <c r="N404" s="2">
        <v>12</v>
      </c>
      <c r="O404" s="40">
        <f t="shared" si="6"/>
        <v>0</v>
      </c>
    </row>
    <row r="405" spans="1:15">
      <c r="A405" s="3">
        <v>404</v>
      </c>
      <c r="B405" s="1" t="s">
        <v>0</v>
      </c>
      <c r="C405" s="1" t="s">
        <v>1</v>
      </c>
      <c r="D405" s="1" t="s">
        <v>469</v>
      </c>
      <c r="E405" s="1" t="s">
        <v>387</v>
      </c>
      <c r="F405" s="2">
        <v>12</v>
      </c>
      <c r="G405" s="1" t="s">
        <v>136</v>
      </c>
      <c r="H405">
        <f>VLOOKUP(D405,'کار اصلی (2)'!C:V,20,0)</f>
        <v>5584527</v>
      </c>
      <c r="I405" s="43" t="s">
        <v>816</v>
      </c>
      <c r="K405" s="1" t="s">
        <v>469</v>
      </c>
      <c r="L405" s="1" t="s">
        <v>387</v>
      </c>
      <c r="M405" s="1" t="s">
        <v>4</v>
      </c>
      <c r="N405" s="2">
        <v>12</v>
      </c>
      <c r="O405" s="40">
        <f t="shared" si="6"/>
        <v>0</v>
      </c>
    </row>
    <row r="406" spans="1:15">
      <c r="A406" s="3">
        <v>405</v>
      </c>
      <c r="B406" s="1" t="s">
        <v>0</v>
      </c>
      <c r="C406" s="1" t="s">
        <v>1</v>
      </c>
      <c r="D406" s="1" t="s">
        <v>470</v>
      </c>
      <c r="E406" s="1" t="s">
        <v>383</v>
      </c>
      <c r="F406" s="2">
        <v>12</v>
      </c>
      <c r="G406" s="1" t="s">
        <v>136</v>
      </c>
      <c r="H406">
        <f>VLOOKUP(D406,'کار اصلی (2)'!C:V,20,0)</f>
        <v>5554867</v>
      </c>
      <c r="I406" s="43" t="s">
        <v>816</v>
      </c>
      <c r="K406" s="1" t="s">
        <v>470</v>
      </c>
      <c r="L406" s="1" t="s">
        <v>383</v>
      </c>
      <c r="M406" s="1" t="s">
        <v>4</v>
      </c>
      <c r="N406" s="2">
        <v>12</v>
      </c>
      <c r="O406" s="40">
        <f t="shared" si="6"/>
        <v>0</v>
      </c>
    </row>
    <row r="407" spans="1:15">
      <c r="A407" s="3">
        <v>406</v>
      </c>
      <c r="B407" s="1" t="s">
        <v>0</v>
      </c>
      <c r="C407" s="1" t="s">
        <v>1</v>
      </c>
      <c r="D407" s="1" t="s">
        <v>471</v>
      </c>
      <c r="E407" s="1" t="s">
        <v>383</v>
      </c>
      <c r="F407" s="2">
        <v>12</v>
      </c>
      <c r="G407" s="1" t="s">
        <v>136</v>
      </c>
      <c r="H407">
        <f>VLOOKUP(D407,'کار اصلی (2)'!C:V,20,0)</f>
        <v>5926162</v>
      </c>
      <c r="I407" s="43" t="s">
        <v>816</v>
      </c>
      <c r="K407" s="1" t="s">
        <v>471</v>
      </c>
      <c r="L407" s="1" t="s">
        <v>383</v>
      </c>
      <c r="M407" s="1" t="s">
        <v>4</v>
      </c>
      <c r="N407" s="2">
        <v>12</v>
      </c>
      <c r="O407" s="40">
        <f t="shared" si="6"/>
        <v>0</v>
      </c>
    </row>
    <row r="408" spans="1:15">
      <c r="A408" s="3">
        <v>407</v>
      </c>
      <c r="B408" s="1" t="s">
        <v>0</v>
      </c>
      <c r="C408" s="1" t="s">
        <v>1</v>
      </c>
      <c r="D408" s="1" t="s">
        <v>472</v>
      </c>
      <c r="E408" s="1" t="s">
        <v>383</v>
      </c>
      <c r="F408" s="2">
        <v>8</v>
      </c>
      <c r="G408" s="1" t="s">
        <v>136</v>
      </c>
      <c r="H408">
        <f>VLOOKUP(D408,'کار اصلی (2)'!C:V,20,0)</f>
        <v>3781586</v>
      </c>
      <c r="I408" s="43" t="s">
        <v>816</v>
      </c>
      <c r="K408" s="1" t="s">
        <v>472</v>
      </c>
      <c r="L408" s="1" t="s">
        <v>383</v>
      </c>
      <c r="M408" s="1" t="s">
        <v>4</v>
      </c>
      <c r="N408" s="2">
        <v>8</v>
      </c>
      <c r="O408" s="40">
        <f t="shared" si="6"/>
        <v>0</v>
      </c>
    </row>
    <row r="409" spans="1:15">
      <c r="A409" s="3">
        <v>408</v>
      </c>
      <c r="B409" s="1" t="s">
        <v>0</v>
      </c>
      <c r="C409" s="1" t="s">
        <v>1</v>
      </c>
      <c r="D409" s="1" t="s">
        <v>473</v>
      </c>
      <c r="E409" s="1" t="s">
        <v>387</v>
      </c>
      <c r="F409" s="2">
        <v>12</v>
      </c>
      <c r="G409" s="1" t="s">
        <v>136</v>
      </c>
      <c r="H409">
        <f>VLOOKUP(D409,'کار اصلی (2)'!C:V,20,0)</f>
        <v>5584527</v>
      </c>
      <c r="I409" s="43" t="s">
        <v>816</v>
      </c>
      <c r="K409" s="1" t="s">
        <v>473</v>
      </c>
      <c r="L409" s="1" t="s">
        <v>387</v>
      </c>
      <c r="M409" s="1" t="s">
        <v>4</v>
      </c>
      <c r="N409" s="2">
        <v>12</v>
      </c>
      <c r="O409" s="40">
        <f t="shared" si="6"/>
        <v>0</v>
      </c>
    </row>
    <row r="410" spans="1:15">
      <c r="A410" s="3">
        <v>409</v>
      </c>
      <c r="B410" s="1" t="s">
        <v>0</v>
      </c>
      <c r="C410" s="1" t="s">
        <v>1</v>
      </c>
      <c r="D410" s="1" t="s">
        <v>474</v>
      </c>
      <c r="E410" s="1" t="s">
        <v>383</v>
      </c>
      <c r="F410" s="2">
        <v>8</v>
      </c>
      <c r="G410" s="1" t="s">
        <v>136</v>
      </c>
      <c r="H410">
        <f>VLOOKUP(D410,'کار اصلی (2)'!C:V,20,0)</f>
        <v>3781586</v>
      </c>
      <c r="I410" s="43" t="s">
        <v>816</v>
      </c>
      <c r="K410" s="1" t="s">
        <v>474</v>
      </c>
      <c r="L410" s="1" t="s">
        <v>383</v>
      </c>
      <c r="M410" s="1" t="s">
        <v>4</v>
      </c>
      <c r="N410" s="2">
        <v>8</v>
      </c>
      <c r="O410" s="40">
        <f t="shared" si="6"/>
        <v>0</v>
      </c>
    </row>
    <row r="411" spans="1:15">
      <c r="A411" s="3">
        <v>410</v>
      </c>
      <c r="B411" s="1" t="s">
        <v>0</v>
      </c>
      <c r="C411" s="1" t="s">
        <v>1</v>
      </c>
      <c r="D411" s="1" t="s">
        <v>475</v>
      </c>
      <c r="E411" s="1" t="s">
        <v>387</v>
      </c>
      <c r="F411" s="2">
        <v>12</v>
      </c>
      <c r="G411" s="1" t="s">
        <v>136</v>
      </c>
      <c r="H411">
        <f>VLOOKUP(D411,'کار اصلی (2)'!C:V,20,0)</f>
        <v>5584527</v>
      </c>
      <c r="I411" s="43" t="s">
        <v>816</v>
      </c>
      <c r="K411" s="1" t="s">
        <v>475</v>
      </c>
      <c r="L411" s="1" t="s">
        <v>387</v>
      </c>
      <c r="M411" s="1" t="s">
        <v>4</v>
      </c>
      <c r="N411" s="2">
        <v>12</v>
      </c>
      <c r="O411" s="40">
        <f t="shared" si="6"/>
        <v>0</v>
      </c>
    </row>
    <row r="412" spans="1:15">
      <c r="A412" s="3">
        <v>411</v>
      </c>
      <c r="B412" s="1" t="s">
        <v>0</v>
      </c>
      <c r="C412" s="1" t="s">
        <v>1</v>
      </c>
      <c r="D412" s="1" t="s">
        <v>476</v>
      </c>
      <c r="E412" s="1" t="s">
        <v>376</v>
      </c>
      <c r="F412" s="2">
        <v>16</v>
      </c>
      <c r="G412" s="1" t="s">
        <v>136</v>
      </c>
      <c r="H412">
        <f>VLOOKUP(D412,'کار اصلی (2)'!C:V,20,0)</f>
        <v>11471895</v>
      </c>
      <c r="I412" s="43" t="s">
        <v>816</v>
      </c>
      <c r="K412" s="1" t="s">
        <v>476</v>
      </c>
      <c r="L412" s="1" t="s">
        <v>376</v>
      </c>
      <c r="M412" s="1" t="s">
        <v>4</v>
      </c>
      <c r="N412" s="2">
        <v>16</v>
      </c>
      <c r="O412" s="40">
        <f t="shared" si="6"/>
        <v>0</v>
      </c>
    </row>
    <row r="413" spans="1:15">
      <c r="A413" s="3">
        <v>412</v>
      </c>
      <c r="B413" s="1" t="s">
        <v>0</v>
      </c>
      <c r="C413" s="1" t="s">
        <v>1</v>
      </c>
      <c r="D413" s="1" t="s">
        <v>477</v>
      </c>
      <c r="E413" s="1" t="s">
        <v>383</v>
      </c>
      <c r="F413" s="2">
        <v>12</v>
      </c>
      <c r="G413" s="1" t="s">
        <v>136</v>
      </c>
      <c r="H413">
        <f>VLOOKUP(D413,'کار اصلی (2)'!C:V,20,0)</f>
        <v>5926162</v>
      </c>
      <c r="I413" s="43" t="s">
        <v>816</v>
      </c>
      <c r="K413" s="1" t="s">
        <v>477</v>
      </c>
      <c r="L413" s="1" t="s">
        <v>383</v>
      </c>
      <c r="M413" s="1" t="s">
        <v>4</v>
      </c>
      <c r="N413" s="2">
        <v>12</v>
      </c>
      <c r="O413" s="40">
        <f t="shared" si="6"/>
        <v>0</v>
      </c>
    </row>
    <row r="414" spans="1:15">
      <c r="A414" s="3">
        <v>413</v>
      </c>
      <c r="B414" s="1" t="s">
        <v>0</v>
      </c>
      <c r="C414" s="1" t="s">
        <v>1</v>
      </c>
      <c r="D414" s="1" t="s">
        <v>478</v>
      </c>
      <c r="E414" s="1" t="s">
        <v>383</v>
      </c>
      <c r="F414" s="2">
        <v>12</v>
      </c>
      <c r="G414" s="1" t="s">
        <v>136</v>
      </c>
      <c r="H414">
        <f>VLOOKUP(D414,'کار اصلی (2)'!C:V,20,0)</f>
        <v>5926162</v>
      </c>
      <c r="I414" s="43" t="s">
        <v>816</v>
      </c>
      <c r="K414" s="1" t="s">
        <v>478</v>
      </c>
      <c r="L414" s="1" t="s">
        <v>383</v>
      </c>
      <c r="M414" s="1" t="s">
        <v>4</v>
      </c>
      <c r="N414" s="2">
        <v>12</v>
      </c>
      <c r="O414" s="40">
        <f t="shared" si="6"/>
        <v>0</v>
      </c>
    </row>
    <row r="415" spans="1:15">
      <c r="A415" s="3">
        <v>414</v>
      </c>
      <c r="B415" s="1" t="s">
        <v>0</v>
      </c>
      <c r="C415" s="1" t="s">
        <v>1</v>
      </c>
      <c r="D415" s="1" t="s">
        <v>479</v>
      </c>
      <c r="E415" s="1" t="s">
        <v>383</v>
      </c>
      <c r="F415" s="2">
        <v>12</v>
      </c>
      <c r="G415" s="1" t="s">
        <v>136</v>
      </c>
      <c r="H415">
        <f>VLOOKUP(D415,'کار اصلی (2)'!C:V,20,0)</f>
        <v>5926162</v>
      </c>
      <c r="I415" s="43" t="s">
        <v>816</v>
      </c>
      <c r="K415" s="1" t="s">
        <v>479</v>
      </c>
      <c r="L415" s="1" t="s">
        <v>383</v>
      </c>
      <c r="M415" s="1" t="s">
        <v>4</v>
      </c>
      <c r="N415" s="2">
        <v>12</v>
      </c>
      <c r="O415" s="40">
        <f t="shared" si="6"/>
        <v>0</v>
      </c>
    </row>
    <row r="416" spans="1:15">
      <c r="A416" s="3">
        <v>415</v>
      </c>
      <c r="B416" s="1" t="s">
        <v>0</v>
      </c>
      <c r="C416" s="1" t="s">
        <v>1</v>
      </c>
      <c r="D416" s="1" t="s">
        <v>480</v>
      </c>
      <c r="E416" s="1" t="s">
        <v>433</v>
      </c>
      <c r="F416" s="2">
        <v>8</v>
      </c>
      <c r="G416" s="1" t="s">
        <v>136</v>
      </c>
      <c r="H416">
        <f>VLOOKUP(D416,'کار اصلی (2)'!C:V,20,0)</f>
        <v>2934895</v>
      </c>
      <c r="I416" s="43" t="s">
        <v>816</v>
      </c>
      <c r="K416" s="1" t="s">
        <v>480</v>
      </c>
      <c r="L416" s="1" t="s">
        <v>433</v>
      </c>
      <c r="M416" s="1" t="s">
        <v>4</v>
      </c>
      <c r="N416" s="2">
        <v>8</v>
      </c>
      <c r="O416" s="40">
        <f t="shared" si="6"/>
        <v>0</v>
      </c>
    </row>
    <row r="417" spans="1:15">
      <c r="A417" s="3">
        <v>416</v>
      </c>
      <c r="B417" s="1" t="s">
        <v>0</v>
      </c>
      <c r="C417" s="1" t="s">
        <v>1</v>
      </c>
      <c r="D417" s="1" t="s">
        <v>481</v>
      </c>
      <c r="E417" s="1" t="s">
        <v>437</v>
      </c>
      <c r="F417" s="2">
        <v>8</v>
      </c>
      <c r="G417" s="1" t="s">
        <v>136</v>
      </c>
      <c r="H417">
        <f>VLOOKUP(D417,'کار اصلی (2)'!C:V,20,0)</f>
        <v>8617965</v>
      </c>
      <c r="I417" s="43" t="s">
        <v>816</v>
      </c>
      <c r="K417" s="1" t="s">
        <v>481</v>
      </c>
      <c r="L417" s="1" t="s">
        <v>437</v>
      </c>
      <c r="M417" s="1" t="s">
        <v>4</v>
      </c>
      <c r="N417" s="2">
        <v>8</v>
      </c>
      <c r="O417" s="40">
        <f t="shared" si="6"/>
        <v>0</v>
      </c>
    </row>
    <row r="418" spans="1:15">
      <c r="A418" s="3">
        <v>417</v>
      </c>
      <c r="B418" s="1" t="s">
        <v>0</v>
      </c>
      <c r="C418" s="1" t="s">
        <v>1</v>
      </c>
      <c r="D418" s="1" t="s">
        <v>482</v>
      </c>
      <c r="E418" s="1" t="s">
        <v>446</v>
      </c>
      <c r="F418" s="2">
        <v>12</v>
      </c>
      <c r="G418" s="1" t="s">
        <v>136</v>
      </c>
      <c r="H418">
        <f>VLOOKUP(D418,'کار اصلی (2)'!C:V,20,0)</f>
        <v>11885457</v>
      </c>
      <c r="I418" s="43" t="s">
        <v>816</v>
      </c>
      <c r="K418" s="1" t="s">
        <v>482</v>
      </c>
      <c r="L418" s="1" t="s">
        <v>446</v>
      </c>
      <c r="M418" s="1" t="s">
        <v>4</v>
      </c>
      <c r="N418" s="2">
        <v>12</v>
      </c>
      <c r="O418" s="40">
        <f t="shared" si="6"/>
        <v>0</v>
      </c>
    </row>
    <row r="419" spans="1:15">
      <c r="A419" s="3">
        <v>418</v>
      </c>
      <c r="B419" s="1" t="s">
        <v>0</v>
      </c>
      <c r="C419" s="1" t="s">
        <v>1</v>
      </c>
      <c r="D419" s="1" t="s">
        <v>483</v>
      </c>
      <c r="E419" s="1" t="s">
        <v>446</v>
      </c>
      <c r="F419" s="2">
        <v>12</v>
      </c>
      <c r="G419" s="1" t="s">
        <v>136</v>
      </c>
      <c r="H419">
        <f>VLOOKUP(D419,'کار اصلی (2)'!C:V,20,0)</f>
        <v>12250710</v>
      </c>
      <c r="I419" s="43" t="s">
        <v>816</v>
      </c>
      <c r="K419" s="1" t="s">
        <v>483</v>
      </c>
      <c r="L419" s="1" t="s">
        <v>446</v>
      </c>
      <c r="M419" s="1" t="s">
        <v>4</v>
      </c>
      <c r="N419" s="2">
        <v>12</v>
      </c>
      <c r="O419" s="40">
        <f t="shared" si="6"/>
        <v>0</v>
      </c>
    </row>
    <row r="420" spans="1:15">
      <c r="A420" s="3">
        <v>419</v>
      </c>
      <c r="B420" s="1" t="s">
        <v>0</v>
      </c>
      <c r="C420" s="1" t="s">
        <v>1</v>
      </c>
      <c r="D420" s="1" t="s">
        <v>484</v>
      </c>
      <c r="E420" s="1" t="s">
        <v>446</v>
      </c>
      <c r="F420" s="2">
        <v>12</v>
      </c>
      <c r="G420" s="1" t="s">
        <v>136</v>
      </c>
      <c r="H420">
        <f>VLOOKUP(D420,'کار اصلی (2)'!C:V,20,0)</f>
        <v>11885457</v>
      </c>
      <c r="I420" s="43" t="s">
        <v>816</v>
      </c>
      <c r="K420" s="1" t="s">
        <v>484</v>
      </c>
      <c r="L420" s="1" t="s">
        <v>446</v>
      </c>
      <c r="M420" s="1" t="s">
        <v>4</v>
      </c>
      <c r="N420" s="2">
        <v>12</v>
      </c>
      <c r="O420" s="40">
        <f t="shared" si="6"/>
        <v>0</v>
      </c>
    </row>
    <row r="421" spans="1:15">
      <c r="A421" s="3">
        <v>420</v>
      </c>
      <c r="B421" s="1" t="s">
        <v>0</v>
      </c>
      <c r="C421" s="1" t="s">
        <v>1</v>
      </c>
      <c r="D421" s="1" t="s">
        <v>485</v>
      </c>
      <c r="E421" s="1" t="s">
        <v>486</v>
      </c>
      <c r="F421" s="2">
        <v>12</v>
      </c>
      <c r="G421" s="1" t="s">
        <v>136</v>
      </c>
      <c r="H421">
        <f>VLOOKUP(D421,'کار اصلی (2)'!C:V,20,0)</f>
        <v>18525390</v>
      </c>
      <c r="I421" s="43" t="s">
        <v>816</v>
      </c>
      <c r="K421" s="1" t="s">
        <v>485</v>
      </c>
      <c r="L421" s="1" t="s">
        <v>486</v>
      </c>
      <c r="M421" s="1" t="s">
        <v>4</v>
      </c>
      <c r="N421" s="2">
        <v>12</v>
      </c>
      <c r="O421" s="40">
        <f t="shared" si="6"/>
        <v>0</v>
      </c>
    </row>
    <row r="422" spans="1:15">
      <c r="A422" s="3">
        <v>421</v>
      </c>
      <c r="B422" s="1" t="s">
        <v>0</v>
      </c>
      <c r="C422" s="1" t="s">
        <v>1</v>
      </c>
      <c r="D422" s="1" t="s">
        <v>487</v>
      </c>
      <c r="E422" s="1" t="s">
        <v>446</v>
      </c>
      <c r="F422" s="2">
        <v>12</v>
      </c>
      <c r="G422" s="1" t="s">
        <v>136</v>
      </c>
      <c r="H422">
        <f>VLOOKUP(D422,'کار اصلی (2)'!C:V,20,0)</f>
        <v>11885457</v>
      </c>
      <c r="I422" s="43" t="s">
        <v>816</v>
      </c>
      <c r="K422" s="1" t="s">
        <v>487</v>
      </c>
      <c r="L422" s="1" t="s">
        <v>446</v>
      </c>
      <c r="M422" s="1" t="s">
        <v>4</v>
      </c>
      <c r="N422" s="2">
        <v>12</v>
      </c>
      <c r="O422" s="40">
        <f t="shared" si="6"/>
        <v>0</v>
      </c>
    </row>
    <row r="423" spans="1:15">
      <c r="A423" s="3">
        <v>422</v>
      </c>
      <c r="B423" s="1" t="s">
        <v>0</v>
      </c>
      <c r="C423" s="1" t="s">
        <v>1</v>
      </c>
      <c r="D423" s="1" t="s">
        <v>488</v>
      </c>
      <c r="E423" s="1" t="s">
        <v>446</v>
      </c>
      <c r="F423" s="2">
        <v>12</v>
      </c>
      <c r="G423" s="1" t="s">
        <v>136</v>
      </c>
      <c r="H423">
        <f>VLOOKUP(D423,'کار اصلی (2)'!C:V,20,0)</f>
        <v>12250710</v>
      </c>
      <c r="I423" s="43" t="s">
        <v>816</v>
      </c>
      <c r="K423" s="1" t="s">
        <v>488</v>
      </c>
      <c r="L423" s="1" t="s">
        <v>446</v>
      </c>
      <c r="M423" s="1" t="s">
        <v>4</v>
      </c>
      <c r="N423" s="2">
        <v>12</v>
      </c>
      <c r="O423" s="40">
        <f t="shared" si="6"/>
        <v>0</v>
      </c>
    </row>
    <row r="424" spans="1:15">
      <c r="A424" s="3">
        <v>423</v>
      </c>
      <c r="B424" s="1" t="s">
        <v>0</v>
      </c>
      <c r="C424" s="1" t="s">
        <v>1</v>
      </c>
      <c r="D424" s="1" t="s">
        <v>489</v>
      </c>
      <c r="E424" s="1" t="s">
        <v>490</v>
      </c>
      <c r="F424" s="2">
        <v>2</v>
      </c>
      <c r="G424" s="1" t="s">
        <v>136</v>
      </c>
      <c r="H424">
        <f>VLOOKUP(D424,'کار اصلی (2)'!C:V,20,0)</f>
        <v>5098237</v>
      </c>
      <c r="I424" s="43" t="s">
        <v>816</v>
      </c>
      <c r="K424" s="1" t="s">
        <v>489</v>
      </c>
      <c r="L424" s="1" t="s">
        <v>490</v>
      </c>
      <c r="M424" s="1" t="s">
        <v>4</v>
      </c>
      <c r="N424" s="2">
        <v>2</v>
      </c>
      <c r="O424" s="40">
        <f t="shared" si="6"/>
        <v>0</v>
      </c>
    </row>
    <row r="425" spans="1:15">
      <c r="A425" s="3">
        <v>424</v>
      </c>
      <c r="B425" s="1" t="s">
        <v>0</v>
      </c>
      <c r="C425" s="1" t="s">
        <v>1</v>
      </c>
      <c r="D425" s="1" t="s">
        <v>491</v>
      </c>
      <c r="E425" s="1" t="s">
        <v>492</v>
      </c>
      <c r="F425" s="2">
        <v>2</v>
      </c>
      <c r="G425" s="1" t="s">
        <v>136</v>
      </c>
      <c r="H425">
        <f>VLOOKUP(D425,'کار اصلی (2)'!C:V,20,0)</f>
        <v>12500351</v>
      </c>
      <c r="I425" s="43" t="s">
        <v>816</v>
      </c>
      <c r="K425" s="1" t="s">
        <v>491</v>
      </c>
      <c r="L425" s="1" t="s">
        <v>492</v>
      </c>
      <c r="M425" s="1" t="s">
        <v>4</v>
      </c>
      <c r="N425" s="2">
        <v>2</v>
      </c>
      <c r="O425" s="40">
        <f t="shared" si="6"/>
        <v>0</v>
      </c>
    </row>
    <row r="426" spans="1:15">
      <c r="A426" s="3">
        <v>425</v>
      </c>
      <c r="B426" s="1" t="s">
        <v>0</v>
      </c>
      <c r="C426" s="1" t="s">
        <v>1</v>
      </c>
      <c r="D426" s="1" t="s">
        <v>493</v>
      </c>
      <c r="E426" s="1" t="s">
        <v>494</v>
      </c>
      <c r="F426" s="2">
        <v>2</v>
      </c>
      <c r="G426" s="1" t="s">
        <v>136</v>
      </c>
      <c r="H426">
        <f>VLOOKUP(D426,'کار اصلی (2)'!C:V,20,0)</f>
        <v>6095551</v>
      </c>
      <c r="I426" s="43" t="s">
        <v>816</v>
      </c>
      <c r="K426" s="1" t="s">
        <v>493</v>
      </c>
      <c r="L426" s="1" t="s">
        <v>494</v>
      </c>
      <c r="M426" s="1" t="s">
        <v>4</v>
      </c>
      <c r="N426" s="2">
        <v>2</v>
      </c>
      <c r="O426" s="40">
        <f t="shared" si="6"/>
        <v>0</v>
      </c>
    </row>
    <row r="427" spans="1:15">
      <c r="A427" s="3">
        <v>426</v>
      </c>
      <c r="B427" s="1" t="s">
        <v>0</v>
      </c>
      <c r="C427" s="1" t="s">
        <v>1</v>
      </c>
      <c r="D427" s="1" t="s">
        <v>495</v>
      </c>
      <c r="E427" s="1" t="s">
        <v>494</v>
      </c>
      <c r="F427" s="2">
        <v>2</v>
      </c>
      <c r="G427" s="1" t="s">
        <v>136</v>
      </c>
      <c r="H427">
        <f>VLOOKUP(D427,'کار اصلی (2)'!C:V,20,0)</f>
        <v>6095551</v>
      </c>
      <c r="I427" s="43" t="s">
        <v>816</v>
      </c>
      <c r="K427" s="1" t="s">
        <v>495</v>
      </c>
      <c r="L427" s="1" t="s">
        <v>494</v>
      </c>
      <c r="M427" s="1" t="s">
        <v>4</v>
      </c>
      <c r="N427" s="2">
        <v>2</v>
      </c>
      <c r="O427" s="40">
        <f t="shared" si="6"/>
        <v>0</v>
      </c>
    </row>
    <row r="428" spans="1:15">
      <c r="A428" s="3">
        <v>427</v>
      </c>
      <c r="B428" s="1" t="s">
        <v>0</v>
      </c>
      <c r="C428" s="1" t="s">
        <v>1</v>
      </c>
      <c r="D428" s="1" t="s">
        <v>496</v>
      </c>
      <c r="E428" s="1" t="s">
        <v>497</v>
      </c>
      <c r="F428" s="2">
        <v>2</v>
      </c>
      <c r="G428" s="1" t="s">
        <v>136</v>
      </c>
      <c r="H428">
        <f>VLOOKUP(D428,'کار اصلی (2)'!C:V,20,0)</f>
        <v>6095551</v>
      </c>
      <c r="I428" s="43" t="s">
        <v>816</v>
      </c>
      <c r="K428" s="1" t="s">
        <v>496</v>
      </c>
      <c r="L428" s="1" t="s">
        <v>497</v>
      </c>
      <c r="M428" s="1" t="s">
        <v>4</v>
      </c>
      <c r="N428" s="2">
        <v>2</v>
      </c>
      <c r="O428" s="40">
        <f t="shared" si="6"/>
        <v>0</v>
      </c>
    </row>
    <row r="429" spans="1:15">
      <c r="A429" s="3">
        <v>428</v>
      </c>
      <c r="B429" s="1" t="s">
        <v>0</v>
      </c>
      <c r="C429" s="1" t="s">
        <v>1</v>
      </c>
      <c r="D429" s="1" t="s">
        <v>498</v>
      </c>
      <c r="E429" s="1" t="s">
        <v>497</v>
      </c>
      <c r="F429" s="2">
        <v>2</v>
      </c>
      <c r="G429" s="1" t="s">
        <v>136</v>
      </c>
      <c r="H429">
        <f>VLOOKUP(D429,'کار اصلی (2)'!C:V,20,0)</f>
        <v>6095551</v>
      </c>
      <c r="I429" s="43" t="s">
        <v>816</v>
      </c>
      <c r="K429" s="1" t="s">
        <v>498</v>
      </c>
      <c r="L429" s="1" t="s">
        <v>497</v>
      </c>
      <c r="M429" s="1" t="s">
        <v>4</v>
      </c>
      <c r="N429" s="2">
        <v>2</v>
      </c>
      <c r="O429" s="40">
        <f t="shared" si="6"/>
        <v>0</v>
      </c>
    </row>
    <row r="430" spans="1:15">
      <c r="A430" s="3">
        <v>429</v>
      </c>
      <c r="B430" s="1" t="s">
        <v>0</v>
      </c>
      <c r="C430" s="1" t="s">
        <v>1</v>
      </c>
      <c r="D430" s="1" t="s">
        <v>499</v>
      </c>
      <c r="E430" s="1" t="s">
        <v>500</v>
      </c>
      <c r="F430" s="2">
        <v>2</v>
      </c>
      <c r="G430" s="1" t="s">
        <v>136</v>
      </c>
      <c r="H430">
        <f>VLOOKUP(D430,'کار اصلی (2)'!C:V,20,0)</f>
        <v>2934895</v>
      </c>
      <c r="I430" s="43" t="s">
        <v>816</v>
      </c>
      <c r="K430" s="1" t="s">
        <v>499</v>
      </c>
      <c r="L430" s="1" t="s">
        <v>500</v>
      </c>
      <c r="M430" s="1" t="s">
        <v>4</v>
      </c>
      <c r="N430" s="2">
        <v>2</v>
      </c>
      <c r="O430" s="40">
        <f t="shared" si="6"/>
        <v>0</v>
      </c>
    </row>
    <row r="431" spans="1:15">
      <c r="A431" s="3">
        <v>430</v>
      </c>
      <c r="B431" s="1" t="s">
        <v>0</v>
      </c>
      <c r="C431" s="1" t="s">
        <v>1</v>
      </c>
      <c r="D431" s="1" t="s">
        <v>501</v>
      </c>
      <c r="E431" s="1" t="s">
        <v>490</v>
      </c>
      <c r="F431" s="2">
        <v>2</v>
      </c>
      <c r="G431" s="1" t="s">
        <v>136</v>
      </c>
      <c r="H431">
        <f>VLOOKUP(D431,'کار اصلی (2)'!C:V,20,0)</f>
        <v>5098237</v>
      </c>
      <c r="I431" s="43" t="s">
        <v>816</v>
      </c>
      <c r="K431" s="1" t="s">
        <v>501</v>
      </c>
      <c r="L431" s="1" t="s">
        <v>490</v>
      </c>
      <c r="M431" s="1" t="s">
        <v>4</v>
      </c>
      <c r="N431" s="2">
        <v>2</v>
      </c>
      <c r="O431" s="40">
        <f t="shared" si="6"/>
        <v>0</v>
      </c>
    </row>
    <row r="432" spans="1:15">
      <c r="A432" s="3">
        <v>431</v>
      </c>
      <c r="B432" s="1" t="s">
        <v>0</v>
      </c>
      <c r="C432" s="1" t="s">
        <v>1</v>
      </c>
      <c r="D432" s="1" t="s">
        <v>502</v>
      </c>
      <c r="E432" s="1" t="s">
        <v>490</v>
      </c>
      <c r="F432" s="2">
        <v>2</v>
      </c>
      <c r="G432" s="1" t="s">
        <v>136</v>
      </c>
      <c r="H432">
        <f>VLOOKUP(D432,'کار اصلی (2)'!C:V,20,0)</f>
        <v>5098237</v>
      </c>
      <c r="I432" s="43" t="s">
        <v>816</v>
      </c>
      <c r="K432" s="1" t="s">
        <v>502</v>
      </c>
      <c r="L432" s="1" t="s">
        <v>490</v>
      </c>
      <c r="M432" s="1" t="s">
        <v>4</v>
      </c>
      <c r="N432" s="2">
        <v>2</v>
      </c>
      <c r="O432" s="40">
        <f t="shared" si="6"/>
        <v>0</v>
      </c>
    </row>
    <row r="433" spans="1:15">
      <c r="A433" s="3">
        <v>432</v>
      </c>
      <c r="B433" s="1" t="s">
        <v>0</v>
      </c>
      <c r="C433" s="1" t="s">
        <v>1</v>
      </c>
      <c r="D433" s="1" t="s">
        <v>503</v>
      </c>
      <c r="E433" s="1" t="s">
        <v>504</v>
      </c>
      <c r="F433" s="2">
        <v>2</v>
      </c>
      <c r="G433" s="1" t="s">
        <v>136</v>
      </c>
      <c r="H433">
        <f>VLOOKUP(D433,'کار اصلی (2)'!C:V,20,0)</f>
        <v>8617965</v>
      </c>
      <c r="I433" s="43" t="s">
        <v>816</v>
      </c>
      <c r="K433" s="1" t="s">
        <v>503</v>
      </c>
      <c r="L433" s="1" t="s">
        <v>504</v>
      </c>
      <c r="M433" s="1" t="s">
        <v>4</v>
      </c>
      <c r="N433" s="2">
        <v>2</v>
      </c>
      <c r="O433" s="40">
        <f t="shared" si="6"/>
        <v>0</v>
      </c>
    </row>
    <row r="434" spans="1:15">
      <c r="A434" s="3">
        <v>433</v>
      </c>
      <c r="B434" s="1" t="s">
        <v>0</v>
      </c>
      <c r="C434" s="1" t="s">
        <v>1</v>
      </c>
      <c r="D434" s="1" t="s">
        <v>505</v>
      </c>
      <c r="E434" s="1" t="s">
        <v>506</v>
      </c>
      <c r="F434" s="2">
        <v>2</v>
      </c>
      <c r="G434" s="1" t="s">
        <v>136</v>
      </c>
      <c r="H434">
        <f>VLOOKUP(D434,'کار اصلی (2)'!C:V,20,0)</f>
        <v>11885457</v>
      </c>
      <c r="I434" s="43" t="s">
        <v>816</v>
      </c>
      <c r="K434" s="1" t="s">
        <v>505</v>
      </c>
      <c r="L434" s="1" t="s">
        <v>506</v>
      </c>
      <c r="M434" s="1" t="s">
        <v>4</v>
      </c>
      <c r="N434" s="2">
        <v>2</v>
      </c>
      <c r="O434" s="40">
        <f t="shared" si="6"/>
        <v>0</v>
      </c>
    </row>
    <row r="435" spans="1:15">
      <c r="A435" s="3">
        <v>434</v>
      </c>
      <c r="B435" s="1" t="s">
        <v>0</v>
      </c>
      <c r="C435" s="1" t="s">
        <v>1</v>
      </c>
      <c r="D435" s="1" t="s">
        <v>507</v>
      </c>
      <c r="E435" s="1" t="s">
        <v>506</v>
      </c>
      <c r="F435" s="2">
        <v>2</v>
      </c>
      <c r="G435" s="1" t="s">
        <v>136</v>
      </c>
      <c r="H435">
        <f>VLOOKUP(D435,'کار اصلی (2)'!C:V,20,0)</f>
        <v>12250710</v>
      </c>
      <c r="I435" s="43" t="s">
        <v>816</v>
      </c>
      <c r="K435" s="1" t="s">
        <v>507</v>
      </c>
      <c r="L435" s="1" t="s">
        <v>506</v>
      </c>
      <c r="M435" s="1" t="s">
        <v>4</v>
      </c>
      <c r="N435" s="2">
        <v>2</v>
      </c>
      <c r="O435" s="40">
        <f t="shared" si="6"/>
        <v>0</v>
      </c>
    </row>
    <row r="436" spans="1:15">
      <c r="A436" s="3">
        <v>435</v>
      </c>
      <c r="B436" s="1" t="s">
        <v>0</v>
      </c>
      <c r="C436" s="1" t="s">
        <v>1</v>
      </c>
      <c r="D436" s="1" t="s">
        <v>508</v>
      </c>
      <c r="E436" s="1" t="s">
        <v>506</v>
      </c>
      <c r="F436" s="2">
        <v>2</v>
      </c>
      <c r="G436" s="1" t="s">
        <v>136</v>
      </c>
      <c r="H436">
        <f>VLOOKUP(D436,'کار اصلی (2)'!C:V,20,0)</f>
        <v>11885457</v>
      </c>
      <c r="I436" s="43" t="s">
        <v>816</v>
      </c>
      <c r="K436" s="1" t="s">
        <v>508</v>
      </c>
      <c r="L436" s="1" t="s">
        <v>506</v>
      </c>
      <c r="M436" s="1" t="s">
        <v>4</v>
      </c>
      <c r="N436" s="2">
        <v>2</v>
      </c>
      <c r="O436" s="40">
        <f t="shared" si="6"/>
        <v>0</v>
      </c>
    </row>
    <row r="437" spans="1:15">
      <c r="A437" s="3">
        <v>436</v>
      </c>
      <c r="B437" s="1" t="s">
        <v>0</v>
      </c>
      <c r="C437" s="1" t="s">
        <v>1</v>
      </c>
      <c r="D437" s="1" t="s">
        <v>509</v>
      </c>
      <c r="E437" s="1" t="s">
        <v>510</v>
      </c>
      <c r="F437" s="2">
        <v>2</v>
      </c>
      <c r="G437" s="1" t="s">
        <v>136</v>
      </c>
      <c r="H437">
        <f>VLOOKUP(D437,'کار اصلی (2)'!C:V,20,0)</f>
        <v>18525390</v>
      </c>
      <c r="I437" s="43" t="s">
        <v>816</v>
      </c>
      <c r="K437" s="1" t="s">
        <v>509</v>
      </c>
      <c r="L437" s="1" t="s">
        <v>510</v>
      </c>
      <c r="M437" s="1" t="s">
        <v>4</v>
      </c>
      <c r="N437" s="2">
        <v>2</v>
      </c>
      <c r="O437" s="40">
        <f t="shared" si="6"/>
        <v>0</v>
      </c>
    </row>
    <row r="438" spans="1:15">
      <c r="A438" s="3">
        <v>437</v>
      </c>
      <c r="B438" s="1" t="s">
        <v>0</v>
      </c>
      <c r="C438" s="1" t="s">
        <v>1</v>
      </c>
      <c r="D438" s="1" t="s">
        <v>511</v>
      </c>
      <c r="E438" s="1" t="s">
        <v>506</v>
      </c>
      <c r="F438" s="2">
        <v>2</v>
      </c>
      <c r="G438" s="1" t="s">
        <v>136</v>
      </c>
      <c r="H438">
        <f>VLOOKUP(D438,'کار اصلی (2)'!C:V,20,0)</f>
        <v>11885457</v>
      </c>
      <c r="I438" s="43" t="s">
        <v>816</v>
      </c>
      <c r="K438" s="1" t="s">
        <v>511</v>
      </c>
      <c r="L438" s="1" t="s">
        <v>506</v>
      </c>
      <c r="M438" s="1" t="s">
        <v>4</v>
      </c>
      <c r="N438" s="2">
        <v>2</v>
      </c>
      <c r="O438" s="40">
        <f t="shared" si="6"/>
        <v>0</v>
      </c>
    </row>
    <row r="439" spans="1:15">
      <c r="A439" s="3">
        <v>438</v>
      </c>
      <c r="B439" s="1" t="s">
        <v>0</v>
      </c>
      <c r="C439" s="1" t="s">
        <v>1</v>
      </c>
      <c r="D439" s="1" t="s">
        <v>512</v>
      </c>
      <c r="E439" s="1" t="s">
        <v>506</v>
      </c>
      <c r="F439" s="2">
        <v>2</v>
      </c>
      <c r="G439" s="1" t="s">
        <v>136</v>
      </c>
      <c r="H439">
        <f>VLOOKUP(D439,'کار اصلی (2)'!C:V,20,0)</f>
        <v>12250710</v>
      </c>
      <c r="I439" s="43" t="s">
        <v>816</v>
      </c>
      <c r="K439" s="1" t="s">
        <v>512</v>
      </c>
      <c r="L439" s="1" t="s">
        <v>506</v>
      </c>
      <c r="M439" s="1" t="s">
        <v>4</v>
      </c>
      <c r="N439" s="2">
        <v>2</v>
      </c>
      <c r="O439" s="40">
        <f t="shared" si="6"/>
        <v>0</v>
      </c>
    </row>
    <row r="440" spans="1:15">
      <c r="A440" s="3">
        <v>439</v>
      </c>
      <c r="B440" s="1" t="s">
        <v>0</v>
      </c>
      <c r="C440" s="1" t="s">
        <v>1</v>
      </c>
      <c r="D440" s="1" t="s">
        <v>513</v>
      </c>
      <c r="E440" s="1" t="s">
        <v>514</v>
      </c>
      <c r="F440" s="2">
        <v>2</v>
      </c>
      <c r="G440" s="1" t="s">
        <v>136</v>
      </c>
      <c r="H440">
        <f>VLOOKUP(D440,'کار اصلی (2)'!C:V,20,0)</f>
        <v>11471895</v>
      </c>
      <c r="I440" s="43" t="s">
        <v>816</v>
      </c>
      <c r="K440" s="1" t="s">
        <v>513</v>
      </c>
      <c r="L440" s="1" t="s">
        <v>514</v>
      </c>
      <c r="M440" s="1" t="s">
        <v>4</v>
      </c>
      <c r="N440" s="2">
        <v>2</v>
      </c>
      <c r="O440" s="40">
        <f t="shared" si="6"/>
        <v>0</v>
      </c>
    </row>
    <row r="441" spans="1:15">
      <c r="A441" s="3">
        <v>440</v>
      </c>
      <c r="B441" s="1" t="s">
        <v>0</v>
      </c>
      <c r="C441" s="1" t="s">
        <v>1</v>
      </c>
      <c r="D441" s="1" t="s">
        <v>515</v>
      </c>
      <c r="E441" s="1" t="s">
        <v>514</v>
      </c>
      <c r="F441" s="2">
        <v>2</v>
      </c>
      <c r="G441" s="1" t="s">
        <v>136</v>
      </c>
      <c r="H441">
        <f>VLOOKUP(D441,'کار اصلی (2)'!C:V,20,0)</f>
        <v>11471895</v>
      </c>
      <c r="I441" s="43" t="s">
        <v>816</v>
      </c>
      <c r="K441" s="1" t="s">
        <v>515</v>
      </c>
      <c r="L441" s="1" t="s">
        <v>514</v>
      </c>
      <c r="M441" s="1" t="s">
        <v>4</v>
      </c>
      <c r="N441" s="2">
        <v>2</v>
      </c>
      <c r="O441" s="40">
        <f t="shared" si="6"/>
        <v>0</v>
      </c>
    </row>
    <row r="442" spans="1:15">
      <c r="A442" s="3">
        <v>441</v>
      </c>
      <c r="B442" s="1" t="s">
        <v>0</v>
      </c>
      <c r="C442" s="1" t="s">
        <v>1</v>
      </c>
      <c r="D442" s="1" t="s">
        <v>516</v>
      </c>
      <c r="E442" s="1" t="s">
        <v>514</v>
      </c>
      <c r="F442" s="2">
        <v>2</v>
      </c>
      <c r="G442" s="1" t="s">
        <v>136</v>
      </c>
      <c r="H442">
        <f>VLOOKUP(D442,'کار اصلی (2)'!C:V,20,0)</f>
        <v>11471895</v>
      </c>
      <c r="I442" s="43" t="s">
        <v>816</v>
      </c>
      <c r="K442" s="1" t="s">
        <v>516</v>
      </c>
      <c r="L442" s="1" t="s">
        <v>514</v>
      </c>
      <c r="M442" s="1" t="s">
        <v>4</v>
      </c>
      <c r="N442" s="2">
        <v>2</v>
      </c>
      <c r="O442" s="40">
        <f t="shared" si="6"/>
        <v>0</v>
      </c>
    </row>
    <row r="443" spans="1:15">
      <c r="A443" s="3">
        <v>442</v>
      </c>
      <c r="B443" s="1" t="s">
        <v>0</v>
      </c>
      <c r="C443" s="1" t="s">
        <v>1</v>
      </c>
      <c r="D443" s="1" t="s">
        <v>517</v>
      </c>
      <c r="E443" s="1" t="s">
        <v>514</v>
      </c>
      <c r="F443" s="2">
        <v>2</v>
      </c>
      <c r="G443" s="1" t="s">
        <v>136</v>
      </c>
      <c r="H443">
        <f>VLOOKUP(D443,'کار اصلی (2)'!C:V,20,0)</f>
        <v>11471895</v>
      </c>
      <c r="I443" s="43" t="s">
        <v>816</v>
      </c>
      <c r="K443" s="1" t="s">
        <v>517</v>
      </c>
      <c r="L443" s="1" t="s">
        <v>514</v>
      </c>
      <c r="M443" s="1" t="s">
        <v>4</v>
      </c>
      <c r="N443" s="2">
        <v>2</v>
      </c>
      <c r="O443" s="40">
        <f t="shared" si="6"/>
        <v>0</v>
      </c>
    </row>
    <row r="444" spans="1:15">
      <c r="A444" s="3">
        <v>443</v>
      </c>
      <c r="B444" s="1" t="s">
        <v>0</v>
      </c>
      <c r="C444" s="1" t="s">
        <v>1</v>
      </c>
      <c r="D444" s="1" t="s">
        <v>518</v>
      </c>
      <c r="E444" s="1" t="s">
        <v>519</v>
      </c>
      <c r="F444" s="2">
        <v>2</v>
      </c>
      <c r="G444" s="1" t="s">
        <v>136</v>
      </c>
      <c r="H444">
        <f>VLOOKUP(D444,'کار اصلی (2)'!C:V,20,0)</f>
        <v>5926162</v>
      </c>
      <c r="I444" s="43" t="s">
        <v>816</v>
      </c>
      <c r="K444" s="1" t="s">
        <v>518</v>
      </c>
      <c r="L444" s="1" t="s">
        <v>519</v>
      </c>
      <c r="M444" s="1" t="s">
        <v>4</v>
      </c>
      <c r="N444" s="2">
        <v>2</v>
      </c>
      <c r="O444" s="40">
        <f t="shared" si="6"/>
        <v>0</v>
      </c>
    </row>
    <row r="445" spans="1:15">
      <c r="A445" s="3">
        <v>444</v>
      </c>
      <c r="B445" s="1" t="s">
        <v>0</v>
      </c>
      <c r="C445" s="1" t="s">
        <v>1</v>
      </c>
      <c r="D445" s="1" t="s">
        <v>520</v>
      </c>
      <c r="E445" s="1" t="s">
        <v>514</v>
      </c>
      <c r="F445" s="2">
        <v>2</v>
      </c>
      <c r="G445" s="1" t="s">
        <v>136</v>
      </c>
      <c r="H445">
        <f>VLOOKUP(D445,'کار اصلی (2)'!C:V,20,0)</f>
        <v>11471895</v>
      </c>
      <c r="I445" s="43" t="s">
        <v>816</v>
      </c>
      <c r="K445" s="1" t="s">
        <v>520</v>
      </c>
      <c r="L445" s="1" t="s">
        <v>514</v>
      </c>
      <c r="M445" s="1" t="s">
        <v>4</v>
      </c>
      <c r="N445" s="2">
        <v>2</v>
      </c>
      <c r="O445" s="40">
        <f t="shared" si="6"/>
        <v>0</v>
      </c>
    </row>
    <row r="446" spans="1:15">
      <c r="A446" s="3">
        <v>445</v>
      </c>
      <c r="B446" s="1" t="s">
        <v>0</v>
      </c>
      <c r="C446" s="1" t="s">
        <v>1</v>
      </c>
      <c r="D446" s="1" t="s">
        <v>521</v>
      </c>
      <c r="E446" s="1" t="s">
        <v>514</v>
      </c>
      <c r="F446" s="2">
        <v>2</v>
      </c>
      <c r="G446" s="1" t="s">
        <v>136</v>
      </c>
      <c r="H446">
        <f>VLOOKUP(D446,'کار اصلی (2)'!C:V,20,0)</f>
        <v>11471895</v>
      </c>
      <c r="I446" s="43" t="s">
        <v>816</v>
      </c>
      <c r="K446" s="1" t="s">
        <v>521</v>
      </c>
      <c r="L446" s="1" t="s">
        <v>514</v>
      </c>
      <c r="M446" s="1" t="s">
        <v>4</v>
      </c>
      <c r="N446" s="2">
        <v>2</v>
      </c>
      <c r="O446" s="40">
        <f t="shared" si="6"/>
        <v>0</v>
      </c>
    </row>
    <row r="447" spans="1:15">
      <c r="A447" s="3">
        <v>446</v>
      </c>
      <c r="B447" s="1" t="s">
        <v>0</v>
      </c>
      <c r="C447" s="1" t="s">
        <v>1</v>
      </c>
      <c r="D447" s="1" t="s">
        <v>522</v>
      </c>
      <c r="E447" s="1" t="s">
        <v>514</v>
      </c>
      <c r="F447" s="2">
        <v>2</v>
      </c>
      <c r="G447" s="1" t="s">
        <v>136</v>
      </c>
      <c r="H447">
        <f>VLOOKUP(D447,'کار اصلی (2)'!C:V,20,0)</f>
        <v>11471895</v>
      </c>
      <c r="I447" s="43" t="s">
        <v>816</v>
      </c>
      <c r="K447" s="1" t="s">
        <v>522</v>
      </c>
      <c r="L447" s="1" t="s">
        <v>514</v>
      </c>
      <c r="M447" s="1" t="s">
        <v>4</v>
      </c>
      <c r="N447" s="2">
        <v>2</v>
      </c>
      <c r="O447" s="40">
        <f t="shared" si="6"/>
        <v>0</v>
      </c>
    </row>
    <row r="448" spans="1:15">
      <c r="A448" s="3">
        <v>447</v>
      </c>
      <c r="B448" s="1" t="s">
        <v>0</v>
      </c>
      <c r="C448" s="1" t="s">
        <v>1</v>
      </c>
      <c r="D448" s="1" t="s">
        <v>523</v>
      </c>
      <c r="E448" s="1" t="s">
        <v>514</v>
      </c>
      <c r="F448" s="2">
        <v>2</v>
      </c>
      <c r="G448" s="1" t="s">
        <v>136</v>
      </c>
      <c r="H448">
        <f>VLOOKUP(D448,'کار اصلی (2)'!C:V,20,0)</f>
        <v>11471895</v>
      </c>
      <c r="I448" s="43" t="s">
        <v>816</v>
      </c>
      <c r="K448" s="1" t="s">
        <v>523</v>
      </c>
      <c r="L448" s="1" t="s">
        <v>514</v>
      </c>
      <c r="M448" s="1" t="s">
        <v>4</v>
      </c>
      <c r="N448" s="2">
        <v>2</v>
      </c>
      <c r="O448" s="40">
        <f t="shared" si="6"/>
        <v>0</v>
      </c>
    </row>
    <row r="449" spans="1:15">
      <c r="A449" s="3">
        <v>448</v>
      </c>
      <c r="B449" s="1" t="s">
        <v>0</v>
      </c>
      <c r="C449" s="1" t="s">
        <v>1</v>
      </c>
      <c r="D449" s="1" t="s">
        <v>524</v>
      </c>
      <c r="E449" s="1" t="s">
        <v>514</v>
      </c>
      <c r="F449" s="2">
        <v>2</v>
      </c>
      <c r="G449" s="1" t="s">
        <v>136</v>
      </c>
      <c r="H449">
        <f>VLOOKUP(D449,'کار اصلی (2)'!C:V,20,0)</f>
        <v>11471895</v>
      </c>
      <c r="I449" s="43" t="s">
        <v>816</v>
      </c>
      <c r="K449" s="1" t="s">
        <v>524</v>
      </c>
      <c r="L449" s="1" t="s">
        <v>514</v>
      </c>
      <c r="M449" s="1" t="s">
        <v>4</v>
      </c>
      <c r="N449" s="2">
        <v>2</v>
      </c>
      <c r="O449" s="40">
        <f t="shared" si="6"/>
        <v>0</v>
      </c>
    </row>
    <row r="450" spans="1:15">
      <c r="A450" s="3">
        <v>449</v>
      </c>
      <c r="B450" s="1" t="s">
        <v>0</v>
      </c>
      <c r="C450" s="1" t="s">
        <v>1</v>
      </c>
      <c r="D450" s="1" t="s">
        <v>525</v>
      </c>
      <c r="E450" s="1" t="s">
        <v>497</v>
      </c>
      <c r="F450" s="2">
        <v>2</v>
      </c>
      <c r="G450" s="1" t="s">
        <v>136</v>
      </c>
      <c r="H450">
        <f>VLOOKUP(D450,'کار اصلی (2)'!C:V,20,0)</f>
        <v>6095551</v>
      </c>
      <c r="I450" s="43" t="s">
        <v>816</v>
      </c>
      <c r="K450" s="1" t="s">
        <v>525</v>
      </c>
      <c r="L450" s="1" t="s">
        <v>497</v>
      </c>
      <c r="M450" s="1" t="s">
        <v>4</v>
      </c>
      <c r="N450" s="2">
        <v>2</v>
      </c>
      <c r="O450" s="40">
        <f t="shared" si="6"/>
        <v>0</v>
      </c>
    </row>
    <row r="451" spans="1:15">
      <c r="A451" s="3">
        <v>450</v>
      </c>
      <c r="B451" s="1" t="s">
        <v>0</v>
      </c>
      <c r="C451" s="1" t="s">
        <v>1</v>
      </c>
      <c r="D451" s="1" t="s">
        <v>526</v>
      </c>
      <c r="E451" s="1" t="s">
        <v>527</v>
      </c>
      <c r="F451" s="2">
        <v>2</v>
      </c>
      <c r="G451" s="1" t="s">
        <v>136</v>
      </c>
      <c r="H451">
        <f>VLOOKUP(D451,'کار اصلی (2)'!C:V,20,0)</f>
        <v>6509505</v>
      </c>
      <c r="I451" s="43" t="s">
        <v>816</v>
      </c>
      <c r="K451" s="1" t="s">
        <v>526</v>
      </c>
      <c r="L451" s="1" t="s">
        <v>527</v>
      </c>
      <c r="M451" s="1" t="s">
        <v>4</v>
      </c>
      <c r="N451" s="2">
        <v>2</v>
      </c>
      <c r="O451" s="40">
        <f t="shared" ref="O451:O494" si="7">N451-F451</f>
        <v>0</v>
      </c>
    </row>
    <row r="452" spans="1:15">
      <c r="A452" s="3">
        <v>451</v>
      </c>
      <c r="B452" s="1" t="s">
        <v>0</v>
      </c>
      <c r="C452" s="1" t="s">
        <v>1</v>
      </c>
      <c r="D452" s="1" t="s">
        <v>528</v>
      </c>
      <c r="E452" s="1" t="s">
        <v>500</v>
      </c>
      <c r="F452" s="2">
        <v>2</v>
      </c>
      <c r="G452" s="1" t="s">
        <v>136</v>
      </c>
      <c r="H452">
        <f>VLOOKUP(D452,'کار اصلی (2)'!C:V,20,0)</f>
        <v>2934895</v>
      </c>
      <c r="I452" s="43" t="s">
        <v>816</v>
      </c>
      <c r="K452" s="1" t="s">
        <v>528</v>
      </c>
      <c r="L452" s="1" t="s">
        <v>500</v>
      </c>
      <c r="M452" s="1" t="s">
        <v>4</v>
      </c>
      <c r="N452" s="2">
        <v>2</v>
      </c>
      <c r="O452" s="40">
        <f t="shared" si="7"/>
        <v>0</v>
      </c>
    </row>
    <row r="453" spans="1:15">
      <c r="A453" s="3">
        <v>452</v>
      </c>
      <c r="B453" s="1" t="s">
        <v>0</v>
      </c>
      <c r="C453" s="1" t="s">
        <v>1</v>
      </c>
      <c r="D453" s="1" t="s">
        <v>529</v>
      </c>
      <c r="E453" s="1" t="s">
        <v>530</v>
      </c>
      <c r="F453" s="2">
        <v>2</v>
      </c>
      <c r="G453" s="1" t="s">
        <v>136</v>
      </c>
      <c r="H453">
        <f>VLOOKUP(D453,'کار اصلی (2)'!C:V,20,0)</f>
        <v>3781586</v>
      </c>
      <c r="I453" s="43" t="s">
        <v>816</v>
      </c>
      <c r="K453" s="1" t="s">
        <v>529</v>
      </c>
      <c r="L453" s="1" t="s">
        <v>530</v>
      </c>
      <c r="M453" s="1" t="s">
        <v>4</v>
      </c>
      <c r="N453" s="2">
        <v>2</v>
      </c>
      <c r="O453" s="40">
        <f t="shared" si="7"/>
        <v>0</v>
      </c>
    </row>
    <row r="454" spans="1:15">
      <c r="A454" s="3">
        <v>453</v>
      </c>
      <c r="B454" s="1" t="s">
        <v>0</v>
      </c>
      <c r="C454" s="1" t="s">
        <v>1</v>
      </c>
      <c r="D454" s="1" t="s">
        <v>531</v>
      </c>
      <c r="E454" s="1" t="s">
        <v>532</v>
      </c>
      <c r="F454" s="2">
        <v>2</v>
      </c>
      <c r="G454" s="1" t="s">
        <v>136</v>
      </c>
      <c r="H454">
        <f>VLOOKUP(D454,'کار اصلی (2)'!C:V,20,0)</f>
        <v>5098237</v>
      </c>
      <c r="I454" s="43" t="s">
        <v>816</v>
      </c>
      <c r="K454" s="1" t="s">
        <v>531</v>
      </c>
      <c r="L454" s="1" t="s">
        <v>532</v>
      </c>
      <c r="M454" s="1" t="s">
        <v>4</v>
      </c>
      <c r="N454" s="2">
        <v>2</v>
      </c>
      <c r="O454" s="40">
        <f t="shared" si="7"/>
        <v>0</v>
      </c>
    </row>
    <row r="455" spans="1:15">
      <c r="A455" s="3">
        <v>454</v>
      </c>
      <c r="B455" s="1" t="s">
        <v>0</v>
      </c>
      <c r="C455" s="1" t="s">
        <v>1</v>
      </c>
      <c r="D455" s="1" t="s">
        <v>533</v>
      </c>
      <c r="E455" s="1" t="s">
        <v>514</v>
      </c>
      <c r="F455" s="2">
        <v>2</v>
      </c>
      <c r="G455" s="1" t="s">
        <v>136</v>
      </c>
      <c r="H455">
        <f>VLOOKUP(D455,'کار اصلی (2)'!C:V,20,0)</f>
        <v>11471895</v>
      </c>
      <c r="I455" s="43" t="s">
        <v>816</v>
      </c>
      <c r="K455" s="1" t="s">
        <v>533</v>
      </c>
      <c r="L455" s="1" t="s">
        <v>514</v>
      </c>
      <c r="M455" s="1" t="s">
        <v>4</v>
      </c>
      <c r="N455" s="2">
        <v>2</v>
      </c>
      <c r="O455" s="40">
        <f t="shared" si="7"/>
        <v>0</v>
      </c>
    </row>
    <row r="456" spans="1:15">
      <c r="A456" s="3">
        <v>455</v>
      </c>
      <c r="B456" s="1" t="s">
        <v>0</v>
      </c>
      <c r="C456" s="1" t="s">
        <v>1</v>
      </c>
      <c r="D456" s="1" t="s">
        <v>534</v>
      </c>
      <c r="E456" s="1" t="s">
        <v>530</v>
      </c>
      <c r="F456" s="2">
        <v>2</v>
      </c>
      <c r="G456" s="1" t="s">
        <v>136</v>
      </c>
      <c r="H456">
        <f>VLOOKUP(D456,'کار اصلی (2)'!C:V,20,0)</f>
        <v>3781586</v>
      </c>
      <c r="I456" s="43" t="s">
        <v>816</v>
      </c>
      <c r="K456" s="1" t="s">
        <v>534</v>
      </c>
      <c r="L456" s="1" t="s">
        <v>530</v>
      </c>
      <c r="M456" s="1" t="s">
        <v>4</v>
      </c>
      <c r="N456" s="2">
        <v>2</v>
      </c>
      <c r="O456" s="40">
        <f t="shared" si="7"/>
        <v>0</v>
      </c>
    </row>
    <row r="457" spans="1:15">
      <c r="A457" s="3">
        <v>456</v>
      </c>
      <c r="B457" s="1" t="s">
        <v>0</v>
      </c>
      <c r="C457" s="1" t="s">
        <v>1</v>
      </c>
      <c r="D457" s="1" t="s">
        <v>535</v>
      </c>
      <c r="E457" s="1" t="s">
        <v>530</v>
      </c>
      <c r="F457" s="2">
        <v>2</v>
      </c>
      <c r="G457" s="1" t="s">
        <v>136</v>
      </c>
      <c r="H457">
        <f>VLOOKUP(D457,'کار اصلی (2)'!C:V,20,0)</f>
        <v>3781586</v>
      </c>
      <c r="I457" s="43" t="s">
        <v>816</v>
      </c>
      <c r="K457" s="1" t="s">
        <v>535</v>
      </c>
      <c r="L457" s="1" t="s">
        <v>530</v>
      </c>
      <c r="M457" s="1" t="s">
        <v>4</v>
      </c>
      <c r="N457" s="2">
        <v>2</v>
      </c>
      <c r="O457" s="40">
        <f t="shared" si="7"/>
        <v>0</v>
      </c>
    </row>
    <row r="458" spans="1:15">
      <c r="A458" s="3">
        <v>457</v>
      </c>
      <c r="B458" s="1" t="s">
        <v>0</v>
      </c>
      <c r="C458" s="1" t="s">
        <v>1</v>
      </c>
      <c r="D458" s="1" t="s">
        <v>536</v>
      </c>
      <c r="E458" s="1" t="s">
        <v>514</v>
      </c>
      <c r="F458" s="2">
        <v>2</v>
      </c>
      <c r="G458" s="1" t="s">
        <v>136</v>
      </c>
      <c r="H458">
        <f>VLOOKUP(D458,'کار اصلی (2)'!C:V,20,0)</f>
        <v>11471895</v>
      </c>
      <c r="I458" s="43" t="s">
        <v>816</v>
      </c>
      <c r="K458" s="1" t="s">
        <v>536</v>
      </c>
      <c r="L458" s="1" t="s">
        <v>514</v>
      </c>
      <c r="M458" s="1" t="s">
        <v>4</v>
      </c>
      <c r="N458" s="2">
        <v>2</v>
      </c>
      <c r="O458" s="40">
        <f t="shared" si="7"/>
        <v>0</v>
      </c>
    </row>
    <row r="459" spans="1:15">
      <c r="A459" s="3">
        <v>458</v>
      </c>
      <c r="B459" s="1" t="s">
        <v>0</v>
      </c>
      <c r="C459" s="1" t="s">
        <v>1</v>
      </c>
      <c r="D459" s="1" t="s">
        <v>537</v>
      </c>
      <c r="E459" s="1" t="s">
        <v>519</v>
      </c>
      <c r="F459" s="2">
        <v>2</v>
      </c>
      <c r="G459" s="1" t="s">
        <v>136</v>
      </c>
      <c r="H459">
        <f>VLOOKUP(D459,'کار اصلی (2)'!C:V,20,0)</f>
        <v>5926162</v>
      </c>
      <c r="I459" s="43" t="s">
        <v>816</v>
      </c>
      <c r="K459" s="1" t="s">
        <v>537</v>
      </c>
      <c r="L459" s="1" t="s">
        <v>519</v>
      </c>
      <c r="M459" s="1" t="s">
        <v>4</v>
      </c>
      <c r="N459" s="2">
        <v>2</v>
      </c>
      <c r="O459" s="40">
        <f t="shared" si="7"/>
        <v>0</v>
      </c>
    </row>
    <row r="460" spans="1:15">
      <c r="A460" s="3">
        <v>459</v>
      </c>
      <c r="B460" s="1" t="s">
        <v>0</v>
      </c>
      <c r="C460" s="1" t="s">
        <v>1</v>
      </c>
      <c r="D460" s="1" t="s">
        <v>538</v>
      </c>
      <c r="E460" s="1" t="s">
        <v>519</v>
      </c>
      <c r="F460" s="2">
        <v>2</v>
      </c>
      <c r="G460" s="1" t="s">
        <v>136</v>
      </c>
      <c r="H460">
        <f>VLOOKUP(D460,'کار اصلی (2)'!C:V,20,0)</f>
        <v>5926162</v>
      </c>
      <c r="I460" s="43" t="s">
        <v>816</v>
      </c>
      <c r="K460" s="1" t="s">
        <v>538</v>
      </c>
      <c r="L460" s="1" t="s">
        <v>519</v>
      </c>
      <c r="M460" s="1" t="s">
        <v>4</v>
      </c>
      <c r="N460" s="2">
        <v>2</v>
      </c>
      <c r="O460" s="40">
        <f t="shared" si="7"/>
        <v>0</v>
      </c>
    </row>
    <row r="461" spans="1:15">
      <c r="A461" s="3">
        <v>460</v>
      </c>
      <c r="B461" s="1" t="s">
        <v>0</v>
      </c>
      <c r="C461" s="1" t="s">
        <v>1</v>
      </c>
      <c r="D461" s="1" t="s">
        <v>539</v>
      </c>
      <c r="E461" s="1" t="s">
        <v>540</v>
      </c>
      <c r="F461" s="2">
        <v>2</v>
      </c>
      <c r="G461" s="1" t="s">
        <v>136</v>
      </c>
      <c r="H461">
        <f>VLOOKUP(D461,'کار اصلی (2)'!C:V,20,0)</f>
        <v>5584527</v>
      </c>
      <c r="I461" s="43" t="s">
        <v>816</v>
      </c>
      <c r="K461" s="1" t="s">
        <v>539</v>
      </c>
      <c r="L461" s="1" t="s">
        <v>540</v>
      </c>
      <c r="M461" s="1" t="s">
        <v>4</v>
      </c>
      <c r="N461" s="2">
        <v>2</v>
      </c>
      <c r="O461" s="40">
        <f t="shared" si="7"/>
        <v>0</v>
      </c>
    </row>
    <row r="462" spans="1:15">
      <c r="A462" s="3">
        <v>461</v>
      </c>
      <c r="B462" s="1" t="s">
        <v>0</v>
      </c>
      <c r="C462" s="1" t="s">
        <v>1</v>
      </c>
      <c r="D462" s="1" t="s">
        <v>541</v>
      </c>
      <c r="E462" s="1" t="s">
        <v>519</v>
      </c>
      <c r="F462" s="2">
        <v>2</v>
      </c>
      <c r="G462" s="1" t="s">
        <v>136</v>
      </c>
      <c r="H462">
        <f>VLOOKUP(D462,'کار اصلی (2)'!C:V,20,0)</f>
        <v>5926162</v>
      </c>
      <c r="I462" s="43" t="s">
        <v>816</v>
      </c>
      <c r="K462" s="1" t="s">
        <v>541</v>
      </c>
      <c r="L462" s="1" t="s">
        <v>519</v>
      </c>
      <c r="M462" s="1" t="s">
        <v>4</v>
      </c>
      <c r="N462" s="2">
        <v>2</v>
      </c>
      <c r="O462" s="40">
        <f t="shared" si="7"/>
        <v>0</v>
      </c>
    </row>
    <row r="463" spans="1:15">
      <c r="A463" s="3">
        <v>462</v>
      </c>
      <c r="B463" s="1" t="s">
        <v>0</v>
      </c>
      <c r="C463" s="1" t="s">
        <v>1</v>
      </c>
      <c r="D463" s="1" t="s">
        <v>542</v>
      </c>
      <c r="E463" s="1" t="s">
        <v>519</v>
      </c>
      <c r="F463" s="2">
        <v>2</v>
      </c>
      <c r="G463" s="1" t="s">
        <v>136</v>
      </c>
      <c r="H463">
        <f>VLOOKUP(D463,'کار اصلی (2)'!C:V,20,0)</f>
        <v>5926162</v>
      </c>
      <c r="I463" s="43" t="s">
        <v>816</v>
      </c>
      <c r="K463" s="1" t="s">
        <v>542</v>
      </c>
      <c r="L463" s="1" t="s">
        <v>519</v>
      </c>
      <c r="M463" s="1" t="s">
        <v>4</v>
      </c>
      <c r="N463" s="2">
        <v>2</v>
      </c>
      <c r="O463" s="40">
        <f t="shared" si="7"/>
        <v>0</v>
      </c>
    </row>
    <row r="464" spans="1:15">
      <c r="A464" s="3">
        <v>463</v>
      </c>
      <c r="B464" s="1" t="s">
        <v>0</v>
      </c>
      <c r="C464" s="1" t="s">
        <v>1</v>
      </c>
      <c r="D464" s="1" t="s">
        <v>543</v>
      </c>
      <c r="E464" s="1" t="s">
        <v>540</v>
      </c>
      <c r="F464" s="2">
        <v>2</v>
      </c>
      <c r="G464" s="1" t="s">
        <v>136</v>
      </c>
      <c r="H464">
        <f>VLOOKUP(D464,'کار اصلی (2)'!C:V,20,0)</f>
        <v>5584527</v>
      </c>
      <c r="I464" s="43" t="s">
        <v>816</v>
      </c>
      <c r="K464" s="1" t="s">
        <v>543</v>
      </c>
      <c r="L464" s="1" t="s">
        <v>540</v>
      </c>
      <c r="M464" s="1" t="s">
        <v>4</v>
      </c>
      <c r="N464" s="2">
        <v>2</v>
      </c>
      <c r="O464" s="40">
        <f t="shared" si="7"/>
        <v>0</v>
      </c>
    </row>
    <row r="465" spans="1:15">
      <c r="A465" s="3">
        <v>464</v>
      </c>
      <c r="B465" s="1" t="s">
        <v>0</v>
      </c>
      <c r="C465" s="1" t="s">
        <v>1</v>
      </c>
      <c r="D465" s="1" t="s">
        <v>544</v>
      </c>
      <c r="E465" s="1" t="s">
        <v>545</v>
      </c>
      <c r="F465" s="2">
        <v>2</v>
      </c>
      <c r="G465" s="1" t="s">
        <v>136</v>
      </c>
      <c r="H465">
        <f>VLOOKUP(D465,'کار اصلی (2)'!C:V,20,0)</f>
        <v>5926162</v>
      </c>
      <c r="I465" s="43" t="s">
        <v>816</v>
      </c>
      <c r="K465" s="1" t="s">
        <v>544</v>
      </c>
      <c r="L465" s="1" t="s">
        <v>545</v>
      </c>
      <c r="M465" s="1" t="s">
        <v>4</v>
      </c>
      <c r="N465" s="2">
        <v>2</v>
      </c>
      <c r="O465" s="40">
        <f t="shared" si="7"/>
        <v>0</v>
      </c>
    </row>
    <row r="466" spans="1:15">
      <c r="A466" s="3">
        <v>465</v>
      </c>
      <c r="B466" s="1" t="s">
        <v>0</v>
      </c>
      <c r="C466" s="1" t="s">
        <v>1</v>
      </c>
      <c r="D466" s="1" t="s">
        <v>546</v>
      </c>
      <c r="E466" s="1" t="s">
        <v>547</v>
      </c>
      <c r="F466" s="2">
        <v>2</v>
      </c>
      <c r="G466" s="1" t="s">
        <v>136</v>
      </c>
      <c r="H466">
        <f>VLOOKUP(D466,'کار اصلی (2)'!C:V,20,0)</f>
        <v>3781586</v>
      </c>
      <c r="I466" s="43" t="s">
        <v>816</v>
      </c>
      <c r="K466" s="1" t="s">
        <v>546</v>
      </c>
      <c r="L466" s="1" t="s">
        <v>547</v>
      </c>
      <c r="M466" s="1" t="s">
        <v>4</v>
      </c>
      <c r="N466" s="2">
        <v>2</v>
      </c>
      <c r="O466" s="40">
        <f t="shared" si="7"/>
        <v>0</v>
      </c>
    </row>
    <row r="467" spans="1:15">
      <c r="A467" s="3">
        <v>466</v>
      </c>
      <c r="B467" s="1" t="s">
        <v>0</v>
      </c>
      <c r="C467" s="1" t="s">
        <v>1</v>
      </c>
      <c r="D467" s="1" t="s">
        <v>548</v>
      </c>
      <c r="E467" s="1" t="s">
        <v>547</v>
      </c>
      <c r="F467" s="2">
        <v>2</v>
      </c>
      <c r="G467" s="1" t="s">
        <v>136</v>
      </c>
      <c r="H467">
        <f>VLOOKUP(D467,'کار اصلی (2)'!C:V,20,0)</f>
        <v>3781586</v>
      </c>
      <c r="I467" s="43" t="s">
        <v>816</v>
      </c>
      <c r="K467" s="1" t="s">
        <v>548</v>
      </c>
      <c r="L467" s="1" t="s">
        <v>547</v>
      </c>
      <c r="M467" s="1" t="s">
        <v>4</v>
      </c>
      <c r="N467" s="2">
        <v>2</v>
      </c>
      <c r="O467" s="40">
        <f t="shared" si="7"/>
        <v>0</v>
      </c>
    </row>
    <row r="468" spans="1:15">
      <c r="A468" s="3">
        <v>467</v>
      </c>
      <c r="B468" s="1" t="s">
        <v>0</v>
      </c>
      <c r="C468" s="1" t="s">
        <v>1</v>
      </c>
      <c r="D468" s="1" t="s">
        <v>549</v>
      </c>
      <c r="E468" s="1" t="s">
        <v>550</v>
      </c>
      <c r="F468" s="2">
        <v>2</v>
      </c>
      <c r="G468" s="1" t="s">
        <v>136</v>
      </c>
      <c r="H468">
        <f>VLOOKUP(D468,'کار اصلی (2)'!C:V,20,0)</f>
        <v>5926162</v>
      </c>
      <c r="I468" s="43" t="s">
        <v>816</v>
      </c>
      <c r="K468" s="1" t="s">
        <v>549</v>
      </c>
      <c r="L468" s="1" t="s">
        <v>550</v>
      </c>
      <c r="M468" s="1" t="s">
        <v>4</v>
      </c>
      <c r="N468" s="2">
        <v>2</v>
      </c>
      <c r="O468" s="40">
        <f t="shared" si="7"/>
        <v>0</v>
      </c>
    </row>
    <row r="469" spans="1:15">
      <c r="A469" s="3">
        <v>468</v>
      </c>
      <c r="B469" s="1" t="s">
        <v>0</v>
      </c>
      <c r="C469" s="1" t="s">
        <v>1</v>
      </c>
      <c r="D469" s="1" t="s">
        <v>551</v>
      </c>
      <c r="E469" s="1" t="s">
        <v>540</v>
      </c>
      <c r="F469" s="2">
        <v>2</v>
      </c>
      <c r="G469" s="1" t="s">
        <v>136</v>
      </c>
      <c r="H469">
        <f>VLOOKUP(D469,'کار اصلی (2)'!C:V,20,0)</f>
        <v>5584527</v>
      </c>
      <c r="I469" s="43" t="s">
        <v>816</v>
      </c>
      <c r="K469" s="1" t="s">
        <v>551</v>
      </c>
      <c r="L469" s="1" t="s">
        <v>540</v>
      </c>
      <c r="M469" s="1" t="s">
        <v>4</v>
      </c>
      <c r="N469" s="2">
        <v>2</v>
      </c>
      <c r="O469" s="40">
        <f t="shared" si="7"/>
        <v>0</v>
      </c>
    </row>
    <row r="470" spans="1:15">
      <c r="A470" s="3">
        <v>469</v>
      </c>
      <c r="B470" s="1" t="s">
        <v>0</v>
      </c>
      <c r="C470" s="1" t="s">
        <v>1</v>
      </c>
      <c r="D470" s="1" t="s">
        <v>552</v>
      </c>
      <c r="E470" s="1" t="s">
        <v>519</v>
      </c>
      <c r="F470" s="2">
        <v>2</v>
      </c>
      <c r="G470" s="1" t="s">
        <v>136</v>
      </c>
      <c r="H470">
        <f>VLOOKUP(D470,'کار اصلی (2)'!C:V,20,0)</f>
        <v>5926162</v>
      </c>
      <c r="I470" s="43" t="s">
        <v>816</v>
      </c>
      <c r="K470" s="1" t="s">
        <v>552</v>
      </c>
      <c r="L470" s="1" t="s">
        <v>519</v>
      </c>
      <c r="M470" s="1" t="s">
        <v>4</v>
      </c>
      <c r="N470" s="2">
        <v>2</v>
      </c>
      <c r="O470" s="40">
        <f t="shared" si="7"/>
        <v>0</v>
      </c>
    </row>
    <row r="471" spans="1:15">
      <c r="A471" s="3">
        <v>470</v>
      </c>
      <c r="B471" s="1" t="s">
        <v>0</v>
      </c>
      <c r="C471" s="1" t="s">
        <v>1</v>
      </c>
      <c r="D471" s="1" t="s">
        <v>553</v>
      </c>
      <c r="E471" s="1" t="s">
        <v>547</v>
      </c>
      <c r="F471" s="2">
        <v>2</v>
      </c>
      <c r="G471" s="1" t="s">
        <v>136</v>
      </c>
      <c r="H471">
        <f>VLOOKUP(D471,'کار اصلی (2)'!C:V,20,0)</f>
        <v>3781586</v>
      </c>
      <c r="I471" s="43" t="s">
        <v>816</v>
      </c>
      <c r="K471" s="1" t="s">
        <v>553</v>
      </c>
      <c r="L471" s="1" t="s">
        <v>547</v>
      </c>
      <c r="M471" s="1" t="s">
        <v>4</v>
      </c>
      <c r="N471" s="2">
        <v>2</v>
      </c>
      <c r="O471" s="40">
        <f t="shared" si="7"/>
        <v>0</v>
      </c>
    </row>
    <row r="472" spans="1:15">
      <c r="A472" s="3">
        <v>471</v>
      </c>
      <c r="B472" s="1" t="s">
        <v>0</v>
      </c>
      <c r="C472" s="1" t="s">
        <v>1</v>
      </c>
      <c r="D472" s="1" t="s">
        <v>554</v>
      </c>
      <c r="E472" s="1" t="s">
        <v>519</v>
      </c>
      <c r="F472" s="2">
        <v>2</v>
      </c>
      <c r="G472" s="1" t="s">
        <v>136</v>
      </c>
      <c r="H472">
        <f>VLOOKUP(D472,'کار اصلی (2)'!C:V,20,0)</f>
        <v>5926162</v>
      </c>
      <c r="I472" s="43" t="s">
        <v>816</v>
      </c>
      <c r="K472" s="1" t="s">
        <v>554</v>
      </c>
      <c r="L472" s="1" t="s">
        <v>519</v>
      </c>
      <c r="M472" s="1" t="s">
        <v>4</v>
      </c>
      <c r="N472" s="2">
        <v>2</v>
      </c>
      <c r="O472" s="40">
        <f t="shared" si="7"/>
        <v>0</v>
      </c>
    </row>
    <row r="473" spans="1:15">
      <c r="A473" s="3">
        <v>472</v>
      </c>
      <c r="B473" s="1" t="s">
        <v>0</v>
      </c>
      <c r="C473" s="1" t="s">
        <v>1</v>
      </c>
      <c r="D473" s="1" t="s">
        <v>555</v>
      </c>
      <c r="E473" s="1" t="s">
        <v>530</v>
      </c>
      <c r="F473" s="2">
        <v>2</v>
      </c>
      <c r="G473" s="1" t="s">
        <v>136</v>
      </c>
      <c r="H473">
        <f>VLOOKUP(D473,'کار اصلی (2)'!C:V,20,0)</f>
        <v>3781586</v>
      </c>
      <c r="I473" s="43" t="s">
        <v>816</v>
      </c>
      <c r="K473" s="1" t="s">
        <v>555</v>
      </c>
      <c r="L473" s="1" t="s">
        <v>530</v>
      </c>
      <c r="M473" s="1" t="s">
        <v>4</v>
      </c>
      <c r="N473" s="2">
        <v>2</v>
      </c>
      <c r="O473" s="40">
        <f t="shared" si="7"/>
        <v>0</v>
      </c>
    </row>
    <row r="474" spans="1:15">
      <c r="A474" s="3">
        <v>473</v>
      </c>
      <c r="B474" s="1" t="s">
        <v>0</v>
      </c>
      <c r="C474" s="1" t="s">
        <v>1</v>
      </c>
      <c r="D474" s="1" t="s">
        <v>556</v>
      </c>
      <c r="E474" s="1" t="s">
        <v>519</v>
      </c>
      <c r="F474" s="2">
        <v>2</v>
      </c>
      <c r="G474" s="1" t="s">
        <v>136</v>
      </c>
      <c r="H474">
        <f>VLOOKUP(D474,'کار اصلی (2)'!C:V,20,0)</f>
        <v>5926162</v>
      </c>
      <c r="I474" s="43" t="s">
        <v>816</v>
      </c>
      <c r="K474" s="1" t="s">
        <v>556</v>
      </c>
      <c r="L474" s="1" t="s">
        <v>519</v>
      </c>
      <c r="M474" s="1" t="s">
        <v>4</v>
      </c>
      <c r="N474" s="2">
        <v>2</v>
      </c>
      <c r="O474" s="40">
        <f t="shared" si="7"/>
        <v>0</v>
      </c>
    </row>
    <row r="475" spans="1:15">
      <c r="A475" s="3">
        <v>474</v>
      </c>
      <c r="B475" s="1" t="s">
        <v>0</v>
      </c>
      <c r="C475" s="1" t="s">
        <v>1</v>
      </c>
      <c r="D475" s="1" t="s">
        <v>557</v>
      </c>
      <c r="E475" s="1" t="s">
        <v>530</v>
      </c>
      <c r="F475" s="2">
        <v>2</v>
      </c>
      <c r="G475" s="1" t="s">
        <v>136</v>
      </c>
      <c r="H475">
        <f>VLOOKUP(D475,'کار اصلی (2)'!C:V,20,0)</f>
        <v>3781586</v>
      </c>
      <c r="I475" s="43" t="s">
        <v>816</v>
      </c>
      <c r="K475" s="1" t="s">
        <v>557</v>
      </c>
      <c r="L475" s="1" t="s">
        <v>530</v>
      </c>
      <c r="M475" s="1" t="s">
        <v>4</v>
      </c>
      <c r="N475" s="2">
        <v>2</v>
      </c>
      <c r="O475" s="40">
        <f t="shared" si="7"/>
        <v>0</v>
      </c>
    </row>
    <row r="476" spans="1:15">
      <c r="A476" s="3">
        <v>475</v>
      </c>
      <c r="B476" s="1" t="s">
        <v>0</v>
      </c>
      <c r="C476" s="1" t="s">
        <v>1</v>
      </c>
      <c r="D476" s="1" t="s">
        <v>558</v>
      </c>
      <c r="E476" s="1" t="s">
        <v>540</v>
      </c>
      <c r="F476" s="2">
        <v>2</v>
      </c>
      <c r="G476" s="1" t="s">
        <v>136</v>
      </c>
      <c r="H476">
        <f>VLOOKUP(D476,'کار اصلی (2)'!C:V,20,0)</f>
        <v>5584527</v>
      </c>
      <c r="I476" s="43" t="s">
        <v>816</v>
      </c>
      <c r="K476" s="1" t="s">
        <v>558</v>
      </c>
      <c r="L476" s="1" t="s">
        <v>540</v>
      </c>
      <c r="M476" s="1" t="s">
        <v>4</v>
      </c>
      <c r="N476" s="2">
        <v>2</v>
      </c>
      <c r="O476" s="40">
        <f t="shared" si="7"/>
        <v>0</v>
      </c>
    </row>
    <row r="477" spans="1:15">
      <c r="A477" s="3">
        <v>476</v>
      </c>
      <c r="B477" s="1" t="s">
        <v>0</v>
      </c>
      <c r="C477" s="1" t="s">
        <v>1</v>
      </c>
      <c r="D477" s="1" t="s">
        <v>559</v>
      </c>
      <c r="E477" s="1" t="s">
        <v>530</v>
      </c>
      <c r="F477" s="2">
        <v>2</v>
      </c>
      <c r="G477" s="1" t="s">
        <v>136</v>
      </c>
      <c r="H477">
        <f>VLOOKUP(D477,'کار اصلی (2)'!C:V,20,0)</f>
        <v>3781586</v>
      </c>
      <c r="I477" s="43" t="s">
        <v>816</v>
      </c>
      <c r="K477" s="1" t="s">
        <v>559</v>
      </c>
      <c r="L477" s="1" t="s">
        <v>530</v>
      </c>
      <c r="M477" s="1" t="s">
        <v>4</v>
      </c>
      <c r="N477" s="2">
        <v>2</v>
      </c>
      <c r="O477" s="40">
        <f t="shared" si="7"/>
        <v>0</v>
      </c>
    </row>
    <row r="478" spans="1:15">
      <c r="A478" s="3">
        <v>477</v>
      </c>
      <c r="B478" s="1" t="s">
        <v>0</v>
      </c>
      <c r="C478" s="1" t="s">
        <v>1</v>
      </c>
      <c r="D478" s="1" t="s">
        <v>560</v>
      </c>
      <c r="E478" s="1" t="s">
        <v>561</v>
      </c>
      <c r="F478" s="2">
        <v>2</v>
      </c>
      <c r="G478" s="1" t="s">
        <v>136</v>
      </c>
      <c r="H478">
        <f>VLOOKUP(D478,'کار اصلی (2)'!C:V,20,0)</f>
        <v>3781586</v>
      </c>
      <c r="I478" s="43" t="s">
        <v>816</v>
      </c>
      <c r="K478" s="1" t="s">
        <v>560</v>
      </c>
      <c r="L478" s="1" t="s">
        <v>561</v>
      </c>
      <c r="M478" s="1" t="s">
        <v>4</v>
      </c>
      <c r="N478" s="2">
        <v>2</v>
      </c>
      <c r="O478" s="40">
        <f t="shared" si="7"/>
        <v>0</v>
      </c>
    </row>
    <row r="479" spans="1:15">
      <c r="A479" s="3">
        <v>478</v>
      </c>
      <c r="B479" s="1" t="s">
        <v>0</v>
      </c>
      <c r="C479" s="1" t="s">
        <v>1</v>
      </c>
      <c r="D479" s="1" t="s">
        <v>562</v>
      </c>
      <c r="E479" s="1" t="s">
        <v>530</v>
      </c>
      <c r="F479" s="2">
        <v>2</v>
      </c>
      <c r="G479" s="1" t="s">
        <v>136</v>
      </c>
      <c r="H479">
        <f>VLOOKUP(D479,'کار اصلی (2)'!C:V,20,0)</f>
        <v>3781586</v>
      </c>
      <c r="I479" s="43" t="s">
        <v>816</v>
      </c>
      <c r="K479" s="1" t="s">
        <v>562</v>
      </c>
      <c r="L479" s="1" t="s">
        <v>530</v>
      </c>
      <c r="M479" s="1" t="s">
        <v>4</v>
      </c>
      <c r="N479" s="2">
        <v>2</v>
      </c>
      <c r="O479" s="40">
        <f t="shared" si="7"/>
        <v>0</v>
      </c>
    </row>
    <row r="480" spans="1:15">
      <c r="A480" s="3">
        <v>479</v>
      </c>
      <c r="B480" s="1" t="s">
        <v>0</v>
      </c>
      <c r="C480" s="1" t="s">
        <v>1</v>
      </c>
      <c r="D480" s="1" t="s">
        <v>563</v>
      </c>
      <c r="E480" s="1" t="s">
        <v>494</v>
      </c>
      <c r="F480" s="2">
        <v>2</v>
      </c>
      <c r="G480" s="1" t="s">
        <v>136</v>
      </c>
      <c r="H480">
        <f>VLOOKUP(D480,'کار اصلی (2)'!C:V,20,0)</f>
        <v>6095551</v>
      </c>
      <c r="I480" s="43" t="s">
        <v>816</v>
      </c>
      <c r="K480" s="1" t="s">
        <v>563</v>
      </c>
      <c r="L480" s="1" t="s">
        <v>494</v>
      </c>
      <c r="M480" s="1" t="s">
        <v>4</v>
      </c>
      <c r="N480" s="2">
        <v>2</v>
      </c>
      <c r="O480" s="40">
        <f t="shared" si="7"/>
        <v>0</v>
      </c>
    </row>
    <row r="481" spans="1:15">
      <c r="A481" s="3">
        <v>480</v>
      </c>
      <c r="B481" s="1" t="s">
        <v>0</v>
      </c>
      <c r="C481" s="1" t="s">
        <v>1</v>
      </c>
      <c r="D481" s="1" t="s">
        <v>564</v>
      </c>
      <c r="E481" s="1" t="s">
        <v>500</v>
      </c>
      <c r="F481" s="2">
        <v>2</v>
      </c>
      <c r="G481" s="1" t="s">
        <v>136</v>
      </c>
      <c r="H481">
        <f>VLOOKUP(D481,'کار اصلی (2)'!C:V,20,0)</f>
        <v>2934895</v>
      </c>
      <c r="I481" s="43" t="s">
        <v>816</v>
      </c>
      <c r="K481" s="1" t="s">
        <v>564</v>
      </c>
      <c r="L481" s="1" t="s">
        <v>500</v>
      </c>
      <c r="M481" s="1" t="s">
        <v>4</v>
      </c>
      <c r="N481" s="2">
        <v>2</v>
      </c>
      <c r="O481" s="40">
        <f t="shared" si="7"/>
        <v>0</v>
      </c>
    </row>
    <row r="482" spans="1:15">
      <c r="A482" s="3">
        <v>481</v>
      </c>
      <c r="B482" s="1" t="s">
        <v>0</v>
      </c>
      <c r="C482" s="1" t="s">
        <v>1</v>
      </c>
      <c r="D482" s="1" t="s">
        <v>565</v>
      </c>
      <c r="E482" s="1" t="s">
        <v>540</v>
      </c>
      <c r="F482" s="2">
        <v>2</v>
      </c>
      <c r="G482" s="1" t="s">
        <v>136</v>
      </c>
      <c r="H482">
        <f>VLOOKUP(D482,'کار اصلی (2)'!C:V,20,0)</f>
        <v>5584527</v>
      </c>
      <c r="I482" s="43" t="s">
        <v>816</v>
      </c>
      <c r="K482" s="1" t="s">
        <v>565</v>
      </c>
      <c r="L482" s="1" t="s">
        <v>540</v>
      </c>
      <c r="M482" s="1" t="s">
        <v>4</v>
      </c>
      <c r="N482" s="2">
        <v>2</v>
      </c>
      <c r="O482" s="40">
        <f t="shared" si="7"/>
        <v>0</v>
      </c>
    </row>
    <row r="483" spans="1:15">
      <c r="A483" s="3">
        <v>482</v>
      </c>
      <c r="B483" s="1" t="s">
        <v>0</v>
      </c>
      <c r="C483" s="1" t="s">
        <v>1</v>
      </c>
      <c r="D483" s="1" t="s">
        <v>566</v>
      </c>
      <c r="E483" s="1" t="s">
        <v>519</v>
      </c>
      <c r="F483" s="2">
        <v>2</v>
      </c>
      <c r="G483" s="1" t="s">
        <v>136</v>
      </c>
      <c r="H483">
        <f>VLOOKUP(D483,'کار اصلی (2)'!C:V,20,0)</f>
        <v>5926162</v>
      </c>
      <c r="I483" s="43" t="s">
        <v>816</v>
      </c>
      <c r="K483" s="1" t="s">
        <v>566</v>
      </c>
      <c r="L483" s="1" t="s">
        <v>519</v>
      </c>
      <c r="M483" s="1" t="s">
        <v>4</v>
      </c>
      <c r="N483" s="2">
        <v>2</v>
      </c>
      <c r="O483" s="40">
        <f t="shared" si="7"/>
        <v>0</v>
      </c>
    </row>
    <row r="484" spans="1:15">
      <c r="A484" s="3">
        <v>483</v>
      </c>
      <c r="B484" s="1" t="s">
        <v>0</v>
      </c>
      <c r="C484" s="1" t="s">
        <v>1</v>
      </c>
      <c r="D484" s="1" t="s">
        <v>567</v>
      </c>
      <c r="E484" s="1" t="s">
        <v>519</v>
      </c>
      <c r="F484" s="2">
        <v>2</v>
      </c>
      <c r="G484" s="1" t="s">
        <v>136</v>
      </c>
      <c r="H484">
        <f>VLOOKUP(D484,'کار اصلی (2)'!C:V,20,0)</f>
        <v>5926162</v>
      </c>
      <c r="I484" s="43" t="s">
        <v>816</v>
      </c>
      <c r="K484" s="1" t="s">
        <v>567</v>
      </c>
      <c r="L484" s="1" t="s">
        <v>519</v>
      </c>
      <c r="M484" s="1" t="s">
        <v>4</v>
      </c>
      <c r="N484" s="2">
        <v>2</v>
      </c>
      <c r="O484" s="40">
        <f t="shared" si="7"/>
        <v>0</v>
      </c>
    </row>
    <row r="485" spans="1:15">
      <c r="A485" s="3">
        <v>484</v>
      </c>
      <c r="B485" s="1" t="s">
        <v>0</v>
      </c>
      <c r="C485" s="1" t="s">
        <v>1</v>
      </c>
      <c r="D485" s="1" t="s">
        <v>568</v>
      </c>
      <c r="E485" s="1" t="s">
        <v>540</v>
      </c>
      <c r="F485" s="2">
        <v>2</v>
      </c>
      <c r="G485" s="1" t="s">
        <v>136</v>
      </c>
      <c r="H485">
        <f>VLOOKUP(D485,'کار اصلی (2)'!C:V,20,0)</f>
        <v>5584527</v>
      </c>
      <c r="I485" s="43" t="s">
        <v>816</v>
      </c>
      <c r="K485" s="1" t="s">
        <v>568</v>
      </c>
      <c r="L485" s="1" t="s">
        <v>540</v>
      </c>
      <c r="M485" s="1" t="s">
        <v>4</v>
      </c>
      <c r="N485" s="2">
        <v>2</v>
      </c>
      <c r="O485" s="40">
        <f t="shared" si="7"/>
        <v>0</v>
      </c>
    </row>
    <row r="486" spans="1:15">
      <c r="A486" s="3">
        <v>485</v>
      </c>
      <c r="B486" s="1" t="s">
        <v>0</v>
      </c>
      <c r="C486" s="1" t="s">
        <v>1</v>
      </c>
      <c r="D486" s="1" t="s">
        <v>569</v>
      </c>
      <c r="E486" s="1" t="s">
        <v>519</v>
      </c>
      <c r="F486" s="2">
        <v>2</v>
      </c>
      <c r="G486" s="1" t="s">
        <v>136</v>
      </c>
      <c r="H486">
        <f>VLOOKUP(D486,'کار اصلی (2)'!C:V,20,0)</f>
        <v>5926162</v>
      </c>
      <c r="I486" s="43" t="s">
        <v>816</v>
      </c>
      <c r="K486" s="1" t="s">
        <v>569</v>
      </c>
      <c r="L486" s="1" t="s">
        <v>519</v>
      </c>
      <c r="M486" s="1" t="s">
        <v>4</v>
      </c>
      <c r="N486" s="2">
        <v>2</v>
      </c>
      <c r="O486" s="40">
        <f t="shared" si="7"/>
        <v>0</v>
      </c>
    </row>
    <row r="487" spans="1:15">
      <c r="A487" s="3">
        <v>486</v>
      </c>
      <c r="B487" s="1" t="s">
        <v>0</v>
      </c>
      <c r="C487" s="1" t="s">
        <v>1</v>
      </c>
      <c r="D487" s="1" t="s">
        <v>570</v>
      </c>
      <c r="E487" s="1" t="s">
        <v>540</v>
      </c>
      <c r="F487" s="2">
        <v>2</v>
      </c>
      <c r="G487" s="1" t="s">
        <v>136</v>
      </c>
      <c r="H487">
        <f>VLOOKUP(D487,'کار اصلی (2)'!C:V,20,0)</f>
        <v>5584527</v>
      </c>
      <c r="I487" s="43" t="s">
        <v>816</v>
      </c>
      <c r="K487" s="1" t="s">
        <v>570</v>
      </c>
      <c r="L487" s="1" t="s">
        <v>540</v>
      </c>
      <c r="M487" s="1" t="s">
        <v>4</v>
      </c>
      <c r="N487" s="2">
        <v>2</v>
      </c>
      <c r="O487" s="40">
        <f t="shared" si="7"/>
        <v>0</v>
      </c>
    </row>
    <row r="488" spans="1:15">
      <c r="A488" s="3">
        <v>487</v>
      </c>
      <c r="B488" s="1" t="s">
        <v>0</v>
      </c>
      <c r="C488" s="1" t="s">
        <v>1</v>
      </c>
      <c r="D488" s="1" t="s">
        <v>571</v>
      </c>
      <c r="E488" s="1" t="s">
        <v>519</v>
      </c>
      <c r="F488" s="2">
        <v>2</v>
      </c>
      <c r="G488" s="1" t="s">
        <v>136</v>
      </c>
      <c r="H488">
        <f>VLOOKUP(D488,'کار اصلی (2)'!C:V,20,0)</f>
        <v>5554867</v>
      </c>
      <c r="I488" s="43" t="s">
        <v>816</v>
      </c>
      <c r="K488" s="1" t="s">
        <v>571</v>
      </c>
      <c r="L488" s="1" t="s">
        <v>519</v>
      </c>
      <c r="M488" s="1" t="s">
        <v>4</v>
      </c>
      <c r="N488" s="2">
        <v>2</v>
      </c>
      <c r="O488" s="40">
        <f t="shared" si="7"/>
        <v>0</v>
      </c>
    </row>
    <row r="489" spans="1:15">
      <c r="A489" s="3">
        <v>488</v>
      </c>
      <c r="B489" s="1" t="s">
        <v>0</v>
      </c>
      <c r="C489" s="1" t="s">
        <v>1</v>
      </c>
      <c r="D489" s="1" t="s">
        <v>572</v>
      </c>
      <c r="E489" s="1" t="s">
        <v>519</v>
      </c>
      <c r="F489" s="2">
        <v>2</v>
      </c>
      <c r="G489" s="1" t="s">
        <v>136</v>
      </c>
      <c r="H489">
        <f>VLOOKUP(D489,'کار اصلی (2)'!C:V,20,0)</f>
        <v>5926162</v>
      </c>
      <c r="I489" s="43" t="s">
        <v>816</v>
      </c>
      <c r="K489" s="1" t="s">
        <v>572</v>
      </c>
      <c r="L489" s="1" t="s">
        <v>519</v>
      </c>
      <c r="M489" s="1" t="s">
        <v>4</v>
      </c>
      <c r="N489" s="2">
        <v>2</v>
      </c>
      <c r="O489" s="40">
        <f t="shared" si="7"/>
        <v>0</v>
      </c>
    </row>
    <row r="490" spans="1:15">
      <c r="A490" s="3">
        <v>489</v>
      </c>
      <c r="B490" s="1" t="s">
        <v>0</v>
      </c>
      <c r="C490" s="1" t="s">
        <v>1</v>
      </c>
      <c r="D490" s="1" t="s">
        <v>573</v>
      </c>
      <c r="E490" s="1" t="s">
        <v>540</v>
      </c>
      <c r="F490" s="2">
        <v>2</v>
      </c>
      <c r="G490" s="1" t="s">
        <v>136</v>
      </c>
      <c r="H490">
        <f>VLOOKUP(D490,'کار اصلی (2)'!C:V,20,0)</f>
        <v>5584527</v>
      </c>
      <c r="I490" s="43" t="s">
        <v>816</v>
      </c>
      <c r="K490" s="1" t="s">
        <v>573</v>
      </c>
      <c r="L490" s="1" t="s">
        <v>540</v>
      </c>
      <c r="M490" s="1" t="s">
        <v>4</v>
      </c>
      <c r="N490" s="2">
        <v>2</v>
      </c>
      <c r="O490" s="40">
        <f t="shared" si="7"/>
        <v>0</v>
      </c>
    </row>
    <row r="491" spans="1:15">
      <c r="A491" s="3">
        <v>490</v>
      </c>
      <c r="B491" s="1" t="s">
        <v>0</v>
      </c>
      <c r="C491" s="1" t="s">
        <v>1</v>
      </c>
      <c r="D491" s="1" t="s">
        <v>574</v>
      </c>
      <c r="E491" s="1" t="s">
        <v>540</v>
      </c>
      <c r="F491" s="2">
        <v>2</v>
      </c>
      <c r="G491" s="1" t="s">
        <v>136</v>
      </c>
      <c r="H491">
        <f>VLOOKUP(D491,'کار اصلی (2)'!C:V,20,0)</f>
        <v>5584527</v>
      </c>
      <c r="I491" s="43" t="s">
        <v>816</v>
      </c>
      <c r="K491" s="1" t="s">
        <v>574</v>
      </c>
      <c r="L491" s="1" t="s">
        <v>540</v>
      </c>
      <c r="M491" s="1" t="s">
        <v>4</v>
      </c>
      <c r="N491" s="2">
        <v>2</v>
      </c>
      <c r="O491" s="40">
        <f t="shared" si="7"/>
        <v>0</v>
      </c>
    </row>
    <row r="492" spans="1:15">
      <c r="A492" s="3">
        <v>491</v>
      </c>
      <c r="B492" s="1" t="s">
        <v>0</v>
      </c>
      <c r="C492" s="1" t="s">
        <v>1</v>
      </c>
      <c r="D492" s="1" t="s">
        <v>575</v>
      </c>
      <c r="E492" s="1" t="s">
        <v>519</v>
      </c>
      <c r="F492" s="2">
        <v>2</v>
      </c>
      <c r="G492" s="1" t="s">
        <v>136</v>
      </c>
      <c r="H492">
        <f>VLOOKUP(D492,'کار اصلی (2)'!C:V,20,0)</f>
        <v>5926162</v>
      </c>
      <c r="I492" s="43" t="s">
        <v>816</v>
      </c>
      <c r="K492" s="1" t="s">
        <v>575</v>
      </c>
      <c r="L492" s="1" t="s">
        <v>519</v>
      </c>
      <c r="M492" s="1" t="s">
        <v>4</v>
      </c>
      <c r="N492" s="2">
        <v>2</v>
      </c>
      <c r="O492" s="40">
        <f t="shared" si="7"/>
        <v>0</v>
      </c>
    </row>
    <row r="493" spans="1:15">
      <c r="A493" s="3">
        <v>492</v>
      </c>
      <c r="B493" s="1" t="s">
        <v>0</v>
      </c>
      <c r="C493" s="1" t="s">
        <v>1</v>
      </c>
      <c r="D493" s="1" t="s">
        <v>576</v>
      </c>
      <c r="E493" s="1" t="s">
        <v>519</v>
      </c>
      <c r="F493" s="2">
        <v>2</v>
      </c>
      <c r="G493" s="1" t="s">
        <v>136</v>
      </c>
      <c r="H493">
        <f>VLOOKUP(D493,'کار اصلی (2)'!C:V,20,0)</f>
        <v>5926162</v>
      </c>
      <c r="I493" s="43" t="s">
        <v>816</v>
      </c>
      <c r="K493" s="1" t="s">
        <v>576</v>
      </c>
      <c r="L493" s="1" t="s">
        <v>519</v>
      </c>
      <c r="M493" s="1" t="s">
        <v>4</v>
      </c>
      <c r="N493" s="2">
        <v>2</v>
      </c>
      <c r="O493" s="40">
        <f t="shared" si="7"/>
        <v>0</v>
      </c>
    </row>
    <row r="494" spans="1:15">
      <c r="A494" s="3">
        <v>493</v>
      </c>
      <c r="B494" s="1" t="s">
        <v>0</v>
      </c>
      <c r="C494" s="1" t="s">
        <v>1</v>
      </c>
      <c r="D494" s="1" t="s">
        <v>577</v>
      </c>
      <c r="E494" s="1" t="s">
        <v>500</v>
      </c>
      <c r="F494" s="2">
        <v>2</v>
      </c>
      <c r="G494" s="1" t="s">
        <v>136</v>
      </c>
      <c r="H494">
        <f>VLOOKUP(D494,'کار اصلی (2)'!C:V,20,0)</f>
        <v>2934895</v>
      </c>
      <c r="I494" s="43" t="s">
        <v>816</v>
      </c>
      <c r="K494" s="1" t="s">
        <v>577</v>
      </c>
      <c r="L494" s="1" t="s">
        <v>500</v>
      </c>
      <c r="M494" s="1" t="s">
        <v>4</v>
      </c>
      <c r="N494" s="2">
        <v>2</v>
      </c>
      <c r="O494" s="40">
        <f t="shared" si="7"/>
        <v>0</v>
      </c>
    </row>
    <row r="495" spans="1:15">
      <c r="F495" s="40">
        <f>SUM(F2:F494)</f>
        <v>1830</v>
      </c>
      <c r="H495" s="77">
        <f>SUM(H2:H494)</f>
        <v>4133569659</v>
      </c>
      <c r="N495" s="40">
        <f>SUM(N2:N494)</f>
        <v>1830</v>
      </c>
    </row>
  </sheetData>
  <autoFilter ref="A1:Z495" xr:uid="{00000000-0001-0000-0000-000000000000}"/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059B-D476-4699-A46F-4AAC47D2440D}">
  <dimension ref="A1:H4"/>
  <sheetViews>
    <sheetView rightToLeft="1" workbookViewId="0">
      <selection activeCell="H2" sqref="H2"/>
    </sheetView>
  </sheetViews>
  <sheetFormatPr defaultRowHeight="12.75"/>
  <cols>
    <col min="1" max="1" width="12.28515625" customWidth="1"/>
    <col min="2" max="2" width="9.28515625" customWidth="1"/>
    <col min="3" max="3" width="19.85546875" bestFit="1" customWidth="1"/>
    <col min="4" max="6" width="11.28515625" customWidth="1"/>
    <col min="8" max="8" width="20.5703125" bestFit="1" customWidth="1"/>
  </cols>
  <sheetData>
    <row r="1" spans="1:8">
      <c r="A1" s="67" t="s">
        <v>578</v>
      </c>
      <c r="B1" s="67" t="s">
        <v>580</v>
      </c>
      <c r="C1" s="67" t="s">
        <v>581</v>
      </c>
      <c r="D1" s="67" t="s">
        <v>582</v>
      </c>
      <c r="E1" s="67" t="s">
        <v>584</v>
      </c>
      <c r="F1" s="67" t="s">
        <v>588</v>
      </c>
    </row>
    <row r="2" spans="1:8" ht="15.75">
      <c r="A2" s="69">
        <v>1</v>
      </c>
      <c r="B2" s="70" t="s">
        <v>821</v>
      </c>
      <c r="C2" s="71" t="s">
        <v>823</v>
      </c>
      <c r="D2" s="70" t="s">
        <v>3</v>
      </c>
      <c r="E2" s="72">
        <v>1</v>
      </c>
      <c r="F2" s="70" t="s">
        <v>7</v>
      </c>
      <c r="G2" s="73" t="s">
        <v>822</v>
      </c>
      <c r="H2" s="50" t="s">
        <v>828</v>
      </c>
    </row>
    <row r="3" spans="1:8" ht="15.75">
      <c r="A3" s="3">
        <v>2</v>
      </c>
      <c r="B3" s="1" t="s">
        <v>821</v>
      </c>
      <c r="C3" s="20" t="s">
        <v>824</v>
      </c>
      <c r="D3" s="1" t="s">
        <v>101</v>
      </c>
      <c r="E3" s="2">
        <v>1</v>
      </c>
      <c r="F3" s="1" t="s">
        <v>7</v>
      </c>
      <c r="G3" t="s">
        <v>822</v>
      </c>
    </row>
    <row r="4" spans="1:8" ht="15.75">
      <c r="A4" s="3">
        <v>3</v>
      </c>
      <c r="B4" s="1" t="s">
        <v>821</v>
      </c>
      <c r="C4" s="20" t="s">
        <v>825</v>
      </c>
      <c r="D4" s="1" t="s">
        <v>101</v>
      </c>
      <c r="E4" s="2">
        <v>1</v>
      </c>
      <c r="F4" s="1" t="s">
        <v>7</v>
      </c>
      <c r="G4" t="s">
        <v>822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4675-B3C7-43E6-B3F5-1337D6A3304F}">
  <dimension ref="A1:M30"/>
  <sheetViews>
    <sheetView rightToLeft="1" workbookViewId="0">
      <selection activeCell="H2" sqref="H2:H29"/>
    </sheetView>
  </sheetViews>
  <sheetFormatPr defaultRowHeight="12.75"/>
  <cols>
    <col min="1" max="1" width="12.28515625" customWidth="1"/>
    <col min="2" max="2" width="9.28515625" customWidth="1"/>
    <col min="3" max="3" width="23.28515625" bestFit="1" customWidth="1"/>
    <col min="4" max="6" width="11.28515625" customWidth="1"/>
    <col min="8" max="8" width="10" bestFit="1" customWidth="1"/>
    <col min="10" max="10" width="23.28515625" bestFit="1" customWidth="1"/>
  </cols>
  <sheetData>
    <row r="1" spans="1:13">
      <c r="A1" s="67" t="s">
        <v>578</v>
      </c>
      <c r="B1" s="67" t="s">
        <v>580</v>
      </c>
      <c r="C1" s="67" t="s">
        <v>581</v>
      </c>
      <c r="D1" s="67" t="s">
        <v>582</v>
      </c>
      <c r="E1" s="67" t="s">
        <v>584</v>
      </c>
      <c r="F1" s="67" t="s">
        <v>588</v>
      </c>
    </row>
    <row r="2" spans="1:13">
      <c r="A2" s="3">
        <v>1</v>
      </c>
      <c r="B2" s="1" t="s">
        <v>829</v>
      </c>
      <c r="C2" s="1" t="s">
        <v>743</v>
      </c>
      <c r="D2" s="1" t="s">
        <v>744</v>
      </c>
      <c r="E2" s="2">
        <v>2</v>
      </c>
      <c r="F2" s="1" t="s">
        <v>136</v>
      </c>
      <c r="G2" s="68" t="s">
        <v>865</v>
      </c>
      <c r="H2">
        <f>VLOOKUP(C2,'کار اصلی (2)'!C:V,20,0)</f>
        <v>62631659</v>
      </c>
      <c r="J2" t="s">
        <v>830</v>
      </c>
      <c r="K2" t="s">
        <v>744</v>
      </c>
      <c r="L2" t="s">
        <v>4</v>
      </c>
      <c r="M2">
        <v>2</v>
      </c>
    </row>
    <row r="3" spans="1:13">
      <c r="A3" s="3">
        <v>2</v>
      </c>
      <c r="B3" s="1" t="s">
        <v>829</v>
      </c>
      <c r="C3" s="1" t="s">
        <v>747</v>
      </c>
      <c r="D3" s="1" t="s">
        <v>748</v>
      </c>
      <c r="E3" s="2">
        <v>2</v>
      </c>
      <c r="F3" s="1" t="s">
        <v>136</v>
      </c>
      <c r="G3" s="68" t="s">
        <v>865</v>
      </c>
      <c r="H3">
        <f>VLOOKUP(C3,'کار اصلی (2)'!C:V,20,0)</f>
        <v>49529659</v>
      </c>
      <c r="J3" t="s">
        <v>831</v>
      </c>
      <c r="K3" t="s">
        <v>748</v>
      </c>
      <c r="L3" t="s">
        <v>4</v>
      </c>
      <c r="M3">
        <v>2</v>
      </c>
    </row>
    <row r="4" spans="1:13">
      <c r="A4" s="3">
        <v>3</v>
      </c>
      <c r="B4" s="1" t="s">
        <v>829</v>
      </c>
      <c r="C4" s="1" t="s">
        <v>786</v>
      </c>
      <c r="D4" s="1" t="s">
        <v>833</v>
      </c>
      <c r="E4" s="2">
        <v>2</v>
      </c>
      <c r="F4" s="1" t="s">
        <v>136</v>
      </c>
      <c r="G4" s="68" t="s">
        <v>865</v>
      </c>
      <c r="H4">
        <f>VLOOKUP(C4,'کار اصلی (2)'!C:V,20,0)</f>
        <v>2727918</v>
      </c>
      <c r="J4" t="s">
        <v>832</v>
      </c>
      <c r="K4" t="s">
        <v>833</v>
      </c>
      <c r="L4" t="s">
        <v>4</v>
      </c>
      <c r="M4">
        <v>2</v>
      </c>
    </row>
    <row r="5" spans="1:13">
      <c r="A5" s="3">
        <v>4</v>
      </c>
      <c r="B5" s="1" t="s">
        <v>829</v>
      </c>
      <c r="C5" s="1" t="s">
        <v>789</v>
      </c>
      <c r="D5" s="1" t="s">
        <v>790</v>
      </c>
      <c r="E5" s="2">
        <v>2</v>
      </c>
      <c r="F5" s="1" t="s">
        <v>136</v>
      </c>
      <c r="G5" s="68" t="s">
        <v>865</v>
      </c>
      <c r="H5">
        <f>VLOOKUP(C5,'کار اصلی (2)'!C:V,20,0)</f>
        <v>16701921</v>
      </c>
      <c r="J5" t="s">
        <v>834</v>
      </c>
      <c r="K5" t="s">
        <v>790</v>
      </c>
      <c r="L5" t="s">
        <v>4</v>
      </c>
      <c r="M5">
        <v>2</v>
      </c>
    </row>
    <row r="6" spans="1:13">
      <c r="A6" s="3">
        <v>5</v>
      </c>
      <c r="B6" s="1" t="s">
        <v>829</v>
      </c>
      <c r="C6" s="1" t="s">
        <v>791</v>
      </c>
      <c r="D6" s="1" t="s">
        <v>737</v>
      </c>
      <c r="E6" s="2">
        <v>2</v>
      </c>
      <c r="F6" s="1" t="s">
        <v>136</v>
      </c>
      <c r="G6" s="68" t="s">
        <v>865</v>
      </c>
      <c r="H6">
        <f>VLOOKUP(C6,'کار اصلی (2)'!C:V,20,0)</f>
        <v>5098237</v>
      </c>
      <c r="J6" t="s">
        <v>835</v>
      </c>
      <c r="K6" t="s">
        <v>737</v>
      </c>
      <c r="L6" t="s">
        <v>4</v>
      </c>
      <c r="M6">
        <v>2</v>
      </c>
    </row>
    <row r="7" spans="1:13">
      <c r="A7" s="3">
        <v>6</v>
      </c>
      <c r="B7" s="1" t="s">
        <v>829</v>
      </c>
      <c r="C7" s="1" t="s">
        <v>749</v>
      </c>
      <c r="D7" s="1" t="s">
        <v>737</v>
      </c>
      <c r="E7" s="2">
        <v>2</v>
      </c>
      <c r="F7" s="1" t="s">
        <v>136</v>
      </c>
      <c r="G7" s="68" t="s">
        <v>865</v>
      </c>
      <c r="H7">
        <f>VLOOKUP(C7,'کار اصلی (2)'!C:V,20,0)</f>
        <v>5098237</v>
      </c>
      <c r="J7" t="s">
        <v>836</v>
      </c>
      <c r="K7" t="s">
        <v>737</v>
      </c>
      <c r="L7" t="s">
        <v>4</v>
      </c>
      <c r="M7">
        <v>2</v>
      </c>
    </row>
    <row r="8" spans="1:13">
      <c r="A8" s="3">
        <v>7</v>
      </c>
      <c r="B8" s="1" t="s">
        <v>829</v>
      </c>
      <c r="C8" s="1" t="s">
        <v>736</v>
      </c>
      <c r="D8" s="1" t="s">
        <v>737</v>
      </c>
      <c r="E8" s="2">
        <v>2</v>
      </c>
      <c r="F8" s="1" t="s">
        <v>136</v>
      </c>
      <c r="G8" s="68" t="s">
        <v>865</v>
      </c>
      <c r="H8">
        <f>VLOOKUP(C8,'کار اصلی (2)'!C:V,20,0)</f>
        <v>5098237</v>
      </c>
      <c r="J8" t="s">
        <v>837</v>
      </c>
      <c r="K8" t="s">
        <v>737</v>
      </c>
      <c r="L8" t="s">
        <v>4</v>
      </c>
      <c r="M8">
        <v>2</v>
      </c>
    </row>
    <row r="9" spans="1:13">
      <c r="A9" s="3">
        <v>8</v>
      </c>
      <c r="B9" s="1" t="s">
        <v>829</v>
      </c>
      <c r="C9" s="1" t="s">
        <v>735</v>
      </c>
      <c r="D9" s="1" t="s">
        <v>839</v>
      </c>
      <c r="E9" s="2">
        <v>2</v>
      </c>
      <c r="F9" s="1" t="s">
        <v>136</v>
      </c>
      <c r="G9" s="68" t="s">
        <v>865</v>
      </c>
      <c r="H9">
        <f>VLOOKUP(C9,'کار اصلی (2)'!C:V,20,0)</f>
        <v>10723610</v>
      </c>
      <c r="J9" t="s">
        <v>838</v>
      </c>
      <c r="K9" t="s">
        <v>839</v>
      </c>
      <c r="L9" t="s">
        <v>4</v>
      </c>
      <c r="M9">
        <v>2</v>
      </c>
    </row>
    <row r="10" spans="1:13">
      <c r="A10" s="3">
        <v>9</v>
      </c>
      <c r="B10" s="1" t="s">
        <v>829</v>
      </c>
      <c r="C10" s="1" t="s">
        <v>726</v>
      </c>
      <c r="D10" s="1" t="s">
        <v>839</v>
      </c>
      <c r="E10" s="2">
        <v>2</v>
      </c>
      <c r="F10" s="1" t="s">
        <v>136</v>
      </c>
      <c r="G10" s="68" t="s">
        <v>865</v>
      </c>
      <c r="H10">
        <f>VLOOKUP(C10,'کار اصلی (2)'!C:V,20,0)</f>
        <v>10723610</v>
      </c>
      <c r="J10" t="s">
        <v>840</v>
      </c>
      <c r="K10" t="s">
        <v>839</v>
      </c>
      <c r="L10" t="s">
        <v>4</v>
      </c>
      <c r="M10">
        <v>2</v>
      </c>
    </row>
    <row r="11" spans="1:13">
      <c r="A11" s="3">
        <v>10</v>
      </c>
      <c r="B11" s="1" t="s">
        <v>829</v>
      </c>
      <c r="C11" s="1" t="s">
        <v>727</v>
      </c>
      <c r="D11" s="1" t="s">
        <v>839</v>
      </c>
      <c r="E11" s="2">
        <v>2</v>
      </c>
      <c r="F11" s="1" t="s">
        <v>136</v>
      </c>
      <c r="G11" s="68" t="s">
        <v>865</v>
      </c>
      <c r="H11">
        <f>VLOOKUP(C11,'کار اصلی (2)'!C:V,20,0)</f>
        <v>10723610</v>
      </c>
      <c r="J11" t="s">
        <v>841</v>
      </c>
      <c r="K11" t="s">
        <v>839</v>
      </c>
      <c r="L11" t="s">
        <v>4</v>
      </c>
      <c r="M11">
        <v>2</v>
      </c>
    </row>
    <row r="12" spans="1:13">
      <c r="A12" s="3">
        <v>11</v>
      </c>
      <c r="B12" s="1" t="s">
        <v>829</v>
      </c>
      <c r="C12" s="1" t="s">
        <v>728</v>
      </c>
      <c r="D12" s="1" t="s">
        <v>839</v>
      </c>
      <c r="E12" s="2">
        <v>2</v>
      </c>
      <c r="F12" s="1" t="s">
        <v>136</v>
      </c>
      <c r="G12" s="68" t="s">
        <v>865</v>
      </c>
      <c r="H12">
        <f>VLOOKUP(C12,'کار اصلی (2)'!C:V,20,0)</f>
        <v>10723610</v>
      </c>
      <c r="J12" t="s">
        <v>842</v>
      </c>
      <c r="K12" t="s">
        <v>839</v>
      </c>
      <c r="L12" t="s">
        <v>4</v>
      </c>
      <c r="M12">
        <v>2</v>
      </c>
    </row>
    <row r="13" spans="1:13">
      <c r="A13" s="3">
        <v>12</v>
      </c>
      <c r="B13" s="1" t="s">
        <v>829</v>
      </c>
      <c r="C13" s="1" t="s">
        <v>729</v>
      </c>
      <c r="D13" s="1" t="s">
        <v>839</v>
      </c>
      <c r="E13" s="2">
        <v>2</v>
      </c>
      <c r="F13" s="1" t="s">
        <v>136</v>
      </c>
      <c r="G13" s="68" t="s">
        <v>865</v>
      </c>
      <c r="H13">
        <f>VLOOKUP(C13,'کار اصلی (2)'!C:V,20,0)</f>
        <v>10723610</v>
      </c>
      <c r="J13" t="s">
        <v>843</v>
      </c>
      <c r="K13" t="s">
        <v>839</v>
      </c>
      <c r="L13" t="s">
        <v>4</v>
      </c>
      <c r="M13">
        <v>2</v>
      </c>
    </row>
    <row r="14" spans="1:13">
      <c r="A14" s="3">
        <v>13</v>
      </c>
      <c r="B14" s="1" t="s">
        <v>829</v>
      </c>
      <c r="C14" s="1" t="s">
        <v>730</v>
      </c>
      <c r="D14" s="1" t="s">
        <v>839</v>
      </c>
      <c r="E14" s="2">
        <v>2</v>
      </c>
      <c r="F14" s="1" t="s">
        <v>136</v>
      </c>
      <c r="G14" s="68" t="s">
        <v>865</v>
      </c>
      <c r="H14">
        <f>VLOOKUP(C14,'کار اصلی (2)'!C:V,20,0)</f>
        <v>10723610</v>
      </c>
      <c r="J14" t="s">
        <v>844</v>
      </c>
      <c r="K14" t="s">
        <v>839</v>
      </c>
      <c r="L14" t="s">
        <v>4</v>
      </c>
      <c r="M14">
        <v>2</v>
      </c>
    </row>
    <row r="15" spans="1:13">
      <c r="A15" s="3">
        <v>14</v>
      </c>
      <c r="B15" s="1" t="s">
        <v>829</v>
      </c>
      <c r="C15" s="1" t="s">
        <v>722</v>
      </c>
      <c r="D15" s="1" t="s">
        <v>839</v>
      </c>
      <c r="E15" s="2">
        <v>2</v>
      </c>
      <c r="F15" s="1" t="s">
        <v>136</v>
      </c>
      <c r="G15" s="68" t="s">
        <v>865</v>
      </c>
      <c r="H15">
        <f>VLOOKUP(C15,'کار اصلی (2)'!C:V,20,0)</f>
        <v>10723610</v>
      </c>
      <c r="J15" t="s">
        <v>845</v>
      </c>
      <c r="K15" t="s">
        <v>839</v>
      </c>
      <c r="L15" t="s">
        <v>4</v>
      </c>
      <c r="M15">
        <v>2</v>
      </c>
    </row>
    <row r="16" spans="1:13">
      <c r="A16" s="3">
        <v>15</v>
      </c>
      <c r="B16" s="1" t="s">
        <v>829</v>
      </c>
      <c r="C16" s="1" t="s">
        <v>723</v>
      </c>
      <c r="D16" s="1" t="s">
        <v>839</v>
      </c>
      <c r="E16" s="2">
        <v>2</v>
      </c>
      <c r="F16" s="1" t="s">
        <v>136</v>
      </c>
      <c r="G16" s="68" t="s">
        <v>865</v>
      </c>
      <c r="H16">
        <f>VLOOKUP(C16,'کار اصلی (2)'!C:V,20,0)</f>
        <v>10723610</v>
      </c>
      <c r="J16" t="s">
        <v>846</v>
      </c>
      <c r="K16" t="s">
        <v>839</v>
      </c>
      <c r="L16" t="s">
        <v>4</v>
      </c>
      <c r="M16">
        <v>2</v>
      </c>
    </row>
    <row r="17" spans="1:13">
      <c r="A17" s="3">
        <v>16</v>
      </c>
      <c r="B17" s="1" t="s">
        <v>829</v>
      </c>
      <c r="C17" s="1" t="s">
        <v>724</v>
      </c>
      <c r="D17" s="1" t="s">
        <v>839</v>
      </c>
      <c r="E17" s="2">
        <v>2</v>
      </c>
      <c r="F17" s="1" t="s">
        <v>136</v>
      </c>
      <c r="G17" s="68" t="s">
        <v>865</v>
      </c>
      <c r="H17">
        <f>VLOOKUP(C17,'کار اصلی (2)'!C:V,20,0)</f>
        <v>10723610</v>
      </c>
      <c r="J17" t="s">
        <v>847</v>
      </c>
      <c r="K17" t="s">
        <v>839</v>
      </c>
      <c r="L17" t="s">
        <v>4</v>
      </c>
      <c r="M17">
        <v>2</v>
      </c>
    </row>
    <row r="18" spans="1:13">
      <c r="A18" s="3">
        <v>17</v>
      </c>
      <c r="B18" s="1" t="s">
        <v>829</v>
      </c>
      <c r="C18" s="1" t="s">
        <v>725</v>
      </c>
      <c r="D18" s="1" t="s">
        <v>849</v>
      </c>
      <c r="E18" s="2">
        <v>2</v>
      </c>
      <c r="F18" s="1" t="s">
        <v>136</v>
      </c>
      <c r="G18" s="68" t="s">
        <v>865</v>
      </c>
      <c r="H18">
        <f>VLOOKUP(C18,'کار اصلی (2)'!C:V,20,0)</f>
        <v>5098237</v>
      </c>
      <c r="J18" t="s">
        <v>848</v>
      </c>
      <c r="K18" t="s">
        <v>849</v>
      </c>
      <c r="L18" t="s">
        <v>4</v>
      </c>
      <c r="M18">
        <v>2</v>
      </c>
    </row>
    <row r="19" spans="1:13">
      <c r="A19" s="3">
        <v>18</v>
      </c>
      <c r="B19" s="1" t="s">
        <v>829</v>
      </c>
      <c r="C19" s="1" t="s">
        <v>711</v>
      </c>
      <c r="D19" s="1" t="s">
        <v>851</v>
      </c>
      <c r="E19" s="2">
        <v>2</v>
      </c>
      <c r="F19" s="1" t="s">
        <v>136</v>
      </c>
      <c r="G19" s="68" t="s">
        <v>865</v>
      </c>
      <c r="H19">
        <f>VLOOKUP(C19,'کار اصلی (2)'!C:V,20,0)</f>
        <v>13865354</v>
      </c>
      <c r="J19" t="s">
        <v>850</v>
      </c>
      <c r="K19" t="s">
        <v>851</v>
      </c>
      <c r="L19" t="s">
        <v>4</v>
      </c>
      <c r="M19">
        <v>2</v>
      </c>
    </row>
    <row r="20" spans="1:13">
      <c r="A20" s="3">
        <v>19</v>
      </c>
      <c r="B20" s="1" t="s">
        <v>829</v>
      </c>
      <c r="C20" s="1" t="s">
        <v>713</v>
      </c>
      <c r="D20" s="1" t="s">
        <v>839</v>
      </c>
      <c r="E20" s="2">
        <v>2</v>
      </c>
      <c r="F20" s="1" t="s">
        <v>136</v>
      </c>
      <c r="G20" s="68" t="s">
        <v>865</v>
      </c>
      <c r="H20">
        <f>VLOOKUP(C20,'کار اصلی (2)'!C:V,20,0)</f>
        <v>10723610</v>
      </c>
      <c r="J20" t="s">
        <v>852</v>
      </c>
      <c r="K20" t="s">
        <v>839</v>
      </c>
      <c r="L20" t="s">
        <v>4</v>
      </c>
      <c r="M20">
        <v>2</v>
      </c>
    </row>
    <row r="21" spans="1:13">
      <c r="A21" s="3">
        <v>20</v>
      </c>
      <c r="B21" s="1" t="s">
        <v>829</v>
      </c>
      <c r="C21" s="1" t="s">
        <v>716</v>
      </c>
      <c r="D21" s="1" t="s">
        <v>854</v>
      </c>
      <c r="E21" s="2">
        <v>2</v>
      </c>
      <c r="F21" s="1" t="s">
        <v>136</v>
      </c>
      <c r="G21" s="68" t="s">
        <v>865</v>
      </c>
      <c r="H21">
        <f>VLOOKUP(C21,'کار اصلی (2)'!C:V,20,0)</f>
        <v>11054690</v>
      </c>
      <c r="J21" t="s">
        <v>853</v>
      </c>
      <c r="K21" t="s">
        <v>854</v>
      </c>
      <c r="L21" t="s">
        <v>4</v>
      </c>
      <c r="M21">
        <v>2</v>
      </c>
    </row>
    <row r="22" spans="1:13">
      <c r="A22" s="3">
        <v>21</v>
      </c>
      <c r="B22" s="1" t="s">
        <v>829</v>
      </c>
      <c r="C22" s="1" t="s">
        <v>718</v>
      </c>
      <c r="D22" s="1" t="s">
        <v>854</v>
      </c>
      <c r="E22" s="2">
        <v>2</v>
      </c>
      <c r="F22" s="1" t="s">
        <v>136</v>
      </c>
      <c r="G22" s="68" t="s">
        <v>865</v>
      </c>
      <c r="H22">
        <f>VLOOKUP(C22,'کار اصلی (2)'!C:V,20,0)</f>
        <v>11054690</v>
      </c>
      <c r="J22" t="s">
        <v>855</v>
      </c>
      <c r="K22" t="s">
        <v>854</v>
      </c>
      <c r="L22" t="s">
        <v>4</v>
      </c>
      <c r="M22">
        <v>2</v>
      </c>
    </row>
    <row r="23" spans="1:13">
      <c r="A23" s="3">
        <v>22</v>
      </c>
      <c r="B23" s="1" t="s">
        <v>829</v>
      </c>
      <c r="C23" s="1" t="s">
        <v>720</v>
      </c>
      <c r="D23" s="1" t="s">
        <v>849</v>
      </c>
      <c r="E23" s="2">
        <v>2</v>
      </c>
      <c r="F23" s="1" t="s">
        <v>136</v>
      </c>
      <c r="G23" s="68" t="s">
        <v>865</v>
      </c>
      <c r="H23">
        <f>VLOOKUP(C23,'کار اصلی (2)'!C:V,20,0)</f>
        <v>5098237</v>
      </c>
      <c r="J23" t="s">
        <v>856</v>
      </c>
      <c r="K23" t="s">
        <v>849</v>
      </c>
      <c r="L23" t="s">
        <v>4</v>
      </c>
      <c r="M23">
        <v>2</v>
      </c>
    </row>
    <row r="24" spans="1:13">
      <c r="A24" s="3">
        <v>23</v>
      </c>
      <c r="B24" s="1" t="s">
        <v>829</v>
      </c>
      <c r="C24" s="1" t="s">
        <v>700</v>
      </c>
      <c r="D24" s="1" t="s">
        <v>858</v>
      </c>
      <c r="E24" s="2">
        <v>2</v>
      </c>
      <c r="F24" s="1" t="s">
        <v>136</v>
      </c>
      <c r="G24" s="68" t="s">
        <v>865</v>
      </c>
      <c r="H24">
        <f>VLOOKUP(C24,'کار اصلی (2)'!C:V,20,0)</f>
        <v>16085201</v>
      </c>
      <c r="J24" t="s">
        <v>857</v>
      </c>
      <c r="K24" t="s">
        <v>858</v>
      </c>
      <c r="L24" t="s">
        <v>4</v>
      </c>
      <c r="M24">
        <v>2</v>
      </c>
    </row>
    <row r="25" spans="1:13">
      <c r="A25" s="3">
        <v>24</v>
      </c>
      <c r="B25" s="1" t="s">
        <v>829</v>
      </c>
      <c r="C25" s="1" t="s">
        <v>704</v>
      </c>
      <c r="D25" s="1" t="s">
        <v>860</v>
      </c>
      <c r="E25" s="2">
        <v>2</v>
      </c>
      <c r="F25" s="1" t="s">
        <v>136</v>
      </c>
      <c r="G25" s="68" t="s">
        <v>865</v>
      </c>
      <c r="H25">
        <f>VLOOKUP(C25,'کار اصلی (2)'!C:V,20,0)</f>
        <v>15901213</v>
      </c>
      <c r="J25" t="s">
        <v>859</v>
      </c>
      <c r="K25" t="s">
        <v>860</v>
      </c>
      <c r="L25" t="s">
        <v>4</v>
      </c>
      <c r="M25">
        <v>2</v>
      </c>
    </row>
    <row r="26" spans="1:13">
      <c r="A26" s="3">
        <v>25</v>
      </c>
      <c r="B26" s="1" t="s">
        <v>829</v>
      </c>
      <c r="C26" s="1" t="s">
        <v>696</v>
      </c>
      <c r="D26" s="1" t="s">
        <v>737</v>
      </c>
      <c r="E26" s="2">
        <v>2</v>
      </c>
      <c r="F26" s="1" t="s">
        <v>136</v>
      </c>
      <c r="G26" s="68" t="s">
        <v>865</v>
      </c>
      <c r="H26">
        <f>VLOOKUP(C26,'کار اصلی (2)'!C:V,20,0)</f>
        <v>5098237</v>
      </c>
      <c r="J26" t="s">
        <v>861</v>
      </c>
      <c r="K26" t="s">
        <v>737</v>
      </c>
      <c r="L26" t="s">
        <v>4</v>
      </c>
      <c r="M26">
        <v>2</v>
      </c>
    </row>
    <row r="27" spans="1:13">
      <c r="A27" s="3">
        <v>26</v>
      </c>
      <c r="B27" s="1" t="s">
        <v>829</v>
      </c>
      <c r="C27" s="1" t="s">
        <v>698</v>
      </c>
      <c r="D27" s="1" t="s">
        <v>737</v>
      </c>
      <c r="E27" s="2">
        <v>2</v>
      </c>
      <c r="F27" s="1" t="s">
        <v>136</v>
      </c>
      <c r="G27" s="68" t="s">
        <v>865</v>
      </c>
      <c r="H27">
        <f>VLOOKUP(C27,'کار اصلی (2)'!C:V,20,0)</f>
        <v>5098237</v>
      </c>
      <c r="J27" t="s">
        <v>862</v>
      </c>
      <c r="K27" t="s">
        <v>737</v>
      </c>
      <c r="L27" t="s">
        <v>4</v>
      </c>
      <c r="M27">
        <v>2</v>
      </c>
    </row>
    <row r="28" spans="1:13">
      <c r="A28" s="3">
        <v>27</v>
      </c>
      <c r="B28" s="1" t="s">
        <v>829</v>
      </c>
      <c r="C28" s="1" t="s">
        <v>681</v>
      </c>
      <c r="D28" s="1" t="s">
        <v>737</v>
      </c>
      <c r="E28" s="2">
        <v>2</v>
      </c>
      <c r="F28" s="1" t="s">
        <v>136</v>
      </c>
      <c r="G28" s="68" t="s">
        <v>865</v>
      </c>
      <c r="H28">
        <f>VLOOKUP(C28,'کار اصلی (2)'!C:V,20,0)</f>
        <v>5098237</v>
      </c>
      <c r="J28" t="s">
        <v>863</v>
      </c>
      <c r="K28" t="s">
        <v>737</v>
      </c>
      <c r="L28" t="s">
        <v>4</v>
      </c>
      <c r="M28">
        <v>2</v>
      </c>
    </row>
    <row r="29" spans="1:13">
      <c r="A29" s="3">
        <v>28</v>
      </c>
      <c r="B29" s="1" t="s">
        <v>829</v>
      </c>
      <c r="C29" s="1" t="s">
        <v>667</v>
      </c>
      <c r="D29" s="1" t="s">
        <v>833</v>
      </c>
      <c r="E29" s="2">
        <v>2</v>
      </c>
      <c r="F29" s="1" t="s">
        <v>136</v>
      </c>
      <c r="G29" s="68" t="s">
        <v>865</v>
      </c>
      <c r="H29">
        <f>VLOOKUP(C29,'کار اصلی (2)'!C:V,20,0)</f>
        <v>2727918</v>
      </c>
      <c r="J29" t="s">
        <v>864</v>
      </c>
      <c r="K29" t="s">
        <v>833</v>
      </c>
      <c r="L29" t="s">
        <v>4</v>
      </c>
      <c r="M29">
        <v>2</v>
      </c>
    </row>
    <row r="30" spans="1:13">
      <c r="E30">
        <f>SUM(E2:E29)</f>
        <v>56</v>
      </c>
      <c r="H30">
        <f>SUM(H2:H29)</f>
        <v>350302219</v>
      </c>
      <c r="M30">
        <f>SUM(M2:M29)</f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F893-A359-40C7-905D-6E7024FB0639}">
  <dimension ref="A1:M3"/>
  <sheetViews>
    <sheetView rightToLeft="1" workbookViewId="0">
      <selection activeCell="M3" sqref="M3"/>
    </sheetView>
  </sheetViews>
  <sheetFormatPr defaultRowHeight="12.75"/>
  <cols>
    <col min="1" max="1" width="12.28515625" customWidth="1"/>
    <col min="2" max="2" width="7.28515625" customWidth="1"/>
    <col min="3" max="3" width="9.28515625" customWidth="1"/>
    <col min="4" max="4" width="22.140625" bestFit="1" customWidth="1"/>
    <col min="5" max="5" width="61.28515625" bestFit="1" customWidth="1"/>
    <col min="6" max="6" width="14.28515625" customWidth="1"/>
    <col min="7" max="7" width="11.28515625" customWidth="1"/>
    <col min="8" max="8" width="12.28515625" customWidth="1"/>
    <col min="9" max="9" width="15.28515625" customWidth="1"/>
    <col min="10" max="10" width="23.28515625" customWidth="1"/>
    <col min="11" max="11" width="11.28515625" customWidth="1"/>
  </cols>
  <sheetData>
    <row r="1" spans="1:13">
      <c r="A1" s="64" t="s">
        <v>578</v>
      </c>
      <c r="B1" s="64" t="s">
        <v>579</v>
      </c>
      <c r="C1" s="64" t="s">
        <v>580</v>
      </c>
      <c r="D1" s="64" t="s">
        <v>581</v>
      </c>
      <c r="E1" s="64" t="s">
        <v>582</v>
      </c>
      <c r="F1" s="64" t="s">
        <v>583</v>
      </c>
      <c r="G1" s="64" t="s">
        <v>584</v>
      </c>
      <c r="H1" s="64" t="s">
        <v>585</v>
      </c>
      <c r="I1" s="64" t="s">
        <v>586</v>
      </c>
      <c r="J1" s="64" t="s">
        <v>587</v>
      </c>
      <c r="K1" s="64" t="s">
        <v>588</v>
      </c>
    </row>
    <row r="2" spans="1:13">
      <c r="A2" s="3">
        <v>1</v>
      </c>
      <c r="B2" s="1" t="s">
        <v>0</v>
      </c>
      <c r="C2" s="1" t="s">
        <v>818</v>
      </c>
      <c r="D2" s="66" t="s">
        <v>733</v>
      </c>
      <c r="E2" s="1" t="s">
        <v>734</v>
      </c>
      <c r="F2" s="1" t="s">
        <v>4</v>
      </c>
      <c r="G2" s="2">
        <v>2</v>
      </c>
      <c r="H2" s="1" t="s">
        <v>5</v>
      </c>
      <c r="I2" s="1" t="s">
        <v>6</v>
      </c>
      <c r="J2" s="1" t="s">
        <v>6</v>
      </c>
      <c r="K2" s="1" t="s">
        <v>136</v>
      </c>
      <c r="L2" s="65" t="s">
        <v>817</v>
      </c>
      <c r="M2">
        <f>VLOOKUP(D2,'کار اصلی'!C:S,17,0)</f>
        <v>22369869</v>
      </c>
    </row>
    <row r="3" spans="1:13">
      <c r="A3" s="3">
        <v>2</v>
      </c>
      <c r="B3" s="1" t="s">
        <v>0</v>
      </c>
      <c r="C3" s="1" t="s">
        <v>818</v>
      </c>
      <c r="D3" s="66" t="s">
        <v>708</v>
      </c>
      <c r="E3" s="1" t="s">
        <v>709</v>
      </c>
      <c r="F3" s="1" t="s">
        <v>4</v>
      </c>
      <c r="G3" s="2">
        <v>2</v>
      </c>
      <c r="H3" s="1" t="s">
        <v>5</v>
      </c>
      <c r="I3" s="1" t="s">
        <v>6</v>
      </c>
      <c r="J3" s="1" t="s">
        <v>6</v>
      </c>
      <c r="K3" s="1" t="s">
        <v>136</v>
      </c>
      <c r="L3" s="65" t="s">
        <v>817</v>
      </c>
      <c r="M3">
        <f>VLOOKUP(D3,'کار اصلی'!C:S,17,0)</f>
        <v>10707155</v>
      </c>
    </row>
  </sheetData>
  <phoneticPr fontId="1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148E-3EAC-4BA7-939C-D67199C7621A}">
  <dimension ref="A1:N27"/>
  <sheetViews>
    <sheetView rightToLeft="1" workbookViewId="0">
      <selection activeCell="H2" sqref="H2:H26"/>
    </sheetView>
  </sheetViews>
  <sheetFormatPr defaultRowHeight="12.75"/>
  <cols>
    <col min="1" max="1" width="12.28515625" customWidth="1"/>
    <col min="2" max="2" width="9.28515625" customWidth="1"/>
    <col min="3" max="3" width="22.85546875" bestFit="1" customWidth="1"/>
    <col min="4" max="6" width="11.28515625" customWidth="1"/>
    <col min="10" max="10" width="22.85546875" bestFit="1" customWidth="1"/>
  </cols>
  <sheetData>
    <row r="1" spans="1:14">
      <c r="A1" s="67" t="s">
        <v>578</v>
      </c>
      <c r="B1" s="67" t="s">
        <v>580</v>
      </c>
      <c r="C1" s="67" t="s">
        <v>581</v>
      </c>
      <c r="D1" s="67" t="s">
        <v>582</v>
      </c>
      <c r="E1" s="67" t="s">
        <v>584</v>
      </c>
      <c r="F1" s="67" t="s">
        <v>588</v>
      </c>
    </row>
    <row r="2" spans="1:14">
      <c r="A2" s="3">
        <v>1</v>
      </c>
      <c r="B2" s="1" t="s">
        <v>867</v>
      </c>
      <c r="C2" s="1" t="s">
        <v>801</v>
      </c>
      <c r="D2" s="1" t="s">
        <v>3</v>
      </c>
      <c r="E2" s="2">
        <v>1</v>
      </c>
      <c r="F2" s="1" t="s">
        <v>7</v>
      </c>
      <c r="G2" s="68" t="s">
        <v>893</v>
      </c>
      <c r="H2">
        <f>VLOOKUP(C2,'کار اصلی (2)'!C:V,20,0)</f>
        <v>10844289</v>
      </c>
      <c r="J2" t="s">
        <v>868</v>
      </c>
      <c r="K2" t="s">
        <v>3</v>
      </c>
      <c r="L2" t="s">
        <v>4</v>
      </c>
      <c r="M2">
        <v>1</v>
      </c>
      <c r="N2" s="40">
        <f>M2-E2</f>
        <v>0</v>
      </c>
    </row>
    <row r="3" spans="1:14">
      <c r="A3" s="3">
        <v>2</v>
      </c>
      <c r="B3" s="1" t="s">
        <v>867</v>
      </c>
      <c r="C3" s="1" t="s">
        <v>802</v>
      </c>
      <c r="D3" s="1" t="s">
        <v>803</v>
      </c>
      <c r="E3" s="2">
        <v>1</v>
      </c>
      <c r="F3" s="1" t="s">
        <v>136</v>
      </c>
      <c r="G3" s="68" t="s">
        <v>893</v>
      </c>
      <c r="H3">
        <f>VLOOKUP(C3,'کار اصلی (2)'!C:V,20,0)</f>
        <v>10844289</v>
      </c>
      <c r="J3" t="s">
        <v>869</v>
      </c>
      <c r="K3" t="s">
        <v>803</v>
      </c>
      <c r="L3" t="s">
        <v>4</v>
      </c>
      <c r="M3">
        <v>1</v>
      </c>
      <c r="N3" s="40">
        <f t="shared" ref="N3:N26" si="0">M3-E3</f>
        <v>0</v>
      </c>
    </row>
    <row r="4" spans="1:14">
      <c r="A4" s="3">
        <v>3</v>
      </c>
      <c r="B4" s="1" t="s">
        <v>867</v>
      </c>
      <c r="C4" s="1" t="s">
        <v>804</v>
      </c>
      <c r="D4" s="1" t="s">
        <v>805</v>
      </c>
      <c r="E4" s="2">
        <v>8</v>
      </c>
      <c r="F4" s="1" t="s">
        <v>136</v>
      </c>
      <c r="G4" s="68" t="s">
        <v>893</v>
      </c>
      <c r="H4">
        <f>VLOOKUP(C4,'کار اصلی (2)'!C:V,20,0)</f>
        <v>10844289</v>
      </c>
      <c r="J4" t="s">
        <v>870</v>
      </c>
      <c r="K4" t="s">
        <v>805</v>
      </c>
      <c r="L4" t="s">
        <v>4</v>
      </c>
      <c r="M4">
        <v>8</v>
      </c>
      <c r="N4" s="40">
        <f t="shared" si="0"/>
        <v>0</v>
      </c>
    </row>
    <row r="5" spans="1:14">
      <c r="A5" s="3">
        <v>4</v>
      </c>
      <c r="B5" s="1" t="s">
        <v>867</v>
      </c>
      <c r="C5" s="1" t="s">
        <v>806</v>
      </c>
      <c r="D5" s="1" t="s">
        <v>807</v>
      </c>
      <c r="E5" s="2">
        <v>2</v>
      </c>
      <c r="F5" s="1" t="s">
        <v>136</v>
      </c>
      <c r="G5" s="68" t="s">
        <v>893</v>
      </c>
      <c r="H5">
        <f>VLOOKUP(C5,'کار اصلی (2)'!C:V,20,0)</f>
        <v>10844289</v>
      </c>
      <c r="J5" t="s">
        <v>871</v>
      </c>
      <c r="K5" t="s">
        <v>807</v>
      </c>
      <c r="L5" t="s">
        <v>4</v>
      </c>
      <c r="M5">
        <v>2</v>
      </c>
      <c r="N5" s="40">
        <f t="shared" si="0"/>
        <v>0</v>
      </c>
    </row>
    <row r="6" spans="1:14">
      <c r="A6" s="3">
        <v>5</v>
      </c>
      <c r="B6" s="1" t="s">
        <v>867</v>
      </c>
      <c r="C6" s="1" t="s">
        <v>808</v>
      </c>
      <c r="D6" s="1" t="s">
        <v>809</v>
      </c>
      <c r="E6" s="2">
        <v>2</v>
      </c>
      <c r="F6" s="1" t="s">
        <v>136</v>
      </c>
      <c r="G6" s="68" t="s">
        <v>893</v>
      </c>
      <c r="H6">
        <f>VLOOKUP(C6,'کار اصلی (2)'!C:V,20,0)</f>
        <v>10844289</v>
      </c>
      <c r="J6" t="s">
        <v>872</v>
      </c>
      <c r="K6" t="s">
        <v>809</v>
      </c>
      <c r="L6" t="s">
        <v>4</v>
      </c>
      <c r="M6">
        <v>2</v>
      </c>
      <c r="N6" s="40">
        <f t="shared" si="0"/>
        <v>0</v>
      </c>
    </row>
    <row r="7" spans="1:14">
      <c r="A7" s="3">
        <v>6</v>
      </c>
      <c r="B7" s="1" t="s">
        <v>867</v>
      </c>
      <c r="C7" s="1" t="s">
        <v>792</v>
      </c>
      <c r="D7" s="1" t="s">
        <v>3</v>
      </c>
      <c r="E7" s="2">
        <v>1</v>
      </c>
      <c r="F7" s="1" t="s">
        <v>7</v>
      </c>
      <c r="G7" s="68" t="s">
        <v>893</v>
      </c>
      <c r="H7">
        <f>VLOOKUP(C7,'کار اصلی (2)'!C:V,20,0)</f>
        <v>10340389</v>
      </c>
      <c r="J7" t="s">
        <v>873</v>
      </c>
      <c r="K7" t="s">
        <v>3</v>
      </c>
      <c r="L7" t="s">
        <v>4</v>
      </c>
      <c r="M7">
        <v>1</v>
      </c>
      <c r="N7" s="40">
        <f t="shared" si="0"/>
        <v>0</v>
      </c>
    </row>
    <row r="8" spans="1:14">
      <c r="A8" s="3">
        <v>7</v>
      </c>
      <c r="B8" s="1" t="s">
        <v>867</v>
      </c>
      <c r="C8" s="1" t="s">
        <v>793</v>
      </c>
      <c r="D8" s="1" t="s">
        <v>794</v>
      </c>
      <c r="E8" s="2">
        <v>1</v>
      </c>
      <c r="F8" s="1" t="s">
        <v>136</v>
      </c>
      <c r="G8" s="68" t="s">
        <v>893</v>
      </c>
      <c r="H8">
        <f>VLOOKUP(C8,'کار اصلی (2)'!C:V,20,0)</f>
        <v>10340389</v>
      </c>
      <c r="J8" t="s">
        <v>874</v>
      </c>
      <c r="K8" t="s">
        <v>794</v>
      </c>
      <c r="L8" t="s">
        <v>4</v>
      </c>
      <c r="M8">
        <v>1</v>
      </c>
      <c r="N8" s="40">
        <f t="shared" si="0"/>
        <v>0</v>
      </c>
    </row>
    <row r="9" spans="1:14">
      <c r="A9" s="3">
        <v>8</v>
      </c>
      <c r="B9" s="1" t="s">
        <v>867</v>
      </c>
      <c r="C9" s="1" t="s">
        <v>795</v>
      </c>
      <c r="D9" s="1" t="s">
        <v>796</v>
      </c>
      <c r="E9" s="2">
        <v>8</v>
      </c>
      <c r="F9" s="1" t="s">
        <v>136</v>
      </c>
      <c r="G9" s="68" t="s">
        <v>893</v>
      </c>
      <c r="H9">
        <f>VLOOKUP(C9,'کار اصلی (2)'!C:V,20,0)</f>
        <v>10340389</v>
      </c>
      <c r="J9" t="s">
        <v>875</v>
      </c>
      <c r="K9" t="s">
        <v>796</v>
      </c>
      <c r="L9" t="s">
        <v>4</v>
      </c>
      <c r="M9">
        <v>8</v>
      </c>
      <c r="N9" s="40">
        <f t="shared" si="0"/>
        <v>0</v>
      </c>
    </row>
    <row r="10" spans="1:14">
      <c r="A10" s="3">
        <v>9</v>
      </c>
      <c r="B10" s="1" t="s">
        <v>867</v>
      </c>
      <c r="C10" s="1" t="s">
        <v>799</v>
      </c>
      <c r="D10" s="1" t="s">
        <v>800</v>
      </c>
      <c r="E10" s="2">
        <v>2</v>
      </c>
      <c r="F10" s="1" t="s">
        <v>136</v>
      </c>
      <c r="G10" s="68" t="s">
        <v>893</v>
      </c>
      <c r="H10">
        <f>VLOOKUP(C10,'کار اصلی (2)'!C:V,20,0)</f>
        <v>10340389</v>
      </c>
      <c r="J10" t="s">
        <v>876</v>
      </c>
      <c r="K10" t="s">
        <v>800</v>
      </c>
      <c r="L10" t="s">
        <v>4</v>
      </c>
      <c r="M10">
        <v>2</v>
      </c>
      <c r="N10" s="40">
        <f t="shared" si="0"/>
        <v>0</v>
      </c>
    </row>
    <row r="11" spans="1:14">
      <c r="A11" s="3">
        <v>10</v>
      </c>
      <c r="B11" s="1" t="s">
        <v>867</v>
      </c>
      <c r="C11" s="1" t="s">
        <v>797</v>
      </c>
      <c r="D11" s="1" t="s">
        <v>798</v>
      </c>
      <c r="E11" s="2">
        <v>2</v>
      </c>
      <c r="F11" s="1" t="s">
        <v>136</v>
      </c>
      <c r="G11" s="68" t="s">
        <v>893</v>
      </c>
      <c r="H11">
        <f>VLOOKUP(C11,'کار اصلی (2)'!C:V,20,0)</f>
        <v>10340389</v>
      </c>
      <c r="J11" t="s">
        <v>877</v>
      </c>
      <c r="K11" t="s">
        <v>798</v>
      </c>
      <c r="L11" t="s">
        <v>4</v>
      </c>
      <c r="M11">
        <v>2</v>
      </c>
      <c r="N11" s="40">
        <f t="shared" si="0"/>
        <v>0</v>
      </c>
    </row>
    <row r="12" spans="1:14">
      <c r="A12" s="3">
        <v>11</v>
      </c>
      <c r="B12" s="1" t="s">
        <v>867</v>
      </c>
      <c r="C12" s="1" t="s">
        <v>777</v>
      </c>
      <c r="D12" s="1" t="s">
        <v>3</v>
      </c>
      <c r="E12" s="2">
        <v>1</v>
      </c>
      <c r="F12" s="1" t="s">
        <v>7</v>
      </c>
      <c r="G12" s="68" t="s">
        <v>893</v>
      </c>
      <c r="H12">
        <f>VLOOKUP(C12,'کار اصلی (2)'!C:V,20,0)</f>
        <v>8344914</v>
      </c>
      <c r="J12" t="s">
        <v>878</v>
      </c>
      <c r="K12" t="s">
        <v>3</v>
      </c>
      <c r="L12" t="s">
        <v>4</v>
      </c>
      <c r="M12">
        <v>1</v>
      </c>
      <c r="N12" s="40">
        <f t="shared" si="0"/>
        <v>0</v>
      </c>
    </row>
    <row r="13" spans="1:14">
      <c r="A13" s="3">
        <v>12</v>
      </c>
      <c r="B13" s="1" t="s">
        <v>867</v>
      </c>
      <c r="C13" s="1" t="s">
        <v>778</v>
      </c>
      <c r="D13" s="1" t="s">
        <v>779</v>
      </c>
      <c r="E13" s="2">
        <v>1</v>
      </c>
      <c r="F13" s="1" t="s">
        <v>136</v>
      </c>
      <c r="G13" s="68" t="s">
        <v>893</v>
      </c>
      <c r="H13">
        <f>VLOOKUP(C13,'کار اصلی (2)'!C:V,20,0)</f>
        <v>8344914</v>
      </c>
      <c r="J13" t="s">
        <v>879</v>
      </c>
      <c r="K13" t="s">
        <v>779</v>
      </c>
      <c r="L13" t="s">
        <v>4</v>
      </c>
      <c r="M13">
        <v>1</v>
      </c>
      <c r="N13" s="40">
        <f t="shared" si="0"/>
        <v>0</v>
      </c>
    </row>
    <row r="14" spans="1:14">
      <c r="A14" s="3">
        <v>13</v>
      </c>
      <c r="B14" s="1" t="s">
        <v>867</v>
      </c>
      <c r="C14" s="1" t="s">
        <v>780</v>
      </c>
      <c r="D14" s="1" t="s">
        <v>781</v>
      </c>
      <c r="E14" s="2">
        <v>8</v>
      </c>
      <c r="F14" s="1" t="s">
        <v>136</v>
      </c>
      <c r="G14" s="68" t="s">
        <v>893</v>
      </c>
      <c r="H14">
        <f>VLOOKUP(C14,'کار اصلی (2)'!C:V,20,0)</f>
        <v>8344914</v>
      </c>
      <c r="J14" t="s">
        <v>880</v>
      </c>
      <c r="K14" t="s">
        <v>781</v>
      </c>
      <c r="L14" t="s">
        <v>4</v>
      </c>
      <c r="M14">
        <v>8</v>
      </c>
      <c r="N14" s="40">
        <f t="shared" si="0"/>
        <v>0</v>
      </c>
    </row>
    <row r="15" spans="1:14">
      <c r="A15" s="3">
        <v>14</v>
      </c>
      <c r="B15" s="1" t="s">
        <v>867</v>
      </c>
      <c r="C15" s="1" t="s">
        <v>782</v>
      </c>
      <c r="D15" s="1" t="s">
        <v>783</v>
      </c>
      <c r="E15" s="2">
        <v>2</v>
      </c>
      <c r="F15" s="1" t="s">
        <v>136</v>
      </c>
      <c r="G15" s="68" t="s">
        <v>893</v>
      </c>
      <c r="H15">
        <f>VLOOKUP(C15,'کار اصلی (2)'!C:V,20,0)</f>
        <v>8344914</v>
      </c>
      <c r="J15" t="s">
        <v>881</v>
      </c>
      <c r="K15" t="s">
        <v>783</v>
      </c>
      <c r="L15" t="s">
        <v>4</v>
      </c>
      <c r="M15">
        <v>2</v>
      </c>
      <c r="N15" s="40">
        <f t="shared" si="0"/>
        <v>0</v>
      </c>
    </row>
    <row r="16" spans="1:14">
      <c r="A16" s="3">
        <v>15</v>
      </c>
      <c r="B16" s="1" t="s">
        <v>867</v>
      </c>
      <c r="C16" s="1" t="s">
        <v>784</v>
      </c>
      <c r="D16" s="1" t="s">
        <v>785</v>
      </c>
      <c r="E16" s="2">
        <v>2</v>
      </c>
      <c r="F16" s="1" t="s">
        <v>136</v>
      </c>
      <c r="G16" s="68" t="s">
        <v>893</v>
      </c>
      <c r="H16">
        <f>VLOOKUP(C16,'کار اصلی (2)'!C:V,20,0)</f>
        <v>8344914</v>
      </c>
      <c r="J16" t="s">
        <v>882</v>
      </c>
      <c r="K16" t="s">
        <v>785</v>
      </c>
      <c r="L16" t="s">
        <v>4</v>
      </c>
      <c r="M16">
        <v>2</v>
      </c>
      <c r="N16" s="40">
        <f t="shared" si="0"/>
        <v>0</v>
      </c>
    </row>
    <row r="17" spans="1:14">
      <c r="A17" s="3">
        <v>16</v>
      </c>
      <c r="B17" s="1" t="s">
        <v>867</v>
      </c>
      <c r="C17" s="1" t="s">
        <v>754</v>
      </c>
      <c r="D17" s="1" t="s">
        <v>3</v>
      </c>
      <c r="E17" s="2">
        <v>1</v>
      </c>
      <c r="F17" s="1" t="s">
        <v>7</v>
      </c>
      <c r="G17" s="68" t="s">
        <v>893</v>
      </c>
      <c r="H17">
        <f>VLOOKUP(C17,'کار اصلی (2)'!C:V,20,0)</f>
        <v>8344914</v>
      </c>
      <c r="J17" t="s">
        <v>883</v>
      </c>
      <c r="K17" t="s">
        <v>3</v>
      </c>
      <c r="L17" t="s">
        <v>4</v>
      </c>
      <c r="M17">
        <v>1</v>
      </c>
      <c r="N17" s="40">
        <f t="shared" si="0"/>
        <v>0</v>
      </c>
    </row>
    <row r="18" spans="1:14">
      <c r="A18" s="3">
        <v>17</v>
      </c>
      <c r="B18" s="1" t="s">
        <v>867</v>
      </c>
      <c r="C18" s="1" t="s">
        <v>755</v>
      </c>
      <c r="D18" s="1" t="s">
        <v>756</v>
      </c>
      <c r="E18" s="2">
        <v>1</v>
      </c>
      <c r="F18" s="1" t="s">
        <v>136</v>
      </c>
      <c r="G18" s="68" t="s">
        <v>893</v>
      </c>
      <c r="H18">
        <f>VLOOKUP(C18,'کار اصلی (2)'!C:V,20,0)</f>
        <v>8344914</v>
      </c>
      <c r="J18" t="s">
        <v>884</v>
      </c>
      <c r="K18" t="s">
        <v>756</v>
      </c>
      <c r="L18" t="s">
        <v>4</v>
      </c>
      <c r="M18">
        <v>1</v>
      </c>
      <c r="N18" s="40">
        <f t="shared" si="0"/>
        <v>0</v>
      </c>
    </row>
    <row r="19" spans="1:14">
      <c r="A19" s="3">
        <v>18</v>
      </c>
      <c r="B19" s="1" t="s">
        <v>867</v>
      </c>
      <c r="C19" s="1" t="s">
        <v>758</v>
      </c>
      <c r="D19" s="1" t="s">
        <v>759</v>
      </c>
      <c r="E19" s="2">
        <v>8</v>
      </c>
      <c r="F19" s="1" t="s">
        <v>136</v>
      </c>
      <c r="G19" s="68" t="s">
        <v>893</v>
      </c>
      <c r="H19">
        <f>VLOOKUP(C19,'کار اصلی (2)'!C:V,20,0)</f>
        <v>8344914</v>
      </c>
      <c r="J19" t="s">
        <v>885</v>
      </c>
      <c r="K19" t="s">
        <v>759</v>
      </c>
      <c r="L19" t="s">
        <v>4</v>
      </c>
      <c r="M19">
        <v>8</v>
      </c>
      <c r="N19" s="40">
        <f t="shared" si="0"/>
        <v>0</v>
      </c>
    </row>
    <row r="20" spans="1:14">
      <c r="A20" s="3">
        <v>19</v>
      </c>
      <c r="B20" s="1" t="s">
        <v>867</v>
      </c>
      <c r="C20" s="1" t="s">
        <v>760</v>
      </c>
      <c r="D20" s="1" t="s">
        <v>761</v>
      </c>
      <c r="E20" s="2">
        <v>2</v>
      </c>
      <c r="F20" s="1" t="s">
        <v>136</v>
      </c>
      <c r="G20" s="68" t="s">
        <v>893</v>
      </c>
      <c r="H20">
        <f>VLOOKUP(C20,'کار اصلی (2)'!C:V,20,0)</f>
        <v>8344914</v>
      </c>
      <c r="J20" t="s">
        <v>886</v>
      </c>
      <c r="K20" t="s">
        <v>761</v>
      </c>
      <c r="L20" t="s">
        <v>4</v>
      </c>
      <c r="M20">
        <v>2</v>
      </c>
      <c r="N20" s="40">
        <f t="shared" si="0"/>
        <v>0</v>
      </c>
    </row>
    <row r="21" spans="1:14">
      <c r="A21" s="3">
        <v>20</v>
      </c>
      <c r="B21" s="1" t="s">
        <v>867</v>
      </c>
      <c r="C21" s="1" t="s">
        <v>762</v>
      </c>
      <c r="D21" s="1" t="s">
        <v>763</v>
      </c>
      <c r="E21" s="2">
        <v>2</v>
      </c>
      <c r="F21" s="1" t="s">
        <v>136</v>
      </c>
      <c r="G21" s="68" t="s">
        <v>893</v>
      </c>
      <c r="H21">
        <f>VLOOKUP(C21,'کار اصلی (2)'!C:V,20,0)</f>
        <v>8344914</v>
      </c>
      <c r="J21" t="s">
        <v>887</v>
      </c>
      <c r="K21" t="s">
        <v>763</v>
      </c>
      <c r="L21" t="s">
        <v>4</v>
      </c>
      <c r="M21">
        <v>2</v>
      </c>
      <c r="N21" s="40">
        <f t="shared" si="0"/>
        <v>0</v>
      </c>
    </row>
    <row r="22" spans="1:14">
      <c r="A22" s="3">
        <v>21</v>
      </c>
      <c r="B22" s="1" t="s">
        <v>867</v>
      </c>
      <c r="C22" s="1" t="s">
        <v>767</v>
      </c>
      <c r="D22" s="1" t="s">
        <v>3</v>
      </c>
      <c r="E22" s="2">
        <v>1</v>
      </c>
      <c r="F22" s="1" t="s">
        <v>7</v>
      </c>
      <c r="G22" s="68" t="s">
        <v>893</v>
      </c>
      <c r="H22">
        <f>VLOOKUP(C22,'کار اصلی (2)'!C:V,20,0)</f>
        <v>8344914</v>
      </c>
      <c r="J22" t="s">
        <v>888</v>
      </c>
      <c r="K22" t="s">
        <v>3</v>
      </c>
      <c r="L22" t="s">
        <v>4</v>
      </c>
      <c r="M22">
        <v>1</v>
      </c>
      <c r="N22" s="40">
        <f t="shared" si="0"/>
        <v>0</v>
      </c>
    </row>
    <row r="23" spans="1:14">
      <c r="A23" s="3">
        <v>22</v>
      </c>
      <c r="B23" s="1" t="s">
        <v>867</v>
      </c>
      <c r="C23" s="1" t="s">
        <v>768</v>
      </c>
      <c r="D23" s="1" t="s">
        <v>769</v>
      </c>
      <c r="E23" s="2">
        <v>1</v>
      </c>
      <c r="F23" s="1" t="s">
        <v>136</v>
      </c>
      <c r="G23" s="68" t="s">
        <v>893</v>
      </c>
      <c r="H23">
        <f>VLOOKUP(C23,'کار اصلی (2)'!C:V,20,0)</f>
        <v>8344914</v>
      </c>
      <c r="J23" t="s">
        <v>889</v>
      </c>
      <c r="K23" t="s">
        <v>769</v>
      </c>
      <c r="L23" t="s">
        <v>4</v>
      </c>
      <c r="M23">
        <v>1</v>
      </c>
      <c r="N23" s="40">
        <f t="shared" si="0"/>
        <v>0</v>
      </c>
    </row>
    <row r="24" spans="1:14">
      <c r="A24" s="3">
        <v>23</v>
      </c>
      <c r="B24" s="1" t="s">
        <v>867</v>
      </c>
      <c r="C24" s="1" t="s">
        <v>770</v>
      </c>
      <c r="D24" s="1" t="s">
        <v>771</v>
      </c>
      <c r="E24" s="2">
        <v>8</v>
      </c>
      <c r="F24" s="1" t="s">
        <v>136</v>
      </c>
      <c r="G24" s="68" t="s">
        <v>893</v>
      </c>
      <c r="H24">
        <f>VLOOKUP(C24,'کار اصلی (2)'!C:V,20,0)</f>
        <v>8344914</v>
      </c>
      <c r="J24" t="s">
        <v>890</v>
      </c>
      <c r="K24" t="s">
        <v>771</v>
      </c>
      <c r="L24" t="s">
        <v>4</v>
      </c>
      <c r="M24">
        <v>8</v>
      </c>
      <c r="N24" s="40">
        <f t="shared" si="0"/>
        <v>0</v>
      </c>
    </row>
    <row r="25" spans="1:14">
      <c r="A25" s="3">
        <v>24</v>
      </c>
      <c r="B25" s="1" t="s">
        <v>867</v>
      </c>
      <c r="C25" s="1" t="s">
        <v>772</v>
      </c>
      <c r="D25" s="1" t="s">
        <v>773</v>
      </c>
      <c r="E25" s="2">
        <v>2</v>
      </c>
      <c r="F25" s="1" t="s">
        <v>136</v>
      </c>
      <c r="G25" s="68" t="s">
        <v>893</v>
      </c>
      <c r="H25">
        <f>VLOOKUP(C25,'کار اصلی (2)'!C:V,20,0)</f>
        <v>8344914</v>
      </c>
      <c r="J25" t="s">
        <v>891</v>
      </c>
      <c r="K25" t="s">
        <v>773</v>
      </c>
      <c r="L25" t="s">
        <v>4</v>
      </c>
      <c r="M25">
        <v>2</v>
      </c>
      <c r="N25" s="40">
        <f t="shared" si="0"/>
        <v>0</v>
      </c>
    </row>
    <row r="26" spans="1:14">
      <c r="A26" s="3">
        <v>25</v>
      </c>
      <c r="B26" s="1" t="s">
        <v>867</v>
      </c>
      <c r="C26" s="1" t="s">
        <v>774</v>
      </c>
      <c r="D26" s="1" t="s">
        <v>775</v>
      </c>
      <c r="E26" s="2">
        <v>2</v>
      </c>
      <c r="F26" s="1" t="s">
        <v>136</v>
      </c>
      <c r="G26" s="68" t="s">
        <v>893</v>
      </c>
      <c r="H26">
        <f>VLOOKUP(C26,'کار اصلی (2)'!C:V,20,0)</f>
        <v>8344914</v>
      </c>
      <c r="J26" t="s">
        <v>892</v>
      </c>
      <c r="K26" t="s">
        <v>775</v>
      </c>
      <c r="L26" t="s">
        <v>4</v>
      </c>
      <c r="M26">
        <v>2</v>
      </c>
      <c r="N26" s="40">
        <f t="shared" si="0"/>
        <v>0</v>
      </c>
    </row>
    <row r="27" spans="1:14">
      <c r="E27">
        <f>SUM(E2:E26)</f>
        <v>70</v>
      </c>
      <c r="M27">
        <f>SUM(M2:M26)</f>
        <v>70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کار</vt:lpstr>
      <vt:lpstr>کار اصلی</vt:lpstr>
      <vt:lpstr>کار اصلی (2)</vt:lpstr>
      <vt:lpstr>053-001</vt:lpstr>
      <vt:lpstr>053-003</vt:lpstr>
      <vt:lpstr>053-004</vt:lpstr>
      <vt:lpstr>053-005</vt:lpstr>
      <vt:lpstr>053-006</vt:lpstr>
      <vt:lpstr>'کار اصلی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Bakhshi</dc:creator>
  <cp:lastModifiedBy>Mohammad Bakhshi</cp:lastModifiedBy>
  <cp:lastPrinted>2022-09-04T11:26:56Z</cp:lastPrinted>
  <dcterms:created xsi:type="dcterms:W3CDTF">2022-08-21T10:06:29Z</dcterms:created>
  <dcterms:modified xsi:type="dcterms:W3CDTF">2022-09-04T11:27:03Z</dcterms:modified>
</cp:coreProperties>
</file>