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\Finance\Adish Refinery\Adish Group\Hosseini\"/>
    </mc:Choice>
  </mc:AlternateContent>
  <xr:revisionPtr revIDLastSave="0" documentId="13_ncr:1_{333A254A-BF02-4731-AF95-1B1D7A288FB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فرآب-جلسه" sheetId="5" r:id="rId1"/>
    <sheet name="تسعیر ارز فرآب 1399" sheetId="4" r:id="rId2"/>
  </sheets>
  <definedNames>
    <definedName name="_xlnm._FilterDatabase" localSheetId="1" hidden="1">'تسعیر ارز فرآب 1399'!$A$1:$L$63</definedName>
    <definedName name="_xlnm.Print_Area" localSheetId="0">'فرآب-جلسه'!$A$1:$H$60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0" i="5" l="1"/>
  <c r="E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H60" i="5" s="1"/>
  <c r="G2" i="5"/>
  <c r="G3" i="5" s="1"/>
  <c r="G4" i="5" s="1"/>
  <c r="G5" i="5" s="1"/>
  <c r="G6" i="5" s="1"/>
  <c r="G7" i="5" s="1"/>
  <c r="G8" i="5" s="1"/>
  <c r="G9" i="5" s="1"/>
  <c r="G10" i="5" s="1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l="1"/>
  <c r="F62" i="4"/>
  <c r="G62" i="4"/>
  <c r="F40" i="4"/>
  <c r="H40" i="4" s="1"/>
  <c r="G40" i="4"/>
  <c r="K38" i="4"/>
  <c r="K37" i="4"/>
  <c r="I61" i="4"/>
  <c r="K61" i="4" s="1"/>
  <c r="L61" i="4" s="1"/>
  <c r="I60" i="4"/>
  <c r="K60" i="4" s="1"/>
  <c r="L60" i="4" s="1"/>
  <c r="I59" i="4"/>
  <c r="K59" i="4" s="1"/>
  <c r="L59" i="4" s="1"/>
  <c r="I58" i="4"/>
  <c r="K58" i="4" s="1"/>
  <c r="L58" i="4" s="1"/>
  <c r="I57" i="4"/>
  <c r="K57" i="4" s="1"/>
  <c r="L57" i="4" s="1"/>
  <c r="I56" i="4"/>
  <c r="K56" i="4" s="1"/>
  <c r="L56" i="4" s="1"/>
  <c r="I55" i="4"/>
  <c r="K55" i="4" s="1"/>
  <c r="L55" i="4" s="1"/>
  <c r="I54" i="4"/>
  <c r="K54" i="4" s="1"/>
  <c r="L54" i="4" s="1"/>
  <c r="I53" i="4"/>
  <c r="K53" i="4" s="1"/>
  <c r="L53" i="4" s="1"/>
  <c r="I52" i="4"/>
  <c r="K52" i="4" s="1"/>
  <c r="L52" i="4" s="1"/>
  <c r="I51" i="4"/>
  <c r="K51" i="4" s="1"/>
  <c r="L51" i="4" s="1"/>
  <c r="I50" i="4"/>
  <c r="K50" i="4" s="1"/>
  <c r="L50" i="4" s="1"/>
  <c r="I49" i="4"/>
  <c r="K49" i="4" s="1"/>
  <c r="L49" i="4" s="1"/>
  <c r="I48" i="4"/>
  <c r="K48" i="4" s="1"/>
  <c r="L48" i="4" s="1"/>
  <c r="I47" i="4"/>
  <c r="K47" i="4" s="1"/>
  <c r="L47" i="4" s="1"/>
  <c r="I46" i="4"/>
  <c r="K46" i="4" s="1"/>
  <c r="L46" i="4" s="1"/>
  <c r="I45" i="4"/>
  <c r="K45" i="4" s="1"/>
  <c r="L45" i="4" s="1"/>
  <c r="I44" i="4"/>
  <c r="K44" i="4" s="1"/>
  <c r="L44" i="4" s="1"/>
  <c r="I43" i="4"/>
  <c r="K43" i="4" s="1"/>
  <c r="L43" i="4" s="1"/>
  <c r="I42" i="4"/>
  <c r="K42" i="4" s="1"/>
  <c r="L42" i="4" s="1"/>
  <c r="I41" i="4"/>
  <c r="I39" i="4"/>
  <c r="I36" i="4"/>
  <c r="K36" i="4" s="1"/>
  <c r="I35" i="4"/>
  <c r="K35" i="4" s="1"/>
  <c r="I34" i="4"/>
  <c r="K34" i="4" s="1"/>
  <c r="I33" i="4"/>
  <c r="K33" i="4" s="1"/>
  <c r="I32" i="4"/>
  <c r="K32" i="4" s="1"/>
  <c r="I31" i="4"/>
  <c r="K31" i="4" s="1"/>
  <c r="I30" i="4"/>
  <c r="K30" i="4" s="1"/>
  <c r="I29" i="4"/>
  <c r="K29" i="4" s="1"/>
  <c r="I28" i="4"/>
  <c r="K28" i="4" s="1"/>
  <c r="I27" i="4"/>
  <c r="K27" i="4" s="1"/>
  <c r="I26" i="4"/>
  <c r="K26" i="4" s="1"/>
  <c r="I25" i="4"/>
  <c r="K25" i="4" s="1"/>
  <c r="I24" i="4"/>
  <c r="K24" i="4" s="1"/>
  <c r="I23" i="4"/>
  <c r="K23" i="4" s="1"/>
  <c r="I22" i="4"/>
  <c r="K22" i="4" s="1"/>
  <c r="I21" i="4"/>
  <c r="K21" i="4" s="1"/>
  <c r="I20" i="4"/>
  <c r="K20" i="4" s="1"/>
  <c r="I19" i="4"/>
  <c r="K19" i="4" s="1"/>
  <c r="I18" i="4"/>
  <c r="K18" i="4" s="1"/>
  <c r="I17" i="4"/>
  <c r="K17" i="4" s="1"/>
  <c r="I16" i="4"/>
  <c r="K16" i="4" s="1"/>
  <c r="I15" i="4"/>
  <c r="K15" i="4" s="1"/>
  <c r="I14" i="4"/>
  <c r="K14" i="4" s="1"/>
  <c r="I13" i="4"/>
  <c r="K13" i="4" s="1"/>
  <c r="I12" i="4"/>
  <c r="K12" i="4" s="1"/>
  <c r="I11" i="4"/>
  <c r="K11" i="4" s="1"/>
  <c r="I10" i="4"/>
  <c r="K10" i="4" s="1"/>
  <c r="I9" i="4"/>
  <c r="K9" i="4" s="1"/>
  <c r="I8" i="4"/>
  <c r="K8" i="4" s="1"/>
  <c r="I7" i="4"/>
  <c r="K7" i="4" s="1"/>
  <c r="I6" i="4"/>
  <c r="K6" i="4" s="1"/>
  <c r="I5" i="4"/>
  <c r="K5" i="4" s="1"/>
  <c r="I4" i="4"/>
  <c r="K4" i="4" s="1"/>
  <c r="I3" i="4"/>
  <c r="K3" i="4" s="1"/>
  <c r="I2" i="4"/>
  <c r="H2" i="4"/>
  <c r="H3" i="4" s="1"/>
  <c r="H4" i="4" s="1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l="1"/>
  <c r="K2" i="4"/>
  <c r="K40" i="4" s="1"/>
  <c r="I40" i="4"/>
  <c r="K41" i="4"/>
  <c r="I62" i="4"/>
  <c r="L40" i="4"/>
  <c r="I63" i="4" l="1"/>
  <c r="L41" i="4"/>
  <c r="L62" i="4" s="1"/>
  <c r="L63" i="4" s="1"/>
  <c r="K62" i="4"/>
</calcChain>
</file>

<file path=xl/sharedStrings.xml><?xml version="1.0" encoding="utf-8"?>
<sst xmlns="http://schemas.openxmlformats.org/spreadsheetml/2006/main" count="218" uniqueCount="118">
  <si>
    <t>شماره سند</t>
  </si>
  <si>
    <t>شماره عطف</t>
  </si>
  <si>
    <t>تاریخ</t>
  </si>
  <si>
    <t>شرح</t>
  </si>
  <si>
    <t>بدهکار</t>
  </si>
  <si>
    <t>بستانکار</t>
  </si>
  <si>
    <t>ویژگی مالیاتی</t>
  </si>
  <si>
    <t>99/01/09</t>
  </si>
  <si>
    <t>فراب اینترنشنال-هزینه کارمزد 3% ترانسفر به ارزش 1.001/26 یورو فی 154.707 ریال نیما بابت ترانسفر فاتح 9800+فاتح 5900+تهویه اعلامیه بدهکار ش 0100/6671 ال سی TMB/96109363</t>
  </si>
  <si>
    <t>99/01/30</t>
  </si>
  <si>
    <t>فرآب اینترنشنال-هزینه 3% کارمزد INV023  به ارزش 72.330 یورو فی167.500 ریال سنا ال سی بابت REF NO 106-اعلامیه بدهکار ش 0100/6689-TMB/96109363</t>
  </si>
  <si>
    <t>99/02/01</t>
  </si>
  <si>
    <t>فرآب اینترنشنال-هزینه 3% کارمزد INV024  به ارزش 13.820/05 یورو فی166.500 ریال نیما بابت REF NO 112-اعلامیه بدهکار ش 0100/6770 - ال سی TMB/96109363</t>
  </si>
  <si>
    <t>99/02/03</t>
  </si>
  <si>
    <t>فرآب اینترنشنال-هزینه 3% کارمزد INV025  به ارزش52.964/54 یورو فی169.000 ریال نیما بابت REF NO 113-اعلامیه بدهکار ش 0100/6770- ال سی TMB/96109363</t>
  </si>
  <si>
    <t>99/02/20</t>
  </si>
  <si>
    <t>فرآب اینترنشنال-هزینه 3% کارمزد INV026  به ارزش7.072/66  یورو فی172.000  ریال نیما بابت REF NO 137-اعلامیه بدهکار ش 0100/6770-ال سی TMB/96109363</t>
  </si>
  <si>
    <t>99/02/21</t>
  </si>
  <si>
    <t>فرآب اینترنشنال-هزینه 3% کارمزد INV027  به ارزش43.853/17 یورو 176.000 ریال نیما بابت REF NO 138-اعلامیه بدهکار ش 0100/6770-ال سی TMB/96109363</t>
  </si>
  <si>
    <t>99/02/30</t>
  </si>
  <si>
    <t>فرآب اینترنشنال-هزینه 3% کارمزد INV028  به ارزش 32.827/31  یورو فی 186.000 ریال نیما بابت REF NO 146-اعلامیه بدهکار ش 0100/6770-ال سی TMB/96109363</t>
  </si>
  <si>
    <t>فرآب اینترنشنال-هزینه 3% کارمزد INV029  به ارزش 7.502/44 یورو فی 186.000 ریال نیما بابت REF NO 146-اعلامیه بدهکار ش 0100/6770- ال سی TMB/96109363</t>
  </si>
  <si>
    <t>فرآب اینترنشنال-هزینه 3% کارمزد INV030  به ارزش 31.488/02 یورو فی 186.000 ریال نیما بابت REF NO 148-اعلامیه بدهکار ش 0100/6770- ال سی TMB/96109363</t>
  </si>
  <si>
    <t>فرآب اینترنشنال-هزینه 3% کارمزد INV031  به ارزش 15.511/18 یورو فی 186.000 ریال نیما بابت REF NO 148-اعلامیه بدهکار ش 0100/6770-ال سی TMB/96109363</t>
  </si>
  <si>
    <t>99/03/18</t>
  </si>
  <si>
    <t>فراب اینترنشنال-هزینه کارمزد 3% invoice33 به ارزش 119.848/58 یورو فی 176.886 ریال نیما بابت REF NO 163 اعلامیه بدهکار ش 0100/6827 ال سی TMB/96109363</t>
  </si>
  <si>
    <t>فراب اینترنشنال-هزینه کارمزد 3% invoice32 به ارزش 10.934/46 یورو فی 177.451 ریال نیما بابت REF NO 158 اعلامیه بدهکار ش 0100/6827 ال سی TMB/96109363</t>
  </si>
  <si>
    <t>فراب اینترنشنال-هزینه کارمزد 3% invoice34 به ارزش 54.900 یورو فی 177.451 ریال نیما بابت REF NO 164 اعلامیه بدهکار ش 0100/6827 ال سی TMB/96109363</t>
  </si>
  <si>
    <t>فراب اینترنشنال-هزینه کارمزد 3% invoice36 به ارزش 12.225/29 یورو فی 178.256 ریال نیما بابت REF NO 167 اعلامیه بدهکار ش 0100/6827 ال سی TMB/96109363</t>
  </si>
  <si>
    <t>فراب اینترنشنال-هزینه کارمزد 3% invoice16 به ارزش 14.744/52 یورو فی 180.254 ریال نیما بابت REF NO 168 اعلامیه بدهکار ش 0100/6827 ال سی TMB/96109363</t>
  </si>
  <si>
    <t>فراب اینترنشنال-هزینه کارمزد 3% invoice37 به ارزش 12.612.78 یورو فی 180.254 ریال نیما بابت REF NO 168 اعلامیه بدهکار ش 0100/6827 ال سی TMB/96109363</t>
  </si>
  <si>
    <t>فراب اینترنشنال-هزینه کارمزد 3% invoice38 به ارزش 31.488/01 یورو فی 191.685 ریال نیما بابت REF NO 183 اعلامیه بدهکار ش 0100/6827 ال سی TMB/96109363</t>
  </si>
  <si>
    <t>فراب اینترنشنال-هزینه کارمزد 3% invoice40 به ارزش 85.883/70 یورو فی 191.685 ریال نیما بابت REF NO 183 اعلامیه بدهکار ش 0100/6827 ال سی TMB/96109363</t>
  </si>
  <si>
    <t>فراب اینترنشنال-هزینه کارمزد 3% invoice39 به ارزش 22.980 یورو فی 192.375 ریال نیما بابت REF NO 186 اعلامیه بدهکار ش 0100/6827 ال سی TMB/96109363</t>
  </si>
  <si>
    <t>فراب اینترنشنال-هزینه کارمزد 3% invoice41 به ارزش 5.011/79 یورو فی 192.375 ریال نیما بابت REF NO 186 اعلامیه بدهکار ش 0100/6827 ال سی TMB/96109363</t>
  </si>
  <si>
    <t>فراب اینترنشنال-هزینه کارمزد 3% invoice35 به ارزش 5.321/45 یورو فی 193.943 ریال نیما بابت REF NO 190 اعلامیه بدهکار ش 0100/6827 ال سی TMB/96109363</t>
  </si>
  <si>
    <t>فرآب اينترنشنال-هزينه 3% ترانسفر (فاتح1)به ارزش 8.528/4يورو في169.627ريال نيما-بابت REF NO 970-اعلاميه بدهکار ش 0140/5976-ال سي TMB/96109363</t>
  </si>
  <si>
    <t>فرآب اينترنشنال-هزينه 3% ترانسفر (فاتح2)به ارزش 36.362/22يورو في124.000ريال نيما-بابت REF NO 10-اعلاميه بدهکار ش 0140/5976- ال سي TMB/96109363</t>
  </si>
  <si>
    <t xml:space="preserve">فرآب اينترنشنال-هزينه 3% ترانسفر(راژان)به ارزش 9.801/60يورو في161.000ريال نيما-بابت REF NO 230-اعلاميه بدهکار ش 0140/6133- ال سي TMB/96109363 </t>
  </si>
  <si>
    <t xml:space="preserve">فرآب اينترنشنال-هزينه 3% ترانسفر ال سي TMB/96109363 (پمپ صنعتي ايران)به ارزش 1.656/47يورو في168.500ريال نيما-بابت REF NO 231-اعلاميه بدهکار ش 0140/6133- ال سي TMB/96109363 </t>
  </si>
  <si>
    <t xml:space="preserve">فرآب اينترنشنال-هزينه 3% ترانسفر (هتکو)به ارزش 12.112/80يورو في153.000ريال نيما-بابت REF NO 000-اعلاميه بدهکار ش 0100/6166- ال سي TMB/96109363 </t>
  </si>
  <si>
    <t xml:space="preserve">فرآب اينترنشنال-هزينه 3% ترانسفر (نوين دانش)به ارزش 6.237/56يورو في131.500ريال نيما-بابت REF NO 374-اعلاميه بدهکار ش 0100/6294-ال سي TMB/96109363 </t>
  </si>
  <si>
    <t xml:space="preserve">فرآب اينترنشنال-هزينه 3% ترانسفر (پدينکو)به ارزش 1.012/46يورو في131.500ريال نيما-بابت REF NO 374-اعلاميه بدهکار ش 0100/6294-ال سي TMB/96109363 </t>
  </si>
  <si>
    <t xml:space="preserve">فرآب اينترنشنال-هزينه 3% ترانسفر (پاياصنعت)به ارزش 7.098/97يورو في126.500ريال نيما-بابت REF NO 000-اعلاميه بدهکار ش 0100/6339-ال سي TMB/96109363 </t>
  </si>
  <si>
    <t xml:space="preserve">فرآب اينترنشنال-هزينه 3% ترانسفر (ايران ترانسفر)به ارزش 1.711/65يورو في137.500ريال نيما-بابت REF NO 605-اعلاميه بدهکار ش 0100/6536-ال سي TMB/96109363 </t>
  </si>
  <si>
    <t xml:space="preserve">فرآب اينترنشنال-هزينه 3% ترانسفر(تهران جوان)به ارزش 3.703/83يورو في142.000ريال نيما-بابت REF NO 606-اعلاميه بدهکار ش 0100/6536- ال سي TMB/96109363 </t>
  </si>
  <si>
    <t xml:space="preserve">فرآب اينترنشنال-هزينه 3% ترانسفر (زافرتک)به ارزش 6.253/33يورو في142.500ريال نيما-بابت REF NO 607-اعلاميه بدهکار ش 0100/6536-ال سي TMB/96109363 </t>
  </si>
  <si>
    <t xml:space="preserve">فرآب اينترنشنال-هزينه کارمزد شارژ بانکي به ارزش 280.47يورو في142.500ريال نيما-بابت REF NO653-اعلاميه بدهکار ش 0100/6690-ال سي TMB/96109363 </t>
  </si>
  <si>
    <t xml:space="preserve">فرآب اينترنشنال-هزينه 3% ترانسفر به ارزش 8.41 يورو في142.500ريال نيما-بابت REF NO653-اعلاميه بدهکار ش 0100/6690-ال سي TMB/96109363 </t>
  </si>
  <si>
    <t xml:space="preserve">فرآب اينترنشنال-هزينه کارمزد شارژ بانکي به ارزش 43.84 يورو في149.500ريال نيما-بابت REF NO97-اعلاميه بدهکار ش 0100/6690-ال سي TMB/96109363 </t>
  </si>
  <si>
    <t xml:space="preserve">فرآب اينترنشنال-هزينه 3% ترانسفر به ارزش 1.32يورو في149500ريال نيما-بابت REF NO97-اعلاميه بدهکار ش 0100/6690-ال سي TMB/96109363 </t>
  </si>
  <si>
    <t>فرآب اينترنشنال-هزينه 3% کارمزد INV001  به ارزش 5.155/23 يورو في126.500ريال نيما ال سي TMB/96109363-بابت REF NO 430-اعلاميه بدهکار ش 0100/6689</t>
  </si>
  <si>
    <t>فرآب اينترنشنال-هزينه 3% کارمزد INV002  به ارزش 2.840/61 يورو في126.000ريال نيما ال سي TMB/96109363-بابت REF NO 468-اعلاميه بدهکار ش 0100/6689</t>
  </si>
  <si>
    <t>فرآب اينترنشنال-هزينه 3% کارمزد INV003&amp;4  به ارزش 20.990يورو في142.500ريال نيما ال سي TMB/96109363-بابت REF NO 639-اعلاميه بدهکار ش 0100/6689</t>
  </si>
  <si>
    <t>فرآب اينترنشنال-هزينه 3% کارمزد INV005  به ارزش 12.949/15يورو في148.300ريال نيما ال سي TMB/96109363-بابت REF NO 103-اعلاميه بدهکار ش 0100/6689</t>
  </si>
  <si>
    <t>فرآب اينترنشنال-هزينه 3% کارمزد INV006  به ارزش 48.748/70يورو في148.300ريال نيما ال سي TMB/96109363-بابت REF NO 103-اعلاميه بدهکار ش 0100/6689</t>
  </si>
  <si>
    <t>فرآب اينترنشنال-هزينه 3% کارمزد INV007  به ارزش 14.266/59يورو في148.300ريال نيما ال سي TMB/96109363-بابت REF NO 103-اعلاميه بدهکار ش 0100/6689</t>
  </si>
  <si>
    <t>فرآب اينترنشنال-هزينه 3% کارمزد INV008  به ارزش 14.941/08يورو في148.300ريال نيما ال سي TMB/96109363-بابت REF NO 103-اعلاميه بدهکار ش 0100/6689</t>
  </si>
  <si>
    <t>فرآب اينترنشنال-هزينه 3% کارمزد INV009  به ارزش 9.329/51يورو في148.300ريال نيما ال سي TMB/96109363-بابت REF NO 103-علاميه بدهکار ش 0100/6689</t>
  </si>
  <si>
    <t xml:space="preserve">فرآب اينترنشنال-هزينه 3% کارمزد INV013  به ارزش 13.402/87يورو في148.300ريال نيما ال سي TMB/96109363-بابت REF NO 103-علاميه بدهکار ش 0100/6689  </t>
  </si>
  <si>
    <t>فرآب اينترنشنال-هزينه 3% کارمزد INV014  به ارزش 43.017/55يورو في148.300ريال نيما ال سي TMB/96109363-بابت REF NO 103-علاميه بدهکار ش 0100/6689</t>
  </si>
  <si>
    <t>فرآب اينترنشنال-هزينه 3% کارمزد INV010  به ارزش 14.009/15يورو في149.000ريال نيما ال سي TMB/96109363-بابت REF NO 104-علاميه بدهکار ش 0100/6689</t>
  </si>
  <si>
    <t>فرآب اينترنشنال-هزينه 3% کارمزد INV011  به ارزش 30.317/45يورو في149.000ريال نيما ال سي TMB/96109363-بابت REF NO 104-علاميه بدهکار ش 0100/6689</t>
  </si>
  <si>
    <t>فرآب اينترنشنال-هزينه 3% کارمزد INV012  به ارزش 18.142/51يورو في149.000ريال نيما ال سي TMB/96109363-بابت REF NO 104-علاميه بدهکار ش 0100/6689</t>
  </si>
  <si>
    <t>فرآب اينترنشنال-هزينه 3% کارمزد INV015  به ارزش 58.370/76يورو في149.000ريال نيما ال سي TMB/96109363-بابت REF NO 104-علاميه بدهکار ش 0100/6689</t>
  </si>
  <si>
    <t>فرآب اينترنشنال-هزينه 3% کارمزد INV017  به ارزش 17.391/29يورو في149.000ريال نيما ال سي TMB/96109363-بابت REF NO 104-علاميه بدهکار ش 0100/6689</t>
  </si>
  <si>
    <t>فرآب اينترنشنال-هزينه 3% کارمزد INV018  به ارزش 55.877/89يورو في149.000ريال نيما ال سي TMB/96109363-بابت REF NO 104-علاميه بدهکار ش 0100/6689</t>
  </si>
  <si>
    <t>فرآب اينترنشنال-هزينه 3% کارمزد INV019  به ارزش 9.766/70يورو في149.000ريال نيما ال سي TMB/96109363-بابت REF NO 104-علاميه بدهکار ش 0100/6689</t>
  </si>
  <si>
    <t>فرآب اينترنشنال-هزينه 3% کارمزد INV020  به ارزش 14.829/29يورو في149.000ريال نيما ال سي TMB/96109363-بابت REF NO 104-علاميه بدهکار ش 0100/6689</t>
  </si>
  <si>
    <t>فرآب اينترنشنال-هزينه 3% کارمزد INV021  به ارزش 10.306/86يورو في149.000ريال نيما ال سي TMB/96109363-بابت REF NO 104-علاميه بدهکار ش 0100/6689</t>
  </si>
  <si>
    <t>فرآب اينترنشنال-هزينه 3% کارمزد INV022  به ارزش 17.835/06يورو في149.000ريال نيما ال سي TMB/96109363-بابت REF NO 104-علاميه بدهکار ش 0100/6689</t>
  </si>
  <si>
    <t>فرآب اينترنشنال-واريزي تجميعي به ارزش 100.000 يورو في 148.000 ريال سنا بابت بخشي از هزينه هاي کارمزد و ترانسفر توسط سهامداران طبق پيوست</t>
  </si>
  <si>
    <t>فرآب اينترنشنال-واريزي تجميعي به ارزش 100.000 يورو في 138.000 ريال سنا بابت بخشي از هزينه هاي کارمزد و ترانسفر توسط سهامداران طبق پيوست</t>
  </si>
  <si>
    <t>زيان حاصل از تسعير ارز بابت مانده حساب فرآب اينترنشنال بابت کارمزد و ترانسفر اينويس ها با نرخ 156.790 ريال نيما 1398/12/28</t>
  </si>
  <si>
    <t>نرخ 1399/12/28</t>
  </si>
  <si>
    <t>یورو</t>
  </si>
  <si>
    <t>جمع کل</t>
  </si>
  <si>
    <t>INVOICE</t>
  </si>
  <si>
    <t>001</t>
  </si>
  <si>
    <t>002</t>
  </si>
  <si>
    <t>003&amp;4</t>
  </si>
  <si>
    <t>005</t>
  </si>
  <si>
    <t>006</t>
  </si>
  <si>
    <t>007</t>
  </si>
  <si>
    <t>008</t>
  </si>
  <si>
    <t>009</t>
  </si>
  <si>
    <t>013</t>
  </si>
  <si>
    <t>014</t>
  </si>
  <si>
    <t>010</t>
  </si>
  <si>
    <t>011</t>
  </si>
  <si>
    <t>012</t>
  </si>
  <si>
    <t>015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</si>
  <si>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</si>
  <si>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</si>
  <si>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</si>
  <si>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</si>
  <si>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</si>
  <si>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</si>
  <si>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</si>
  <si>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</si>
  <si>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</si>
  <si>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</si>
  <si>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</si>
  <si>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</si>
  <si>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</si>
  <si>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</si>
  <si>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</si>
  <si>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033</t>
  </si>
  <si>
    <t>032</t>
  </si>
  <si>
    <t>034</t>
  </si>
  <si>
    <t>036</t>
  </si>
  <si>
    <t>016</t>
  </si>
  <si>
    <t>037</t>
  </si>
  <si>
    <t>038</t>
  </si>
  <si>
    <t>040</t>
  </si>
  <si>
    <t>039</t>
  </si>
  <si>
    <t>041</t>
  </si>
  <si>
    <t>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</si>
</sst>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Tahoma"/>
    </font>
    <font>
      <b/>
      <sz val="10"/>
      <name val="Tahoma"/>
    </font>
    <font>
      <sz val="11"/>
      <color rgb="FFFF0000"/>
      <name val="Calibri"/>
      <family val="2"/>
      <charset val="178"/>
      <scheme val="minor"/>
    </font>
    <font>
      <b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horizontal="right"/>
    </xf>
  </cellStyleXfs>
  <cellXfs count="31">
    <xf numFmtId="0" fontId="0" fillId="0" borderId="0" xfId="0">
      <alignment horizontal="right"/>
    </xf>
    <xf numFmtId="0" fontId="1" fillId="2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3" fontId="1" fillId="2" borderId="1" xfId="0" applyNumberFormat="1" applyFont="1" applyFill="1" applyBorder="1" applyAlignment="1">
      <alignment horizontal="center" vertical="center" shrinkToFit="1"/>
    </xf>
    <xf numFmtId="3" fontId="0" fillId="0" borderId="1" xfId="0" applyNumberForma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3" fontId="0" fillId="0" borderId="5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" fontId="0" fillId="0" borderId="0" xfId="0" applyNumberFormat="1" applyAlignment="1">
      <alignment horizontal="center" vertical="center" shrinkToFit="1"/>
    </xf>
    <xf numFmtId="3" fontId="3" fillId="3" borderId="2" xfId="0" applyNumberFormat="1" applyFont="1" applyFill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" fontId="3" fillId="3" borderId="7" xfId="0" applyNumberFormat="1" applyFont="1" applyFill="1" applyBorder="1" applyAlignment="1">
      <alignment horizontal="center" vertical="center" shrinkToFit="1"/>
    </xf>
    <xf numFmtId="3" fontId="0" fillId="0" borderId="4" xfId="0" applyNumberFormat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4" fontId="1" fillId="2" borderId="1" xfId="0" applyNumberFormat="1" applyFont="1" applyFill="1" applyBorder="1" applyAlignment="1">
      <alignment horizontal="center" vertical="center" shrinkToFit="1"/>
    </xf>
    <xf numFmtId="4" fontId="0" fillId="0" borderId="1" xfId="0" applyNumberFormat="1" applyBorder="1" applyAlignment="1">
      <alignment horizontal="center" vertical="center" shrinkToFit="1"/>
    </xf>
    <xf numFmtId="4" fontId="0" fillId="0" borderId="5" xfId="0" applyNumberFormat="1" applyBorder="1" applyAlignment="1">
      <alignment horizontal="center" vertical="center" shrinkToFit="1"/>
    </xf>
    <xf numFmtId="4" fontId="0" fillId="0" borderId="0" xfId="0" applyNumberFormat="1" applyAlignment="1">
      <alignment horizontal="center" vertical="center" shrinkToFit="1"/>
    </xf>
    <xf numFmtId="4" fontId="0" fillId="3" borderId="1" xfId="0" applyNumberForma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right" vertical="center" wrapText="1" shrinkToFit="1"/>
    </xf>
    <xf numFmtId="0" fontId="2" fillId="0" borderId="1" xfId="0" applyFont="1" applyBorder="1" applyAlignment="1">
      <alignment horizontal="right" vertical="center" wrapText="1" shrinkToFit="1"/>
    </xf>
    <xf numFmtId="0" fontId="0" fillId="0" borderId="1" xfId="0" applyBorder="1" applyAlignment="1">
      <alignment horizontal="right" vertical="center" wrapText="1" shrinkToFit="1"/>
    </xf>
    <xf numFmtId="0" fontId="0" fillId="0" borderId="0" xfId="0" applyAlignment="1">
      <alignment horizontal="right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49" fontId="2" fillId="0" borderId="5" xfId="0" applyNumberFormat="1" applyFont="1" applyBorder="1" applyAlignment="1">
      <alignment horizontal="center" vertical="center" wrapText="1" shrinkToFit="1"/>
    </xf>
    <xf numFmtId="49" fontId="2" fillId="0" borderId="0" xfId="0" applyNumberFormat="1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A344F-F826-442B-BDCC-03FFC660868D}">
  <dimension ref="A1:H60"/>
  <sheetViews>
    <sheetView rightToLeft="1" view="pageBreakPreview" zoomScaleNormal="100" zoomScaleSheetLayoutView="100" workbookViewId="0">
      <selection activeCell="D5" sqref="D5"/>
    </sheetView>
  </sheetViews>
  <sheetFormatPr defaultRowHeight="12.75"/>
  <cols>
    <col min="1" max="1" width="11.140625" style="3" bestFit="1" customWidth="1"/>
    <col min="2" max="2" width="5.85546875" style="3" customWidth="1"/>
    <col min="3" max="3" width="8.28515625" style="3" customWidth="1"/>
    <col min="4" max="4" width="69.5703125" style="27" customWidth="1"/>
    <col min="5" max="7" width="15.42578125" style="9" hidden="1" customWidth="1"/>
    <col min="8" max="8" width="15.42578125" style="22" customWidth="1"/>
    <col min="9" max="16384" width="9.140625" style="3"/>
  </cols>
  <sheetData>
    <row r="1" spans="1:8" ht="31.5" customHeight="1">
      <c r="A1" s="1" t="s">
        <v>0</v>
      </c>
      <c r="B1" s="1" t="s">
        <v>1</v>
      </c>
      <c r="C1" s="1" t="s">
        <v>2</v>
      </c>
      <c r="D1" s="24" t="s">
        <v>3</v>
      </c>
      <c r="E1" s="4" t="s">
        <v>4</v>
      </c>
      <c r="F1" s="4" t="s">
        <v>5</v>
      </c>
      <c r="G1" s="4" t="s">
        <v>6</v>
      </c>
      <c r="H1" s="19" t="s">
        <v>75</v>
      </c>
    </row>
    <row r="2" spans="1:8" ht="37.5" customHeight="1">
      <c r="A2" s="2">
        <v>13980214</v>
      </c>
      <c r="B2" s="2">
        <v>34</v>
      </c>
      <c r="C2" s="2">
        <v>5</v>
      </c>
      <c r="D2" s="25" t="s">
        <v>36</v>
      </c>
      <c r="E2" s="5">
        <v>0</v>
      </c>
      <c r="F2" s="5">
        <v>1446646907</v>
      </c>
      <c r="G2" s="5">
        <f>E2-F2</f>
        <v>-1446646907</v>
      </c>
      <c r="H2" s="20">
        <f>F2/169627</f>
        <v>8528.4000011790577</v>
      </c>
    </row>
    <row r="3" spans="1:8" ht="37.5" customHeight="1">
      <c r="A3" s="2">
        <v>13980214</v>
      </c>
      <c r="B3" s="2">
        <v>34</v>
      </c>
      <c r="C3" s="2">
        <v>6</v>
      </c>
      <c r="D3" s="25" t="s">
        <v>37</v>
      </c>
      <c r="E3" s="5">
        <v>0</v>
      </c>
      <c r="F3" s="5">
        <v>4508915280</v>
      </c>
      <c r="G3" s="5">
        <f>G2+E3-F3</f>
        <v>-5955562187</v>
      </c>
      <c r="H3" s="20">
        <f>F3/124000</f>
        <v>36362.22</v>
      </c>
    </row>
    <row r="4" spans="1:8" ht="37.5" customHeight="1">
      <c r="A4" s="2">
        <v>13980229</v>
      </c>
      <c r="B4" s="2">
        <v>48</v>
      </c>
      <c r="C4" s="2">
        <v>18</v>
      </c>
      <c r="D4" s="25" t="s">
        <v>38</v>
      </c>
      <c r="E4" s="5">
        <v>0</v>
      </c>
      <c r="F4" s="5">
        <v>1578057600</v>
      </c>
      <c r="G4" s="5">
        <f t="shared" ref="G4:G59" si="0">G3+E4-F4</f>
        <v>-7533619787</v>
      </c>
      <c r="H4" s="20">
        <f>F4/161000</f>
        <v>9801.6</v>
      </c>
    </row>
    <row r="5" spans="1:8" ht="37.5" customHeight="1">
      <c r="A5" s="2">
        <v>13980229</v>
      </c>
      <c r="B5" s="2">
        <v>48</v>
      </c>
      <c r="C5" s="2">
        <v>19</v>
      </c>
      <c r="D5" s="25" t="s">
        <v>39</v>
      </c>
      <c r="E5" s="5">
        <v>0</v>
      </c>
      <c r="F5" s="5">
        <v>279115195</v>
      </c>
      <c r="G5" s="5">
        <f t="shared" si="0"/>
        <v>-7812734982</v>
      </c>
      <c r="H5" s="20">
        <f>F5/168500</f>
        <v>1656.47</v>
      </c>
    </row>
    <row r="6" spans="1:8" ht="37.5" customHeight="1">
      <c r="A6" s="2">
        <v>13980320</v>
      </c>
      <c r="B6" s="2">
        <v>74</v>
      </c>
      <c r="C6" s="2">
        <v>11</v>
      </c>
      <c r="D6" s="25" t="s">
        <v>40</v>
      </c>
      <c r="E6" s="5">
        <v>0</v>
      </c>
      <c r="F6" s="5">
        <v>1853411400</v>
      </c>
      <c r="G6" s="5">
        <f t="shared" si="0"/>
        <v>-9666146382</v>
      </c>
      <c r="H6" s="20">
        <f>F6/153000</f>
        <v>12113.8</v>
      </c>
    </row>
    <row r="7" spans="1:8" ht="37.5" customHeight="1">
      <c r="A7" s="2">
        <v>13980606</v>
      </c>
      <c r="B7" s="2">
        <v>193</v>
      </c>
      <c r="C7" s="2">
        <v>13</v>
      </c>
      <c r="D7" s="25" t="s">
        <v>41</v>
      </c>
      <c r="E7" s="5">
        <v>0</v>
      </c>
      <c r="F7" s="5">
        <v>820239140</v>
      </c>
      <c r="G7" s="5">
        <f t="shared" si="0"/>
        <v>-10486385522</v>
      </c>
      <c r="H7" s="20">
        <f>F7/131500</f>
        <v>6237.56</v>
      </c>
    </row>
    <row r="8" spans="1:8" ht="37.5" customHeight="1">
      <c r="A8" s="2">
        <v>13980606</v>
      </c>
      <c r="B8" s="2">
        <v>193</v>
      </c>
      <c r="C8" s="2">
        <v>15</v>
      </c>
      <c r="D8" s="25" t="s">
        <v>42</v>
      </c>
      <c r="E8" s="5">
        <v>0</v>
      </c>
      <c r="F8" s="5">
        <v>133138490</v>
      </c>
      <c r="G8" s="5">
        <f t="shared" si="0"/>
        <v>-10619524012</v>
      </c>
      <c r="H8" s="20">
        <f>F8/131500</f>
        <v>1012.46</v>
      </c>
    </row>
    <row r="9" spans="1:8" ht="37.5" customHeight="1">
      <c r="A9" s="2">
        <v>13980708</v>
      </c>
      <c r="B9" s="2">
        <v>249</v>
      </c>
      <c r="C9" s="2">
        <v>14</v>
      </c>
      <c r="D9" s="25" t="s">
        <v>43</v>
      </c>
      <c r="E9" s="5">
        <v>0</v>
      </c>
      <c r="F9" s="5">
        <v>898019705</v>
      </c>
      <c r="G9" s="5">
        <f t="shared" si="0"/>
        <v>-11517543717</v>
      </c>
      <c r="H9" s="20">
        <f>F9/126500</f>
        <v>7098.97</v>
      </c>
    </row>
    <row r="10" spans="1:8" ht="37.5" customHeight="1">
      <c r="A10" s="2">
        <v>13981107</v>
      </c>
      <c r="B10" s="2">
        <v>539</v>
      </c>
      <c r="C10" s="2">
        <v>10</v>
      </c>
      <c r="D10" s="25" t="s">
        <v>44</v>
      </c>
      <c r="E10" s="5">
        <v>0</v>
      </c>
      <c r="F10" s="5">
        <v>235351875</v>
      </c>
      <c r="G10" s="5">
        <f t="shared" si="0"/>
        <v>-11752895592</v>
      </c>
      <c r="H10" s="20">
        <f>F10/137500</f>
        <v>1711.65</v>
      </c>
    </row>
    <row r="11" spans="1:8" ht="37.5" customHeight="1">
      <c r="A11" s="2">
        <v>13981107</v>
      </c>
      <c r="B11" s="2">
        <v>539</v>
      </c>
      <c r="C11" s="2">
        <v>12</v>
      </c>
      <c r="D11" s="25" t="s">
        <v>45</v>
      </c>
      <c r="E11" s="5">
        <v>0</v>
      </c>
      <c r="F11" s="5">
        <v>525943860</v>
      </c>
      <c r="G11" s="5">
        <f t="shared" si="0"/>
        <v>-12278839452</v>
      </c>
      <c r="H11" s="20">
        <f>F11/142000</f>
        <v>3703.83</v>
      </c>
    </row>
    <row r="12" spans="1:8" ht="37.5" customHeight="1">
      <c r="A12" s="2">
        <v>13981107</v>
      </c>
      <c r="B12" s="2">
        <v>539</v>
      </c>
      <c r="C12" s="2">
        <v>14</v>
      </c>
      <c r="D12" s="25" t="s">
        <v>46</v>
      </c>
      <c r="E12" s="5">
        <v>0</v>
      </c>
      <c r="F12" s="5">
        <v>891099525</v>
      </c>
      <c r="G12" s="5">
        <f t="shared" si="0"/>
        <v>-13169938977</v>
      </c>
      <c r="H12" s="20">
        <f>F12/142500</f>
        <v>6253.33</v>
      </c>
    </row>
    <row r="13" spans="1:8" ht="37.5" customHeight="1">
      <c r="A13" s="2">
        <v>13981112</v>
      </c>
      <c r="B13" s="2">
        <v>549</v>
      </c>
      <c r="C13" s="2">
        <v>6</v>
      </c>
      <c r="D13" s="25" t="s">
        <v>47</v>
      </c>
      <c r="E13" s="5">
        <v>0</v>
      </c>
      <c r="F13" s="5">
        <v>39966975</v>
      </c>
      <c r="G13" s="5">
        <f t="shared" si="0"/>
        <v>-13209905952</v>
      </c>
      <c r="H13" s="23">
        <f>F13/142500</f>
        <v>280.47000000000003</v>
      </c>
    </row>
    <row r="14" spans="1:8" ht="37.5" customHeight="1">
      <c r="A14" s="2">
        <v>13981112</v>
      </c>
      <c r="B14" s="2">
        <v>549</v>
      </c>
      <c r="C14" s="2">
        <v>8</v>
      </c>
      <c r="D14" s="25" t="s">
        <v>48</v>
      </c>
      <c r="E14" s="5">
        <v>0</v>
      </c>
      <c r="F14" s="5">
        <v>1198425</v>
      </c>
      <c r="G14" s="5">
        <f t="shared" si="0"/>
        <v>-13211104377</v>
      </c>
      <c r="H14" s="23">
        <f>F14/142500</f>
        <v>8.41</v>
      </c>
    </row>
    <row r="15" spans="1:8" ht="37.5" customHeight="1">
      <c r="A15" s="2">
        <v>13981112</v>
      </c>
      <c r="B15" s="2">
        <v>549</v>
      </c>
      <c r="C15" s="2">
        <v>10</v>
      </c>
      <c r="D15" s="25" t="s">
        <v>49</v>
      </c>
      <c r="E15" s="5">
        <v>0</v>
      </c>
      <c r="F15" s="5">
        <v>6554080</v>
      </c>
      <c r="G15" s="5">
        <f t="shared" si="0"/>
        <v>-13217658457</v>
      </c>
      <c r="H15" s="23">
        <f>F15/149500</f>
        <v>43.84</v>
      </c>
    </row>
    <row r="16" spans="1:8" ht="37.5" customHeight="1">
      <c r="A16" s="2">
        <v>13981112</v>
      </c>
      <c r="B16" s="2">
        <v>549</v>
      </c>
      <c r="C16" s="2">
        <v>12</v>
      </c>
      <c r="D16" s="25" t="s">
        <v>50</v>
      </c>
      <c r="E16" s="5">
        <v>0</v>
      </c>
      <c r="F16" s="5">
        <v>197340</v>
      </c>
      <c r="G16" s="5">
        <f t="shared" si="0"/>
        <v>-13217855797</v>
      </c>
      <c r="H16" s="23">
        <f>F16/149500</f>
        <v>1.32</v>
      </c>
    </row>
    <row r="17" spans="1:8" ht="37.5" customHeight="1">
      <c r="A17" s="2">
        <v>13981113</v>
      </c>
      <c r="B17" s="2">
        <v>553</v>
      </c>
      <c r="C17" s="2">
        <v>12</v>
      </c>
      <c r="D17" s="25" t="s">
        <v>51</v>
      </c>
      <c r="E17" s="5">
        <v>0</v>
      </c>
      <c r="F17" s="5">
        <v>652136595</v>
      </c>
      <c r="G17" s="5">
        <f t="shared" si="0"/>
        <v>-13869992392</v>
      </c>
      <c r="H17" s="20">
        <f>F17/126500</f>
        <v>5155.2299999999996</v>
      </c>
    </row>
    <row r="18" spans="1:8" ht="37.5" customHeight="1">
      <c r="A18" s="2">
        <v>13981113</v>
      </c>
      <c r="B18" s="2">
        <v>553</v>
      </c>
      <c r="C18" s="2">
        <v>14</v>
      </c>
      <c r="D18" s="25" t="s">
        <v>52</v>
      </c>
      <c r="E18" s="5">
        <v>0</v>
      </c>
      <c r="F18" s="5">
        <v>357916860</v>
      </c>
      <c r="G18" s="5">
        <f t="shared" si="0"/>
        <v>-14227909252</v>
      </c>
      <c r="H18" s="20">
        <f>F18/126000</f>
        <v>2840.61</v>
      </c>
    </row>
    <row r="19" spans="1:8" ht="37.5" customHeight="1">
      <c r="A19" s="2">
        <v>13981113</v>
      </c>
      <c r="B19" s="2">
        <v>553</v>
      </c>
      <c r="C19" s="2">
        <v>16</v>
      </c>
      <c r="D19" s="25" t="s">
        <v>53</v>
      </c>
      <c r="E19" s="5">
        <v>0</v>
      </c>
      <c r="F19" s="5">
        <v>2991075000</v>
      </c>
      <c r="G19" s="5">
        <f t="shared" si="0"/>
        <v>-17218984252</v>
      </c>
      <c r="H19" s="20">
        <f>F19/142500</f>
        <v>20990</v>
      </c>
    </row>
    <row r="20" spans="1:8" ht="37.5" customHeight="1">
      <c r="A20" s="2">
        <v>13981113</v>
      </c>
      <c r="B20" s="2">
        <v>553</v>
      </c>
      <c r="C20" s="2">
        <v>18</v>
      </c>
      <c r="D20" s="25" t="s">
        <v>54</v>
      </c>
      <c r="E20" s="5">
        <v>0</v>
      </c>
      <c r="F20" s="5">
        <v>1920358945</v>
      </c>
      <c r="G20" s="5">
        <f t="shared" si="0"/>
        <v>-19139343197</v>
      </c>
      <c r="H20" s="20">
        <f t="shared" ref="H20:H26" si="1">F20/148300</f>
        <v>12949.15</v>
      </c>
    </row>
    <row r="21" spans="1:8" ht="37.5" customHeight="1">
      <c r="A21" s="2">
        <v>13981113</v>
      </c>
      <c r="B21" s="2">
        <v>553</v>
      </c>
      <c r="C21" s="2">
        <v>20</v>
      </c>
      <c r="D21" s="25" t="s">
        <v>55</v>
      </c>
      <c r="E21" s="5">
        <v>0</v>
      </c>
      <c r="F21" s="5">
        <v>7229432210</v>
      </c>
      <c r="G21" s="5">
        <f t="shared" si="0"/>
        <v>-26368775407</v>
      </c>
      <c r="H21" s="20">
        <f t="shared" si="1"/>
        <v>48748.7</v>
      </c>
    </row>
    <row r="22" spans="1:8" ht="37.5" customHeight="1">
      <c r="A22" s="2">
        <v>13981113</v>
      </c>
      <c r="B22" s="2">
        <v>553</v>
      </c>
      <c r="C22" s="2">
        <v>22</v>
      </c>
      <c r="D22" s="25" t="s">
        <v>56</v>
      </c>
      <c r="E22" s="5">
        <v>0</v>
      </c>
      <c r="F22" s="5">
        <v>2115735297</v>
      </c>
      <c r="G22" s="5">
        <f t="shared" si="0"/>
        <v>-28484510704</v>
      </c>
      <c r="H22" s="20">
        <f t="shared" si="1"/>
        <v>14266.59</v>
      </c>
    </row>
    <row r="23" spans="1:8" ht="37.5" customHeight="1">
      <c r="A23" s="2">
        <v>13981113</v>
      </c>
      <c r="B23" s="2">
        <v>553</v>
      </c>
      <c r="C23" s="2">
        <v>24</v>
      </c>
      <c r="D23" s="25" t="s">
        <v>57</v>
      </c>
      <c r="E23" s="5">
        <v>0</v>
      </c>
      <c r="F23" s="5">
        <v>2215762164</v>
      </c>
      <c r="G23" s="5">
        <f t="shared" si="0"/>
        <v>-30700272868</v>
      </c>
      <c r="H23" s="20">
        <f t="shared" si="1"/>
        <v>14941.08</v>
      </c>
    </row>
    <row r="24" spans="1:8" ht="37.5" customHeight="1">
      <c r="A24" s="2">
        <v>13981113</v>
      </c>
      <c r="B24" s="2">
        <v>553</v>
      </c>
      <c r="C24" s="2">
        <v>26</v>
      </c>
      <c r="D24" s="25" t="s">
        <v>58</v>
      </c>
      <c r="E24" s="5">
        <v>0</v>
      </c>
      <c r="F24" s="5">
        <v>1383566333</v>
      </c>
      <c r="G24" s="5">
        <f t="shared" si="0"/>
        <v>-32083839201</v>
      </c>
      <c r="H24" s="20">
        <f t="shared" si="1"/>
        <v>9329.51</v>
      </c>
    </row>
    <row r="25" spans="1:8" ht="37.5" customHeight="1">
      <c r="A25" s="2">
        <v>13981113</v>
      </c>
      <c r="B25" s="2">
        <v>553</v>
      </c>
      <c r="C25" s="2">
        <v>28</v>
      </c>
      <c r="D25" s="25" t="s">
        <v>59</v>
      </c>
      <c r="E25" s="5">
        <v>0</v>
      </c>
      <c r="F25" s="5">
        <v>1987645621</v>
      </c>
      <c r="G25" s="5">
        <f t="shared" si="0"/>
        <v>-34071484822</v>
      </c>
      <c r="H25" s="20">
        <f t="shared" si="1"/>
        <v>13402.87</v>
      </c>
    </row>
    <row r="26" spans="1:8" ht="37.5" customHeight="1">
      <c r="A26" s="2">
        <v>13981113</v>
      </c>
      <c r="B26" s="2">
        <v>553</v>
      </c>
      <c r="C26" s="2">
        <v>30</v>
      </c>
      <c r="D26" s="25" t="s">
        <v>60</v>
      </c>
      <c r="E26" s="5">
        <v>0</v>
      </c>
      <c r="F26" s="5">
        <v>6379502665</v>
      </c>
      <c r="G26" s="5">
        <f t="shared" si="0"/>
        <v>-40450987487</v>
      </c>
      <c r="H26" s="20">
        <f t="shared" si="1"/>
        <v>43017.55</v>
      </c>
    </row>
    <row r="27" spans="1:8" ht="37.5" customHeight="1">
      <c r="A27" s="2">
        <v>13981113</v>
      </c>
      <c r="B27" s="2">
        <v>553</v>
      </c>
      <c r="C27" s="2">
        <v>32</v>
      </c>
      <c r="D27" s="25" t="s">
        <v>61</v>
      </c>
      <c r="E27" s="5">
        <v>0</v>
      </c>
      <c r="F27" s="5">
        <v>2087363350</v>
      </c>
      <c r="G27" s="5">
        <f t="shared" si="0"/>
        <v>-42538350837</v>
      </c>
      <c r="H27" s="20">
        <f t="shared" ref="H27:H36" si="2">F27/149000</f>
        <v>14009.15</v>
      </c>
    </row>
    <row r="28" spans="1:8" ht="37.5" customHeight="1">
      <c r="A28" s="2">
        <v>13981113</v>
      </c>
      <c r="B28" s="2">
        <v>553</v>
      </c>
      <c r="C28" s="2">
        <v>34</v>
      </c>
      <c r="D28" s="25" t="s">
        <v>62</v>
      </c>
      <c r="E28" s="5">
        <v>0</v>
      </c>
      <c r="F28" s="5">
        <v>4517300050</v>
      </c>
      <c r="G28" s="5">
        <f t="shared" si="0"/>
        <v>-47055650887</v>
      </c>
      <c r="H28" s="20">
        <f t="shared" si="2"/>
        <v>30317.45</v>
      </c>
    </row>
    <row r="29" spans="1:8" ht="37.5" customHeight="1">
      <c r="A29" s="2">
        <v>13981113</v>
      </c>
      <c r="B29" s="2">
        <v>553</v>
      </c>
      <c r="C29" s="2">
        <v>36</v>
      </c>
      <c r="D29" s="25" t="s">
        <v>63</v>
      </c>
      <c r="E29" s="5">
        <v>0</v>
      </c>
      <c r="F29" s="5">
        <v>2703233990</v>
      </c>
      <c r="G29" s="5">
        <f t="shared" si="0"/>
        <v>-49758884877</v>
      </c>
      <c r="H29" s="20">
        <f t="shared" si="2"/>
        <v>18142.509999999998</v>
      </c>
    </row>
    <row r="30" spans="1:8" ht="37.5" customHeight="1">
      <c r="A30" s="2">
        <v>13981113</v>
      </c>
      <c r="B30" s="2">
        <v>553</v>
      </c>
      <c r="C30" s="2">
        <v>38</v>
      </c>
      <c r="D30" s="25" t="s">
        <v>64</v>
      </c>
      <c r="E30" s="5">
        <v>0</v>
      </c>
      <c r="F30" s="5">
        <v>8697243240</v>
      </c>
      <c r="G30" s="5">
        <f t="shared" si="0"/>
        <v>-58456128117</v>
      </c>
      <c r="H30" s="20">
        <f t="shared" si="2"/>
        <v>58370.76</v>
      </c>
    </row>
    <row r="31" spans="1:8" ht="37.5" customHeight="1">
      <c r="A31" s="2">
        <v>13981113</v>
      </c>
      <c r="B31" s="2">
        <v>553</v>
      </c>
      <c r="C31" s="2">
        <v>40</v>
      </c>
      <c r="D31" s="25" t="s">
        <v>65</v>
      </c>
      <c r="E31" s="5">
        <v>0</v>
      </c>
      <c r="F31" s="5">
        <v>2591302210</v>
      </c>
      <c r="G31" s="5">
        <f t="shared" si="0"/>
        <v>-61047430327</v>
      </c>
      <c r="H31" s="20">
        <f t="shared" si="2"/>
        <v>17391.29</v>
      </c>
    </row>
    <row r="32" spans="1:8" ht="37.5" customHeight="1">
      <c r="A32" s="2">
        <v>13981113</v>
      </c>
      <c r="B32" s="2">
        <v>553</v>
      </c>
      <c r="C32" s="2">
        <v>42</v>
      </c>
      <c r="D32" s="25" t="s">
        <v>66</v>
      </c>
      <c r="E32" s="5">
        <v>0</v>
      </c>
      <c r="F32" s="5">
        <v>8325805610</v>
      </c>
      <c r="G32" s="5">
        <f t="shared" si="0"/>
        <v>-69373235937</v>
      </c>
      <c r="H32" s="20">
        <f t="shared" si="2"/>
        <v>55877.89</v>
      </c>
    </row>
    <row r="33" spans="1:8" ht="37.5" customHeight="1">
      <c r="A33" s="2">
        <v>13981113</v>
      </c>
      <c r="B33" s="2">
        <v>553</v>
      </c>
      <c r="C33" s="2">
        <v>44</v>
      </c>
      <c r="D33" s="25" t="s">
        <v>67</v>
      </c>
      <c r="E33" s="5">
        <v>0</v>
      </c>
      <c r="F33" s="5">
        <v>1455238300</v>
      </c>
      <c r="G33" s="5">
        <f t="shared" si="0"/>
        <v>-70828474237</v>
      </c>
      <c r="H33" s="20">
        <f t="shared" si="2"/>
        <v>9766.7000000000007</v>
      </c>
    </row>
    <row r="34" spans="1:8" ht="37.5" customHeight="1">
      <c r="A34" s="2">
        <v>13981113</v>
      </c>
      <c r="B34" s="2">
        <v>553</v>
      </c>
      <c r="C34" s="2">
        <v>46</v>
      </c>
      <c r="D34" s="25" t="s">
        <v>68</v>
      </c>
      <c r="E34" s="5">
        <v>0</v>
      </c>
      <c r="F34" s="5">
        <v>2209564210</v>
      </c>
      <c r="G34" s="5">
        <f t="shared" si="0"/>
        <v>-73038038447</v>
      </c>
      <c r="H34" s="20">
        <f t="shared" si="2"/>
        <v>14829.29</v>
      </c>
    </row>
    <row r="35" spans="1:8" ht="37.5" customHeight="1">
      <c r="A35" s="2">
        <v>13981113</v>
      </c>
      <c r="B35" s="2">
        <v>553</v>
      </c>
      <c r="C35" s="2">
        <v>48</v>
      </c>
      <c r="D35" s="25" t="s">
        <v>69</v>
      </c>
      <c r="E35" s="5">
        <v>0</v>
      </c>
      <c r="F35" s="5">
        <v>1535722140</v>
      </c>
      <c r="G35" s="5">
        <f t="shared" si="0"/>
        <v>-74573760587</v>
      </c>
      <c r="H35" s="20">
        <f t="shared" si="2"/>
        <v>10306.86</v>
      </c>
    </row>
    <row r="36" spans="1:8" ht="37.5" customHeight="1">
      <c r="A36" s="2">
        <v>13981113</v>
      </c>
      <c r="B36" s="2">
        <v>553</v>
      </c>
      <c r="C36" s="2">
        <v>50</v>
      </c>
      <c r="D36" s="25" t="s">
        <v>70</v>
      </c>
      <c r="E36" s="5">
        <v>0</v>
      </c>
      <c r="F36" s="5">
        <v>2657423940</v>
      </c>
      <c r="G36" s="5">
        <f t="shared" si="0"/>
        <v>-77231184527</v>
      </c>
      <c r="H36" s="20">
        <f t="shared" si="2"/>
        <v>17835.060000000001</v>
      </c>
    </row>
    <row r="37" spans="1:8" ht="37.5" customHeight="1">
      <c r="A37" s="2">
        <v>13981227</v>
      </c>
      <c r="B37" s="2">
        <v>717</v>
      </c>
      <c r="C37" s="2">
        <v>15</v>
      </c>
      <c r="D37" s="25" t="s">
        <v>71</v>
      </c>
      <c r="E37" s="5">
        <v>14880000000</v>
      </c>
      <c r="F37" s="5">
        <v>0</v>
      </c>
      <c r="G37" s="5">
        <f t="shared" si="0"/>
        <v>-62351184527</v>
      </c>
      <c r="H37" s="20">
        <v>-100000</v>
      </c>
    </row>
    <row r="38" spans="1:8" ht="37.5" customHeight="1">
      <c r="A38" s="2">
        <v>13981227</v>
      </c>
      <c r="B38" s="2">
        <v>717</v>
      </c>
      <c r="C38" s="2">
        <v>16</v>
      </c>
      <c r="D38" s="25" t="s">
        <v>72</v>
      </c>
      <c r="E38" s="5">
        <v>13800000000</v>
      </c>
      <c r="F38" s="5">
        <v>0</v>
      </c>
      <c r="G38" s="5">
        <f t="shared" si="0"/>
        <v>-48551184527</v>
      </c>
      <c r="H38" s="20">
        <v>-100000</v>
      </c>
    </row>
    <row r="39" spans="1:8" ht="37.5" customHeight="1">
      <c r="A39" s="5">
        <v>9</v>
      </c>
      <c r="B39" s="5">
        <v>19</v>
      </c>
      <c r="C39" s="2" t="s">
        <v>7</v>
      </c>
      <c r="D39" s="26" t="s">
        <v>8</v>
      </c>
      <c r="E39" s="5">
        <v>0</v>
      </c>
      <c r="F39" s="5">
        <v>154901931</v>
      </c>
      <c r="G39" s="5" t="e">
        <f>#REF!+E39-F39</f>
        <v>#REF!</v>
      </c>
      <c r="H39" s="23">
        <f>F39/154707</f>
        <v>1001.2600011634897</v>
      </c>
    </row>
    <row r="40" spans="1:8" ht="37.5" customHeight="1">
      <c r="A40" s="5">
        <v>52</v>
      </c>
      <c r="B40" s="5">
        <v>8</v>
      </c>
      <c r="C40" s="2" t="s">
        <v>9</v>
      </c>
      <c r="D40" s="26" t="s">
        <v>10</v>
      </c>
      <c r="E40" s="5">
        <v>0</v>
      </c>
      <c r="F40" s="5">
        <v>12115275000</v>
      </c>
      <c r="G40" s="5" t="e">
        <f t="shared" si="0"/>
        <v>#REF!</v>
      </c>
      <c r="H40" s="20">
        <f>F40/167500</f>
        <v>72330</v>
      </c>
    </row>
    <row r="41" spans="1:8" ht="37.5" customHeight="1">
      <c r="A41" s="5">
        <v>62</v>
      </c>
      <c r="B41" s="5">
        <v>14</v>
      </c>
      <c r="C41" s="2" t="s">
        <v>11</v>
      </c>
      <c r="D41" s="26" t="s">
        <v>12</v>
      </c>
      <c r="E41" s="5">
        <v>0</v>
      </c>
      <c r="F41" s="5">
        <v>2301038325</v>
      </c>
      <c r="G41" s="5" t="e">
        <f t="shared" si="0"/>
        <v>#REF!</v>
      </c>
      <c r="H41" s="20">
        <f>F41/166500</f>
        <v>13820.05</v>
      </c>
    </row>
    <row r="42" spans="1:8" ht="37.5" customHeight="1">
      <c r="A42" s="5">
        <v>71</v>
      </c>
      <c r="B42" s="5">
        <v>157</v>
      </c>
      <c r="C42" s="2" t="s">
        <v>13</v>
      </c>
      <c r="D42" s="26" t="s">
        <v>14</v>
      </c>
      <c r="E42" s="5">
        <v>0</v>
      </c>
      <c r="F42" s="5">
        <v>8951007260</v>
      </c>
      <c r="G42" s="5" t="e">
        <f t="shared" si="0"/>
        <v>#REF!</v>
      </c>
      <c r="H42" s="20">
        <f>F42/169000</f>
        <v>52964.54</v>
      </c>
    </row>
    <row r="43" spans="1:8" ht="37.5" customHeight="1">
      <c r="A43" s="5">
        <v>129</v>
      </c>
      <c r="B43" s="5">
        <v>182</v>
      </c>
      <c r="C43" s="2" t="s">
        <v>15</v>
      </c>
      <c r="D43" s="26" t="s">
        <v>16</v>
      </c>
      <c r="E43" s="5">
        <v>0</v>
      </c>
      <c r="F43" s="5">
        <v>1216497520</v>
      </c>
      <c r="G43" s="5" t="e">
        <f t="shared" si="0"/>
        <v>#REF!</v>
      </c>
      <c r="H43" s="20">
        <f>F43/172000</f>
        <v>7072.66</v>
      </c>
    </row>
    <row r="44" spans="1:8" ht="37.5" customHeight="1">
      <c r="A44" s="5">
        <v>130</v>
      </c>
      <c r="B44" s="5">
        <v>106</v>
      </c>
      <c r="C44" s="2" t="s">
        <v>17</v>
      </c>
      <c r="D44" s="26" t="s">
        <v>18</v>
      </c>
      <c r="E44" s="5">
        <v>0</v>
      </c>
      <c r="F44" s="5">
        <v>7718157920</v>
      </c>
      <c r="G44" s="5" t="e">
        <f t="shared" si="0"/>
        <v>#REF!</v>
      </c>
      <c r="H44" s="20">
        <f>F44/176000</f>
        <v>43853.17</v>
      </c>
    </row>
    <row r="45" spans="1:8" ht="37.5" customHeight="1">
      <c r="A45" s="5">
        <v>152</v>
      </c>
      <c r="B45" s="5">
        <v>121</v>
      </c>
      <c r="C45" s="2" t="s">
        <v>19</v>
      </c>
      <c r="D45" s="26" t="s">
        <v>20</v>
      </c>
      <c r="E45" s="5">
        <v>0</v>
      </c>
      <c r="F45" s="5">
        <v>6105879660</v>
      </c>
      <c r="G45" s="5" t="e">
        <f t="shared" si="0"/>
        <v>#REF!</v>
      </c>
      <c r="H45" s="20">
        <f>F45/186000</f>
        <v>32827.31</v>
      </c>
    </row>
    <row r="46" spans="1:8" ht="37.5" customHeight="1">
      <c r="A46" s="5">
        <v>152</v>
      </c>
      <c r="B46" s="5">
        <v>121</v>
      </c>
      <c r="C46" s="2" t="s">
        <v>19</v>
      </c>
      <c r="D46" s="26" t="s">
        <v>21</v>
      </c>
      <c r="E46" s="5">
        <v>0</v>
      </c>
      <c r="F46" s="5">
        <v>1395453840</v>
      </c>
      <c r="G46" s="5" t="e">
        <f t="shared" si="0"/>
        <v>#REF!</v>
      </c>
      <c r="H46" s="20">
        <f>F46/186000</f>
        <v>7502.44</v>
      </c>
    </row>
    <row r="47" spans="1:8" ht="37.5" customHeight="1">
      <c r="A47" s="5">
        <v>152</v>
      </c>
      <c r="B47" s="5">
        <v>121</v>
      </c>
      <c r="C47" s="2" t="s">
        <v>19</v>
      </c>
      <c r="D47" s="26" t="s">
        <v>22</v>
      </c>
      <c r="E47" s="5">
        <v>0</v>
      </c>
      <c r="F47" s="5">
        <v>5856769860</v>
      </c>
      <c r="G47" s="5" t="e">
        <f t="shared" si="0"/>
        <v>#REF!</v>
      </c>
      <c r="H47" s="20">
        <f>F47/186000</f>
        <v>31488.01</v>
      </c>
    </row>
    <row r="48" spans="1:8" ht="37.5" customHeight="1">
      <c r="A48" s="5">
        <v>152</v>
      </c>
      <c r="B48" s="5">
        <v>121</v>
      </c>
      <c r="C48" s="2" t="s">
        <v>19</v>
      </c>
      <c r="D48" s="26" t="s">
        <v>23</v>
      </c>
      <c r="E48" s="5">
        <v>0</v>
      </c>
      <c r="F48" s="5">
        <v>2885079480</v>
      </c>
      <c r="G48" s="5" t="e">
        <f t="shared" si="0"/>
        <v>#REF!</v>
      </c>
      <c r="H48" s="20">
        <f>F48/186000</f>
        <v>15511.18</v>
      </c>
    </row>
    <row r="49" spans="1:8" ht="37.5" customHeight="1">
      <c r="A49" s="5">
        <v>203</v>
      </c>
      <c r="B49" s="5">
        <v>343</v>
      </c>
      <c r="C49" s="2" t="s">
        <v>24</v>
      </c>
      <c r="D49" s="26" t="s">
        <v>25</v>
      </c>
      <c r="E49" s="5">
        <v>0</v>
      </c>
      <c r="F49" s="5">
        <v>21199535922</v>
      </c>
      <c r="G49" s="5" t="e">
        <f t="shared" si="0"/>
        <v>#REF!</v>
      </c>
      <c r="H49" s="20">
        <f>F49/176886</f>
        <v>119848.5800006784</v>
      </c>
    </row>
    <row r="50" spans="1:8" ht="37.5" customHeight="1">
      <c r="A50" s="5">
        <v>203</v>
      </c>
      <c r="B50" s="5">
        <v>343</v>
      </c>
      <c r="C50" s="2" t="s">
        <v>24</v>
      </c>
      <c r="D50" s="26" t="s">
        <v>26</v>
      </c>
      <c r="E50" s="5">
        <v>0</v>
      </c>
      <c r="F50" s="5">
        <v>1940330861</v>
      </c>
      <c r="G50" s="5" t="e">
        <f t="shared" si="0"/>
        <v>#REF!</v>
      </c>
      <c r="H50" s="20">
        <f>F50/177451</f>
        <v>10934.459997407736</v>
      </c>
    </row>
    <row r="51" spans="1:8" ht="37.5" customHeight="1">
      <c r="A51" s="5">
        <v>203</v>
      </c>
      <c r="B51" s="5">
        <v>343</v>
      </c>
      <c r="C51" s="2" t="s">
        <v>24</v>
      </c>
      <c r="D51" s="26" t="s">
        <v>27</v>
      </c>
      <c r="E51" s="5">
        <v>0</v>
      </c>
      <c r="F51" s="5">
        <v>9742059900</v>
      </c>
      <c r="G51" s="5" t="e">
        <f t="shared" si="0"/>
        <v>#REF!</v>
      </c>
      <c r="H51" s="20">
        <f>F51/177451</f>
        <v>54900</v>
      </c>
    </row>
    <row r="52" spans="1:8" ht="37.5" customHeight="1">
      <c r="A52" s="5">
        <v>203</v>
      </c>
      <c r="B52" s="5">
        <v>343</v>
      </c>
      <c r="C52" s="2" t="s">
        <v>24</v>
      </c>
      <c r="D52" s="26" t="s">
        <v>28</v>
      </c>
      <c r="E52" s="5">
        <v>0</v>
      </c>
      <c r="F52" s="5">
        <v>2179231294</v>
      </c>
      <c r="G52" s="5" t="e">
        <f t="shared" si="0"/>
        <v>#REF!</v>
      </c>
      <c r="H52" s="20">
        <f>F52/178256</f>
        <v>12225.289998653621</v>
      </c>
    </row>
    <row r="53" spans="1:8" ht="37.5" customHeight="1">
      <c r="A53" s="5">
        <v>203</v>
      </c>
      <c r="B53" s="5">
        <v>343</v>
      </c>
      <c r="C53" s="2" t="s">
        <v>24</v>
      </c>
      <c r="D53" s="26" t="s">
        <v>29</v>
      </c>
      <c r="E53" s="5">
        <v>0</v>
      </c>
      <c r="F53" s="5">
        <v>2657758708</v>
      </c>
      <c r="G53" s="5" t="e">
        <f t="shared" si="0"/>
        <v>#REF!</v>
      </c>
      <c r="H53" s="20">
        <f>F53/180254</f>
        <v>14744.519999556182</v>
      </c>
    </row>
    <row r="54" spans="1:8" ht="37.5" customHeight="1">
      <c r="A54" s="5">
        <v>203</v>
      </c>
      <c r="B54" s="5">
        <v>343</v>
      </c>
      <c r="C54" s="2" t="s">
        <v>24</v>
      </c>
      <c r="D54" s="26" t="s">
        <v>30</v>
      </c>
      <c r="E54" s="5">
        <v>0</v>
      </c>
      <c r="F54" s="5">
        <v>2273504046</v>
      </c>
      <c r="G54" s="5" t="e">
        <f t="shared" si="0"/>
        <v>#REF!</v>
      </c>
      <c r="H54" s="20">
        <f>F54/180254</f>
        <v>12612.779999334272</v>
      </c>
    </row>
    <row r="55" spans="1:8" ht="37.5" customHeight="1">
      <c r="A55" s="5">
        <v>203</v>
      </c>
      <c r="B55" s="5">
        <v>343</v>
      </c>
      <c r="C55" s="2" t="s">
        <v>24</v>
      </c>
      <c r="D55" s="26" t="s">
        <v>31</v>
      </c>
      <c r="E55" s="5">
        <v>0</v>
      </c>
      <c r="F55" s="5">
        <v>6035779197</v>
      </c>
      <c r="G55" s="5" t="e">
        <f t="shared" si="0"/>
        <v>#REF!</v>
      </c>
      <c r="H55" s="23">
        <f>F55/191685</f>
        <v>31488.010000782535</v>
      </c>
    </row>
    <row r="56" spans="1:8" ht="37.5" customHeight="1">
      <c r="A56" s="5">
        <v>203</v>
      </c>
      <c r="B56" s="5">
        <v>343</v>
      </c>
      <c r="C56" s="2" t="s">
        <v>24</v>
      </c>
      <c r="D56" s="26" t="s">
        <v>32</v>
      </c>
      <c r="E56" s="5">
        <v>0</v>
      </c>
      <c r="F56" s="5">
        <v>16462617035</v>
      </c>
      <c r="G56" s="5" t="e">
        <f t="shared" si="0"/>
        <v>#REF!</v>
      </c>
      <c r="H56" s="20">
        <f>F56/191685</f>
        <v>85883.700002608442</v>
      </c>
    </row>
    <row r="57" spans="1:8" ht="37.5" customHeight="1">
      <c r="A57" s="5">
        <v>203</v>
      </c>
      <c r="B57" s="5">
        <v>343</v>
      </c>
      <c r="C57" s="2" t="s">
        <v>24</v>
      </c>
      <c r="D57" s="26" t="s">
        <v>33</v>
      </c>
      <c r="E57" s="5">
        <v>0</v>
      </c>
      <c r="F57" s="5">
        <v>4420777500</v>
      </c>
      <c r="G57" s="5" t="e">
        <f t="shared" si="0"/>
        <v>#REF!</v>
      </c>
      <c r="H57" s="20">
        <f>F57/192375</f>
        <v>22980</v>
      </c>
    </row>
    <row r="58" spans="1:8" ht="37.5" customHeight="1">
      <c r="A58" s="5">
        <v>203</v>
      </c>
      <c r="B58" s="5">
        <v>343</v>
      </c>
      <c r="C58" s="2" t="s">
        <v>24</v>
      </c>
      <c r="D58" s="26" t="s">
        <v>34</v>
      </c>
      <c r="E58" s="5">
        <v>0</v>
      </c>
      <c r="F58" s="5">
        <v>964143101</v>
      </c>
      <c r="G58" s="5" t="e">
        <f t="shared" si="0"/>
        <v>#REF!</v>
      </c>
      <c r="H58" s="20">
        <f>F58/192375</f>
        <v>5011.7899987004548</v>
      </c>
    </row>
    <row r="59" spans="1:8" ht="36" customHeight="1" thickBot="1">
      <c r="A59" s="5">
        <v>203</v>
      </c>
      <c r="B59" s="5">
        <v>343</v>
      </c>
      <c r="C59" s="2" t="s">
        <v>24</v>
      </c>
      <c r="D59" s="26" t="s">
        <v>35</v>
      </c>
      <c r="E59" s="5">
        <v>0</v>
      </c>
      <c r="F59" s="13">
        <v>1032057977</v>
      </c>
      <c r="G59" s="5" t="e">
        <f t="shared" si="0"/>
        <v>#REF!</v>
      </c>
      <c r="H59" s="20">
        <f>F59/193943</f>
        <v>5321.4499981953459</v>
      </c>
    </row>
    <row r="60" spans="1:8" ht="36" customHeight="1" thickBot="1">
      <c r="E60" s="10">
        <f>SUM(E39:E59)</f>
        <v>0</v>
      </c>
      <c r="F60" s="10">
        <f>SUM(F39:F59)</f>
        <v>117607856337</v>
      </c>
      <c r="G60" s="10">
        <f>E60-F60</f>
        <v>-117607856337</v>
      </c>
      <c r="H60" s="22">
        <f>SUM(H2:H59)</f>
        <v>981623.77999825962</v>
      </c>
    </row>
  </sheetData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4AE6A-AD72-46B7-AF9D-3D1602D5FA45}">
  <sheetPr filterMode="1"/>
  <dimension ref="A1:L63"/>
  <sheetViews>
    <sheetView rightToLeft="1" tabSelected="1" view="pageBreakPreview" zoomScaleNormal="100" zoomScaleSheetLayoutView="100" workbookViewId="0">
      <selection activeCell="E60" sqref="E60"/>
    </sheetView>
  </sheetViews>
  <sheetFormatPr defaultRowHeight="12.75"/>
  <cols>
    <col min="1" max="1" width="11.140625" style="3" bestFit="1" customWidth="1"/>
    <col min="2" max="2" width="5.85546875" style="3" customWidth="1"/>
    <col min="3" max="3" width="8.28515625" style="3" customWidth="1"/>
    <col min="4" max="4" width="69.5703125" style="18" customWidth="1"/>
    <col min="5" max="5" width="18.42578125" style="18" customWidth="1"/>
    <col min="6" max="7" width="15.42578125" style="9" customWidth="1"/>
    <col min="8" max="8" width="15.42578125" style="9" hidden="1" customWidth="1"/>
    <col min="9" max="9" width="15.42578125" style="22" customWidth="1"/>
    <col min="10" max="10" width="15.42578125" style="3" customWidth="1"/>
    <col min="11" max="12" width="15.42578125" style="9" customWidth="1"/>
    <col min="13" max="16384" width="9.140625" style="3"/>
  </cols>
  <sheetData>
    <row r="1" spans="1:12" ht="31.5" customHeight="1">
      <c r="A1" s="1" t="s">
        <v>0</v>
      </c>
      <c r="B1" s="1" t="s">
        <v>1</v>
      </c>
      <c r="C1" s="1" t="s">
        <v>2</v>
      </c>
      <c r="D1" s="14" t="s">
        <v>3</v>
      </c>
      <c r="E1" s="14" t="s">
        <v>77</v>
      </c>
      <c r="F1" s="4" t="s">
        <v>4</v>
      </c>
      <c r="G1" s="4" t="s">
        <v>5</v>
      </c>
      <c r="H1" s="4" t="s">
        <v>6</v>
      </c>
      <c r="I1" s="19" t="s">
        <v>75</v>
      </c>
      <c r="J1" s="4" t="s">
        <v>74</v>
      </c>
      <c r="K1" s="4" t="s">
        <v>76</v>
      </c>
      <c r="L1" s="5"/>
    </row>
    <row r="2" spans="1:12" ht="37.5" hidden="1" customHeight="1">
      <c r="A2" s="2">
        <v>13980214</v>
      </c>
      <c r="B2" s="2">
        <v>34</v>
      </c>
      <c r="C2" s="2">
        <v>5</v>
      </c>
      <c r="D2" s="15" t="s">
        <v>36</v>
      </c>
      <c r="E2" s="28"/>
      <c r="F2" s="5">
        <v>0</v>
      </c>
      <c r="G2" s="5">
        <v>1446646907</v>
      </c>
      <c r="H2" s="5">
        <f>F2-G2</f>
        <v>-1446646907</v>
      </c>
      <c r="I2" s="20">
        <f>G2/169627</f>
        <v>8528.4000011790577</v>
      </c>
      <c r="J2" s="5">
        <v>276376</v>
      </c>
      <c r="K2" s="5">
        <f>I2*J2</f>
        <v>2357045078.7258635</v>
      </c>
      <c r="L2" s="5"/>
    </row>
    <row r="3" spans="1:12" ht="37.5" hidden="1" customHeight="1">
      <c r="A3" s="2">
        <v>13980214</v>
      </c>
      <c r="B3" s="2">
        <v>34</v>
      </c>
      <c r="C3" s="2">
        <v>6</v>
      </c>
      <c r="D3" s="15" t="s">
        <v>37</v>
      </c>
      <c r="E3" s="28"/>
      <c r="F3" s="5">
        <v>0</v>
      </c>
      <c r="G3" s="5">
        <v>4508915280</v>
      </c>
      <c r="H3" s="5">
        <f>H2+F3-G3</f>
        <v>-5955562187</v>
      </c>
      <c r="I3" s="20">
        <f>G3/124000</f>
        <v>36362.22</v>
      </c>
      <c r="J3" s="5">
        <v>276376</v>
      </c>
      <c r="K3" s="5">
        <f t="shared" ref="K3:K38" si="0">I3*J3</f>
        <v>10049644914.720001</v>
      </c>
      <c r="L3" s="5"/>
    </row>
    <row r="4" spans="1:12" ht="37.5" hidden="1" customHeight="1">
      <c r="A4" s="2">
        <v>13980229</v>
      </c>
      <c r="B4" s="2">
        <v>48</v>
      </c>
      <c r="C4" s="2">
        <v>18</v>
      </c>
      <c r="D4" s="15" t="s">
        <v>38</v>
      </c>
      <c r="E4" s="28"/>
      <c r="F4" s="5">
        <v>0</v>
      </c>
      <c r="G4" s="5">
        <v>1578057600</v>
      </c>
      <c r="H4" s="5">
        <f t="shared" ref="H4:H61" si="1">H3+F4-G4</f>
        <v>-7533619787</v>
      </c>
      <c r="I4" s="20">
        <f>G4/161000</f>
        <v>9801.6</v>
      </c>
      <c r="J4" s="5">
        <v>276376</v>
      </c>
      <c r="K4" s="5">
        <f t="shared" si="0"/>
        <v>2708927001.5999999</v>
      </c>
      <c r="L4" s="5"/>
    </row>
    <row r="5" spans="1:12" ht="37.5" hidden="1" customHeight="1">
      <c r="A5" s="2">
        <v>13980229</v>
      </c>
      <c r="B5" s="2">
        <v>48</v>
      </c>
      <c r="C5" s="2">
        <v>19</v>
      </c>
      <c r="D5" s="15" t="s">
        <v>39</v>
      </c>
      <c r="E5" s="28"/>
      <c r="F5" s="5">
        <v>0</v>
      </c>
      <c r="G5" s="5">
        <v>279115195</v>
      </c>
      <c r="H5" s="5">
        <f t="shared" si="1"/>
        <v>-7812734982</v>
      </c>
      <c r="I5" s="20">
        <f>G5/168500</f>
        <v>1656.47</v>
      </c>
      <c r="J5" s="5">
        <v>276376</v>
      </c>
      <c r="K5" s="5">
        <f t="shared" si="0"/>
        <v>457808552.72000003</v>
      </c>
      <c r="L5" s="5"/>
    </row>
    <row r="6" spans="1:12" ht="37.5" hidden="1" customHeight="1">
      <c r="A6" s="2">
        <v>13980320</v>
      </c>
      <c r="B6" s="2">
        <v>74</v>
      </c>
      <c r="C6" s="2">
        <v>11</v>
      </c>
      <c r="D6" s="15" t="s">
        <v>40</v>
      </c>
      <c r="E6" s="28"/>
      <c r="F6" s="5">
        <v>0</v>
      </c>
      <c r="G6" s="5">
        <v>1853411400</v>
      </c>
      <c r="H6" s="5">
        <f t="shared" si="1"/>
        <v>-9666146382</v>
      </c>
      <c r="I6" s="20">
        <f>G6/153000</f>
        <v>12113.8</v>
      </c>
      <c r="J6" s="5">
        <v>276376</v>
      </c>
      <c r="K6" s="5">
        <f t="shared" si="0"/>
        <v>3347963588.7999997</v>
      </c>
      <c r="L6" s="5"/>
    </row>
    <row r="7" spans="1:12" ht="37.5" hidden="1" customHeight="1">
      <c r="A7" s="2">
        <v>13980606</v>
      </c>
      <c r="B7" s="2">
        <v>193</v>
      </c>
      <c r="C7" s="2">
        <v>13</v>
      </c>
      <c r="D7" s="15" t="s">
        <v>41</v>
      </c>
      <c r="E7" s="28"/>
      <c r="F7" s="5">
        <v>0</v>
      </c>
      <c r="G7" s="5">
        <v>820239140</v>
      </c>
      <c r="H7" s="5">
        <f t="shared" si="1"/>
        <v>-10486385522</v>
      </c>
      <c r="I7" s="20">
        <f>G7/131500</f>
        <v>6237.56</v>
      </c>
      <c r="J7" s="5">
        <v>276376</v>
      </c>
      <c r="K7" s="5">
        <f t="shared" si="0"/>
        <v>1723911882.5600002</v>
      </c>
      <c r="L7" s="5"/>
    </row>
    <row r="8" spans="1:12" ht="37.5" hidden="1" customHeight="1">
      <c r="A8" s="2">
        <v>13980606</v>
      </c>
      <c r="B8" s="2">
        <v>193</v>
      </c>
      <c r="C8" s="2">
        <v>15</v>
      </c>
      <c r="D8" s="15" t="s">
        <v>42</v>
      </c>
      <c r="E8" s="28"/>
      <c r="F8" s="5">
        <v>0</v>
      </c>
      <c r="G8" s="5">
        <v>133138490</v>
      </c>
      <c r="H8" s="5">
        <f t="shared" si="1"/>
        <v>-10619524012</v>
      </c>
      <c r="I8" s="20">
        <f>G8/131500</f>
        <v>1012.46</v>
      </c>
      <c r="J8" s="5">
        <v>276376</v>
      </c>
      <c r="K8" s="5">
        <f t="shared" si="0"/>
        <v>279819644.96000004</v>
      </c>
      <c r="L8" s="5"/>
    </row>
    <row r="9" spans="1:12" ht="37.5" hidden="1" customHeight="1">
      <c r="A9" s="2">
        <v>13980708</v>
      </c>
      <c r="B9" s="2">
        <v>249</v>
      </c>
      <c r="C9" s="2">
        <v>14</v>
      </c>
      <c r="D9" s="15" t="s">
        <v>43</v>
      </c>
      <c r="E9" s="28"/>
      <c r="F9" s="5">
        <v>0</v>
      </c>
      <c r="G9" s="5">
        <v>898019705</v>
      </c>
      <c r="H9" s="5">
        <f t="shared" si="1"/>
        <v>-11517543717</v>
      </c>
      <c r="I9" s="20">
        <f>G9/126500</f>
        <v>7098.97</v>
      </c>
      <c r="J9" s="5">
        <v>276376</v>
      </c>
      <c r="K9" s="5">
        <f t="shared" si="0"/>
        <v>1961984932.72</v>
      </c>
      <c r="L9" s="5"/>
    </row>
    <row r="10" spans="1:12" ht="37.5" hidden="1" customHeight="1">
      <c r="A10" s="2">
        <v>13981107</v>
      </c>
      <c r="B10" s="2">
        <v>539</v>
      </c>
      <c r="C10" s="2">
        <v>10</v>
      </c>
      <c r="D10" s="15" t="s">
        <v>44</v>
      </c>
      <c r="E10" s="28"/>
      <c r="F10" s="5">
        <v>0</v>
      </c>
      <c r="G10" s="5">
        <v>235351875</v>
      </c>
      <c r="H10" s="5">
        <f t="shared" si="1"/>
        <v>-11752895592</v>
      </c>
      <c r="I10" s="20">
        <f>G10/137500</f>
        <v>1711.65</v>
      </c>
      <c r="J10" s="5">
        <v>276376</v>
      </c>
      <c r="K10" s="5">
        <f t="shared" si="0"/>
        <v>473058980.40000004</v>
      </c>
      <c r="L10" s="5"/>
    </row>
    <row r="11" spans="1:12" ht="37.5" hidden="1" customHeight="1">
      <c r="A11" s="2">
        <v>13981107</v>
      </c>
      <c r="B11" s="2">
        <v>539</v>
      </c>
      <c r="C11" s="2">
        <v>12</v>
      </c>
      <c r="D11" s="15" t="s">
        <v>45</v>
      </c>
      <c r="E11" s="28"/>
      <c r="F11" s="5">
        <v>0</v>
      </c>
      <c r="G11" s="5">
        <v>525943860</v>
      </c>
      <c r="H11" s="5">
        <f t="shared" si="1"/>
        <v>-12278839452</v>
      </c>
      <c r="I11" s="20">
        <f>G11/142000</f>
        <v>3703.83</v>
      </c>
      <c r="J11" s="5">
        <v>276376</v>
      </c>
      <c r="K11" s="5">
        <f t="shared" si="0"/>
        <v>1023649720.0799999</v>
      </c>
      <c r="L11" s="5"/>
    </row>
    <row r="12" spans="1:12" ht="37.5" hidden="1" customHeight="1">
      <c r="A12" s="2">
        <v>13981107</v>
      </c>
      <c r="B12" s="2">
        <v>539</v>
      </c>
      <c r="C12" s="2">
        <v>14</v>
      </c>
      <c r="D12" s="15" t="s">
        <v>46</v>
      </c>
      <c r="E12" s="28"/>
      <c r="F12" s="5">
        <v>0</v>
      </c>
      <c r="G12" s="5">
        <v>891099525</v>
      </c>
      <c r="H12" s="5">
        <f t="shared" si="1"/>
        <v>-13169938977</v>
      </c>
      <c r="I12" s="20">
        <f>G12/142500</f>
        <v>6253.33</v>
      </c>
      <c r="J12" s="5">
        <v>276376</v>
      </c>
      <c r="K12" s="5">
        <f t="shared" si="0"/>
        <v>1728270332.0799999</v>
      </c>
      <c r="L12" s="5"/>
    </row>
    <row r="13" spans="1:12" ht="37.5" hidden="1" customHeight="1">
      <c r="A13" s="2">
        <v>13981112</v>
      </c>
      <c r="B13" s="2">
        <v>549</v>
      </c>
      <c r="C13" s="2">
        <v>6</v>
      </c>
      <c r="D13" s="15" t="s">
        <v>47</v>
      </c>
      <c r="E13" s="28"/>
      <c r="F13" s="5">
        <v>0</v>
      </c>
      <c r="G13" s="5">
        <v>39966975</v>
      </c>
      <c r="H13" s="5">
        <f t="shared" si="1"/>
        <v>-13209905952</v>
      </c>
      <c r="I13" s="20">
        <f>G13/142500</f>
        <v>280.47000000000003</v>
      </c>
      <c r="J13" s="5">
        <v>276376</v>
      </c>
      <c r="K13" s="5">
        <f t="shared" si="0"/>
        <v>77515176.720000014</v>
      </c>
      <c r="L13" s="5"/>
    </row>
    <row r="14" spans="1:12" ht="37.5" hidden="1" customHeight="1">
      <c r="A14" s="2">
        <v>13981112</v>
      </c>
      <c r="B14" s="2">
        <v>549</v>
      </c>
      <c r="C14" s="2">
        <v>8</v>
      </c>
      <c r="D14" s="15" t="s">
        <v>48</v>
      </c>
      <c r="E14" s="28"/>
      <c r="F14" s="5">
        <v>0</v>
      </c>
      <c r="G14" s="5">
        <v>1198425</v>
      </c>
      <c r="H14" s="5">
        <f t="shared" si="1"/>
        <v>-13211104377</v>
      </c>
      <c r="I14" s="20">
        <f>G14/142500</f>
        <v>8.41</v>
      </c>
      <c r="J14" s="5">
        <v>276376</v>
      </c>
      <c r="K14" s="5">
        <f t="shared" si="0"/>
        <v>2324322.16</v>
      </c>
      <c r="L14" s="5"/>
    </row>
    <row r="15" spans="1:12" ht="37.5" hidden="1" customHeight="1">
      <c r="A15" s="2">
        <v>13981112</v>
      </c>
      <c r="B15" s="2">
        <v>549</v>
      </c>
      <c r="C15" s="2">
        <v>10</v>
      </c>
      <c r="D15" s="15" t="s">
        <v>49</v>
      </c>
      <c r="E15" s="28"/>
      <c r="F15" s="5">
        <v>0</v>
      </c>
      <c r="G15" s="5">
        <v>6554080</v>
      </c>
      <c r="H15" s="5">
        <f t="shared" si="1"/>
        <v>-13217658457</v>
      </c>
      <c r="I15" s="20">
        <f>G15/149500</f>
        <v>43.84</v>
      </c>
      <c r="J15" s="5">
        <v>276376</v>
      </c>
      <c r="K15" s="5">
        <f t="shared" si="0"/>
        <v>12116323.840000002</v>
      </c>
      <c r="L15" s="5"/>
    </row>
    <row r="16" spans="1:12" ht="37.5" hidden="1" customHeight="1">
      <c r="A16" s="2">
        <v>13981112</v>
      </c>
      <c r="B16" s="2">
        <v>549</v>
      </c>
      <c r="C16" s="2">
        <v>12</v>
      </c>
      <c r="D16" s="15" t="s">
        <v>50</v>
      </c>
      <c r="E16" s="28"/>
      <c r="F16" s="5">
        <v>0</v>
      </c>
      <c r="G16" s="5">
        <v>197340</v>
      </c>
      <c r="H16" s="5">
        <f t="shared" si="1"/>
        <v>-13217855797</v>
      </c>
      <c r="I16" s="20">
        <f>G16/149500</f>
        <v>1.32</v>
      </c>
      <c r="J16" s="5">
        <v>276376</v>
      </c>
      <c r="K16" s="5">
        <f t="shared" si="0"/>
        <v>364816.32</v>
      </c>
      <c r="L16" s="5"/>
    </row>
    <row r="17" spans="1:12" ht="37.5" customHeight="1">
      <c r="A17" s="2">
        <v>13981113</v>
      </c>
      <c r="B17" s="2">
        <v>553</v>
      </c>
      <c r="C17" s="2">
        <v>12</v>
      </c>
      <c r="D17" s="15" t="s">
        <v>51</v>
      </c>
      <c r="E17" s="28" t="s">
        <v>78</v>
      </c>
      <c r="F17" s="5">
        <v>0</v>
      </c>
      <c r="G17" s="5">
        <v>652136595</v>
      </c>
      <c r="H17" s="5">
        <f t="shared" si="1"/>
        <v>-13869992392</v>
      </c>
      <c r="I17" s="20">
        <f>G17/126500</f>
        <v>5155.2299999999996</v>
      </c>
      <c r="J17" s="5">
        <v>276376</v>
      </c>
      <c r="K17" s="5">
        <f t="shared" si="0"/>
        <v>1424781846.4799998</v>
      </c>
      <c r="L17" s="5"/>
    </row>
    <row r="18" spans="1:12" ht="37.5" customHeight="1">
      <c r="A18" s="2">
        <v>13981113</v>
      </c>
      <c r="B18" s="2">
        <v>553</v>
      </c>
      <c r="C18" s="2">
        <v>14</v>
      </c>
      <c r="D18" s="15" t="s">
        <v>52</v>
      </c>
      <c r="E18" s="28" t="s">
        <v>79</v>
      </c>
      <c r="F18" s="5">
        <v>0</v>
      </c>
      <c r="G18" s="5">
        <v>357916860</v>
      </c>
      <c r="H18" s="5">
        <f t="shared" si="1"/>
        <v>-14227909252</v>
      </c>
      <c r="I18" s="20">
        <f>G18/126000</f>
        <v>2840.61</v>
      </c>
      <c r="J18" s="5">
        <v>276376</v>
      </c>
      <c r="K18" s="5">
        <f t="shared" si="0"/>
        <v>785076429.36000001</v>
      </c>
      <c r="L18" s="5"/>
    </row>
    <row r="19" spans="1:12" ht="37.5" customHeight="1">
      <c r="A19" s="2">
        <v>13981113</v>
      </c>
      <c r="B19" s="2">
        <v>553</v>
      </c>
      <c r="C19" s="2">
        <v>16</v>
      </c>
      <c r="D19" s="15" t="s">
        <v>53</v>
      </c>
      <c r="E19" s="28" t="s">
        <v>80</v>
      </c>
      <c r="F19" s="5">
        <v>0</v>
      </c>
      <c r="G19" s="5">
        <v>2991075000</v>
      </c>
      <c r="H19" s="5">
        <f t="shared" si="1"/>
        <v>-17218984252</v>
      </c>
      <c r="I19" s="20">
        <f>G19/142500</f>
        <v>20990</v>
      </c>
      <c r="J19" s="5">
        <v>276376</v>
      </c>
      <c r="K19" s="5">
        <f t="shared" si="0"/>
        <v>5801132240</v>
      </c>
      <c r="L19" s="5"/>
    </row>
    <row r="20" spans="1:12" ht="37.5" customHeight="1">
      <c r="A20" s="2">
        <v>13981113</v>
      </c>
      <c r="B20" s="2">
        <v>553</v>
      </c>
      <c r="C20" s="2">
        <v>18</v>
      </c>
      <c r="D20" s="15" t="s">
        <v>54</v>
      </c>
      <c r="E20" s="28" t="s">
        <v>81</v>
      </c>
      <c r="F20" s="5">
        <v>0</v>
      </c>
      <c r="G20" s="5">
        <v>1920358945</v>
      </c>
      <c r="H20" s="5">
        <f t="shared" si="1"/>
        <v>-19139343197</v>
      </c>
      <c r="I20" s="20">
        <f t="shared" ref="I20:I26" si="2">G20/148300</f>
        <v>12949.15</v>
      </c>
      <c r="J20" s="5">
        <v>276376</v>
      </c>
      <c r="K20" s="5">
        <f t="shared" si="0"/>
        <v>3578834280.4000001</v>
      </c>
      <c r="L20" s="5"/>
    </row>
    <row r="21" spans="1:12" ht="37.5" customHeight="1">
      <c r="A21" s="2">
        <v>13981113</v>
      </c>
      <c r="B21" s="2">
        <v>553</v>
      </c>
      <c r="C21" s="2">
        <v>20</v>
      </c>
      <c r="D21" s="15" t="s">
        <v>55</v>
      </c>
      <c r="E21" s="28" t="s">
        <v>82</v>
      </c>
      <c r="F21" s="5">
        <v>0</v>
      </c>
      <c r="G21" s="5">
        <v>7229432210</v>
      </c>
      <c r="H21" s="5">
        <f t="shared" si="1"/>
        <v>-26368775407</v>
      </c>
      <c r="I21" s="20">
        <f t="shared" si="2"/>
        <v>48748.7</v>
      </c>
      <c r="J21" s="5">
        <v>276376</v>
      </c>
      <c r="K21" s="5">
        <f t="shared" si="0"/>
        <v>13472970711.199999</v>
      </c>
      <c r="L21" s="5"/>
    </row>
    <row r="22" spans="1:12" ht="37.5" customHeight="1">
      <c r="A22" s="2">
        <v>13981113</v>
      </c>
      <c r="B22" s="2">
        <v>553</v>
      </c>
      <c r="C22" s="2">
        <v>22</v>
      </c>
      <c r="D22" s="15" t="s">
        <v>56</v>
      </c>
      <c r="E22" s="28" t="s">
        <v>83</v>
      </c>
      <c r="F22" s="5">
        <v>0</v>
      </c>
      <c r="G22" s="5">
        <v>2115735297</v>
      </c>
      <c r="H22" s="5">
        <f t="shared" si="1"/>
        <v>-28484510704</v>
      </c>
      <c r="I22" s="20">
        <f t="shared" si="2"/>
        <v>14266.59</v>
      </c>
      <c r="J22" s="5">
        <v>276376</v>
      </c>
      <c r="K22" s="5">
        <f t="shared" si="0"/>
        <v>3942943077.8400002</v>
      </c>
      <c r="L22" s="5"/>
    </row>
    <row r="23" spans="1:12" ht="37.5" customHeight="1">
      <c r="A23" s="2">
        <v>13981113</v>
      </c>
      <c r="B23" s="2">
        <v>553</v>
      </c>
      <c r="C23" s="2">
        <v>24</v>
      </c>
      <c r="D23" s="15" t="s">
        <v>57</v>
      </c>
      <c r="E23" s="28" t="s">
        <v>84</v>
      </c>
      <c r="F23" s="5">
        <v>0</v>
      </c>
      <c r="G23" s="5">
        <v>2215762164</v>
      </c>
      <c r="H23" s="5">
        <f t="shared" si="1"/>
        <v>-30700272868</v>
      </c>
      <c r="I23" s="20">
        <f t="shared" si="2"/>
        <v>14941.08</v>
      </c>
      <c r="J23" s="5">
        <v>276376</v>
      </c>
      <c r="K23" s="5">
        <f t="shared" si="0"/>
        <v>4129355926.0799999</v>
      </c>
      <c r="L23" s="5"/>
    </row>
    <row r="24" spans="1:12" ht="37.5" customHeight="1">
      <c r="A24" s="2">
        <v>13981113</v>
      </c>
      <c r="B24" s="2">
        <v>553</v>
      </c>
      <c r="C24" s="2">
        <v>26</v>
      </c>
      <c r="D24" s="15" t="s">
        <v>58</v>
      </c>
      <c r="E24" s="28" t="s">
        <v>85</v>
      </c>
      <c r="F24" s="5">
        <v>0</v>
      </c>
      <c r="G24" s="5">
        <v>1383566333</v>
      </c>
      <c r="H24" s="5">
        <f t="shared" si="1"/>
        <v>-32083839201</v>
      </c>
      <c r="I24" s="20">
        <f t="shared" si="2"/>
        <v>9329.51</v>
      </c>
      <c r="J24" s="5">
        <v>276376</v>
      </c>
      <c r="K24" s="5">
        <f t="shared" si="0"/>
        <v>2578452655.7600002</v>
      </c>
      <c r="L24" s="5"/>
    </row>
    <row r="25" spans="1:12" ht="37.5" customHeight="1">
      <c r="A25" s="2">
        <v>13981113</v>
      </c>
      <c r="B25" s="2">
        <v>553</v>
      </c>
      <c r="C25" s="2">
        <v>28</v>
      </c>
      <c r="D25" s="15" t="s">
        <v>59</v>
      </c>
      <c r="E25" s="28" t="s">
        <v>86</v>
      </c>
      <c r="F25" s="5">
        <v>0</v>
      </c>
      <c r="G25" s="5">
        <v>1987645621</v>
      </c>
      <c r="H25" s="5">
        <f t="shared" si="1"/>
        <v>-34071484822</v>
      </c>
      <c r="I25" s="20">
        <f t="shared" si="2"/>
        <v>13402.87</v>
      </c>
      <c r="J25" s="5">
        <v>276376</v>
      </c>
      <c r="K25" s="5">
        <f t="shared" si="0"/>
        <v>3704231599.1200004</v>
      </c>
      <c r="L25" s="5"/>
    </row>
    <row r="26" spans="1:12" ht="37.5" customHeight="1">
      <c r="A26" s="2">
        <v>13981113</v>
      </c>
      <c r="B26" s="2">
        <v>553</v>
      </c>
      <c r="C26" s="2">
        <v>30</v>
      </c>
      <c r="D26" s="15" t="s">
        <v>60</v>
      </c>
      <c r="E26" s="28" t="s">
        <v>87</v>
      </c>
      <c r="F26" s="5">
        <v>0</v>
      </c>
      <c r="G26" s="5">
        <v>6379502665</v>
      </c>
      <c r="H26" s="5">
        <f t="shared" si="1"/>
        <v>-40450987487</v>
      </c>
      <c r="I26" s="20">
        <f t="shared" si="2"/>
        <v>43017.55</v>
      </c>
      <c r="J26" s="5">
        <v>276376</v>
      </c>
      <c r="K26" s="5">
        <f t="shared" si="0"/>
        <v>11889018398.800001</v>
      </c>
      <c r="L26" s="5"/>
    </row>
    <row r="27" spans="1:12" ht="37.5" customHeight="1">
      <c r="A27" s="2">
        <v>13981113</v>
      </c>
      <c r="B27" s="2">
        <v>553</v>
      </c>
      <c r="C27" s="2">
        <v>32</v>
      </c>
      <c r="D27" s="15" t="s">
        <v>61</v>
      </c>
      <c r="E27" s="28" t="s">
        <v>88</v>
      </c>
      <c r="F27" s="5">
        <v>0</v>
      </c>
      <c r="G27" s="5">
        <v>2087363350</v>
      </c>
      <c r="H27" s="5">
        <f t="shared" si="1"/>
        <v>-42538350837</v>
      </c>
      <c r="I27" s="20">
        <f t="shared" ref="I27:I36" si="3">G27/149000</f>
        <v>14009.15</v>
      </c>
      <c r="J27" s="5">
        <v>276376</v>
      </c>
      <c r="K27" s="5">
        <f t="shared" si="0"/>
        <v>3871792840.4000001</v>
      </c>
      <c r="L27" s="5"/>
    </row>
    <row r="28" spans="1:12" ht="37.5" customHeight="1">
      <c r="A28" s="2">
        <v>13981113</v>
      </c>
      <c r="B28" s="2">
        <v>553</v>
      </c>
      <c r="C28" s="2">
        <v>34</v>
      </c>
      <c r="D28" s="15" t="s">
        <v>62</v>
      </c>
      <c r="E28" s="28" t="s">
        <v>89</v>
      </c>
      <c r="F28" s="5">
        <v>0</v>
      </c>
      <c r="G28" s="5">
        <v>4517300050</v>
      </c>
      <c r="H28" s="5">
        <f t="shared" si="1"/>
        <v>-47055650887</v>
      </c>
      <c r="I28" s="20">
        <f t="shared" si="3"/>
        <v>30317.45</v>
      </c>
      <c r="J28" s="5">
        <v>276376</v>
      </c>
      <c r="K28" s="5">
        <f t="shared" si="0"/>
        <v>8379015561.1999998</v>
      </c>
      <c r="L28" s="5"/>
    </row>
    <row r="29" spans="1:12" ht="37.5" customHeight="1">
      <c r="A29" s="2">
        <v>13981113</v>
      </c>
      <c r="B29" s="2">
        <v>553</v>
      </c>
      <c r="C29" s="2">
        <v>36</v>
      </c>
      <c r="D29" s="15" t="s">
        <v>63</v>
      </c>
      <c r="E29" s="28" t="s">
        <v>90</v>
      </c>
      <c r="F29" s="5">
        <v>0</v>
      </c>
      <c r="G29" s="5">
        <v>2703233990</v>
      </c>
      <c r="H29" s="5">
        <f t="shared" si="1"/>
        <v>-49758884877</v>
      </c>
      <c r="I29" s="20">
        <f t="shared" si="3"/>
        <v>18142.509999999998</v>
      </c>
      <c r="J29" s="5">
        <v>276376</v>
      </c>
      <c r="K29" s="5">
        <f t="shared" si="0"/>
        <v>5014154343.7599993</v>
      </c>
      <c r="L29" s="5"/>
    </row>
    <row r="30" spans="1:12" ht="37.5" customHeight="1">
      <c r="A30" s="2">
        <v>13981113</v>
      </c>
      <c r="B30" s="2">
        <v>553</v>
      </c>
      <c r="C30" s="2">
        <v>38</v>
      </c>
      <c r="D30" s="15" t="s">
        <v>64</v>
      </c>
      <c r="E30" s="28" t="s">
        <v>91</v>
      </c>
      <c r="F30" s="5">
        <v>0</v>
      </c>
      <c r="G30" s="5">
        <v>8697243240</v>
      </c>
      <c r="H30" s="5">
        <f t="shared" si="1"/>
        <v>-58456128117</v>
      </c>
      <c r="I30" s="20">
        <f t="shared" si="3"/>
        <v>58370.76</v>
      </c>
      <c r="J30" s="5">
        <v>276376</v>
      </c>
      <c r="K30" s="5">
        <f t="shared" si="0"/>
        <v>16132277165.76</v>
      </c>
      <c r="L30" s="5"/>
    </row>
    <row r="31" spans="1:12" ht="37.5" customHeight="1">
      <c r="A31" s="2">
        <v>13981113</v>
      </c>
      <c r="B31" s="2">
        <v>553</v>
      </c>
      <c r="C31" s="2">
        <v>40</v>
      </c>
      <c r="D31" s="15" t="s">
        <v>65</v>
      </c>
      <c r="E31" s="28" t="s">
        <v>92</v>
      </c>
      <c r="F31" s="5">
        <v>0</v>
      </c>
      <c r="G31" s="5">
        <v>2591302210</v>
      </c>
      <c r="H31" s="5">
        <f t="shared" si="1"/>
        <v>-61047430327</v>
      </c>
      <c r="I31" s="20">
        <f t="shared" si="3"/>
        <v>17391.29</v>
      </c>
      <c r="J31" s="5">
        <v>276376</v>
      </c>
      <c r="K31" s="5">
        <f t="shared" si="0"/>
        <v>4806535165.04</v>
      </c>
      <c r="L31" s="5"/>
    </row>
    <row r="32" spans="1:12" ht="37.5" customHeight="1">
      <c r="A32" s="2">
        <v>13981113</v>
      </c>
      <c r="B32" s="2">
        <v>553</v>
      </c>
      <c r="C32" s="2">
        <v>42</v>
      </c>
      <c r="D32" s="15" t="s">
        <v>66</v>
      </c>
      <c r="E32" s="28" t="s">
        <v>93</v>
      </c>
      <c r="F32" s="5">
        <v>0</v>
      </c>
      <c r="G32" s="5">
        <v>8325805610</v>
      </c>
      <c r="H32" s="5">
        <f t="shared" si="1"/>
        <v>-69373235937</v>
      </c>
      <c r="I32" s="20">
        <f t="shared" si="3"/>
        <v>55877.89</v>
      </c>
      <c r="J32" s="5">
        <v>276376</v>
      </c>
      <c r="K32" s="5">
        <f t="shared" si="0"/>
        <v>15443307726.639999</v>
      </c>
      <c r="L32" s="5"/>
    </row>
    <row r="33" spans="1:12" ht="37.5" customHeight="1">
      <c r="A33" s="2">
        <v>13981113</v>
      </c>
      <c r="B33" s="2">
        <v>553</v>
      </c>
      <c r="C33" s="2">
        <v>44</v>
      </c>
      <c r="D33" s="15" t="s">
        <v>67</v>
      </c>
      <c r="E33" s="28" t="s">
        <v>94</v>
      </c>
      <c r="F33" s="5">
        <v>0</v>
      </c>
      <c r="G33" s="5">
        <v>1455238300</v>
      </c>
      <c r="H33" s="5">
        <f t="shared" si="1"/>
        <v>-70828474237</v>
      </c>
      <c r="I33" s="20">
        <f t="shared" si="3"/>
        <v>9766.7000000000007</v>
      </c>
      <c r="J33" s="5">
        <v>276376</v>
      </c>
      <c r="K33" s="5">
        <f t="shared" si="0"/>
        <v>2699281479.2000003</v>
      </c>
      <c r="L33" s="5"/>
    </row>
    <row r="34" spans="1:12" ht="37.5" customHeight="1">
      <c r="A34" s="2">
        <v>13981113</v>
      </c>
      <c r="B34" s="2">
        <v>553</v>
      </c>
      <c r="C34" s="2">
        <v>46</v>
      </c>
      <c r="D34" s="15" t="s">
        <v>68</v>
      </c>
      <c r="E34" s="28" t="s">
        <v>95</v>
      </c>
      <c r="F34" s="5">
        <v>0</v>
      </c>
      <c r="G34" s="5">
        <v>2209564210</v>
      </c>
      <c r="H34" s="5">
        <f t="shared" si="1"/>
        <v>-73038038447</v>
      </c>
      <c r="I34" s="20">
        <f t="shared" si="3"/>
        <v>14829.29</v>
      </c>
      <c r="J34" s="5">
        <v>276376</v>
      </c>
      <c r="K34" s="5">
        <f t="shared" si="0"/>
        <v>4098459853.0400004</v>
      </c>
      <c r="L34" s="5"/>
    </row>
    <row r="35" spans="1:12" ht="37.5" customHeight="1">
      <c r="A35" s="2">
        <v>13981113</v>
      </c>
      <c r="B35" s="2">
        <v>553</v>
      </c>
      <c r="C35" s="2">
        <v>48</v>
      </c>
      <c r="D35" s="15" t="s">
        <v>69</v>
      </c>
      <c r="E35" s="28" t="s">
        <v>96</v>
      </c>
      <c r="F35" s="5">
        <v>0</v>
      </c>
      <c r="G35" s="5">
        <v>1535722140</v>
      </c>
      <c r="H35" s="5">
        <f t="shared" si="1"/>
        <v>-74573760587</v>
      </c>
      <c r="I35" s="20">
        <f t="shared" si="3"/>
        <v>10306.86</v>
      </c>
      <c r="J35" s="5">
        <v>276376</v>
      </c>
      <c r="K35" s="5">
        <f t="shared" si="0"/>
        <v>2848568739.3600001</v>
      </c>
      <c r="L35" s="5"/>
    </row>
    <row r="36" spans="1:12" ht="37.5" customHeight="1">
      <c r="A36" s="2">
        <v>13981113</v>
      </c>
      <c r="B36" s="2">
        <v>553</v>
      </c>
      <c r="C36" s="2">
        <v>50</v>
      </c>
      <c r="D36" s="15" t="s">
        <v>70</v>
      </c>
      <c r="E36" s="28" t="s">
        <v>97</v>
      </c>
      <c r="F36" s="5">
        <v>0</v>
      </c>
      <c r="G36" s="5">
        <v>2657423940</v>
      </c>
      <c r="H36" s="5">
        <f t="shared" si="1"/>
        <v>-77231184527</v>
      </c>
      <c r="I36" s="20">
        <f t="shared" si="3"/>
        <v>17835.060000000001</v>
      </c>
      <c r="J36" s="5">
        <v>276376</v>
      </c>
      <c r="K36" s="5">
        <f t="shared" si="0"/>
        <v>4929182542.5600004</v>
      </c>
      <c r="L36" s="5"/>
    </row>
    <row r="37" spans="1:12" ht="37.5" hidden="1" customHeight="1">
      <c r="A37" s="2">
        <v>13981227</v>
      </c>
      <c r="B37" s="2">
        <v>717</v>
      </c>
      <c r="C37" s="2">
        <v>15</v>
      </c>
      <c r="D37" s="15" t="s">
        <v>71</v>
      </c>
      <c r="E37" s="28"/>
      <c r="F37" s="5">
        <v>14880000000</v>
      </c>
      <c r="G37" s="5">
        <v>0</v>
      </c>
      <c r="H37" s="5">
        <f t="shared" si="1"/>
        <v>-62351184527</v>
      </c>
      <c r="I37" s="20">
        <v>-100000</v>
      </c>
      <c r="J37" s="5">
        <v>276376</v>
      </c>
      <c r="K37" s="5">
        <f t="shared" si="0"/>
        <v>-27637600000</v>
      </c>
      <c r="L37" s="5"/>
    </row>
    <row r="38" spans="1:12" ht="37.5" hidden="1" customHeight="1">
      <c r="A38" s="2">
        <v>13981227</v>
      </c>
      <c r="B38" s="2">
        <v>717</v>
      </c>
      <c r="C38" s="2">
        <v>16</v>
      </c>
      <c r="D38" s="15" t="s">
        <v>72</v>
      </c>
      <c r="E38" s="28"/>
      <c r="F38" s="5">
        <v>13800000000</v>
      </c>
      <c r="G38" s="5">
        <v>0</v>
      </c>
      <c r="H38" s="5">
        <f t="shared" si="1"/>
        <v>-48551184527</v>
      </c>
      <c r="I38" s="20">
        <v>-100000</v>
      </c>
      <c r="J38" s="5">
        <v>276376</v>
      </c>
      <c r="K38" s="5">
        <f t="shared" si="0"/>
        <v>-27637600000</v>
      </c>
      <c r="L38" s="5"/>
    </row>
    <row r="39" spans="1:12" ht="37.5" hidden="1" customHeight="1" thickBot="1">
      <c r="A39" s="6">
        <v>13981229</v>
      </c>
      <c r="B39" s="6">
        <v>731</v>
      </c>
      <c r="C39" s="6">
        <v>36</v>
      </c>
      <c r="D39" s="16" t="s">
        <v>73</v>
      </c>
      <c r="E39" s="29"/>
      <c r="F39" s="7">
        <v>0</v>
      </c>
      <c r="G39" s="7">
        <v>2766430201</v>
      </c>
      <c r="H39" s="7">
        <f t="shared" si="1"/>
        <v>-51317614728</v>
      </c>
      <c r="I39" s="21">
        <f>G39/156790</f>
        <v>17644.175017539383</v>
      </c>
      <c r="J39" s="8"/>
    </row>
    <row r="40" spans="1:12" ht="37.5" hidden="1" customHeight="1" thickBot="1">
      <c r="A40" s="2"/>
      <c r="B40" s="2"/>
      <c r="C40" s="2"/>
      <c r="D40" s="15"/>
      <c r="E40" s="30"/>
      <c r="F40" s="10">
        <f>SUM(F2:F39)</f>
        <v>28680000000</v>
      </c>
      <c r="G40" s="10">
        <f>SUM(G2:G39)</f>
        <v>79997614728</v>
      </c>
      <c r="H40" s="10">
        <f>F40-G40</f>
        <v>-51317614728</v>
      </c>
      <c r="I40" s="20">
        <f>SUM(I2:I38)</f>
        <v>327302.58000117913</v>
      </c>
      <c r="J40" s="11"/>
      <c r="K40" s="10">
        <f>SUM(K2:K38)</f>
        <v>90458577850.405823</v>
      </c>
      <c r="L40" s="12">
        <f>K40+H38</f>
        <v>41907393323.405823</v>
      </c>
    </row>
    <row r="41" spans="1:12" ht="37.5" hidden="1" customHeight="1">
      <c r="A41" s="5">
        <v>9</v>
      </c>
      <c r="B41" s="5">
        <v>19</v>
      </c>
      <c r="C41" s="2" t="s">
        <v>7</v>
      </c>
      <c r="D41" s="17" t="s">
        <v>8</v>
      </c>
      <c r="E41" s="28"/>
      <c r="F41" s="5">
        <v>0</v>
      </c>
      <c r="G41" s="5">
        <v>154901931</v>
      </c>
      <c r="H41" s="5">
        <f>H39+F41-G41</f>
        <v>-51472516659</v>
      </c>
      <c r="I41" s="20">
        <f>G41/154707</f>
        <v>1001.2600011634897</v>
      </c>
      <c r="J41" s="5">
        <v>276376</v>
      </c>
      <c r="K41" s="7">
        <f>I41*J41</f>
        <v>276724234.08156061</v>
      </c>
      <c r="L41" s="7">
        <f t="shared" ref="L41:L61" si="4">K41-G41</f>
        <v>121822303.08156061</v>
      </c>
    </row>
    <row r="42" spans="1:12" ht="37.5" customHeight="1">
      <c r="A42" s="5">
        <v>52</v>
      </c>
      <c r="B42" s="5">
        <v>8</v>
      </c>
      <c r="C42" s="2" t="s">
        <v>9</v>
      </c>
      <c r="D42" s="17" t="s">
        <v>10</v>
      </c>
      <c r="E42" s="28" t="s">
        <v>98</v>
      </c>
      <c r="F42" s="5">
        <v>0</v>
      </c>
      <c r="G42" s="5">
        <v>12115275000</v>
      </c>
      <c r="H42" s="5">
        <f t="shared" si="1"/>
        <v>-63587791659</v>
      </c>
      <c r="I42" s="20">
        <f>G42/167500</f>
        <v>72330</v>
      </c>
      <c r="J42" s="5">
        <v>276376</v>
      </c>
      <c r="K42" s="5">
        <f t="shared" ref="K42:K61" si="5">I42*J42</f>
        <v>19990276080</v>
      </c>
      <c r="L42" s="5">
        <f t="shared" si="4"/>
        <v>7875001080</v>
      </c>
    </row>
    <row r="43" spans="1:12" ht="37.5" customHeight="1">
      <c r="A43" s="5">
        <v>62</v>
      </c>
      <c r="B43" s="5">
        <v>14</v>
      </c>
      <c r="C43" s="2" t="s">
        <v>11</v>
      </c>
      <c r="D43" s="17" t="s">
        <v>12</v>
      </c>
      <c r="E43" s="28" t="s">
        <v>99</v>
      </c>
      <c r="F43" s="5">
        <v>0</v>
      </c>
      <c r="G43" s="5">
        <v>2301038325</v>
      </c>
      <c r="H43" s="5">
        <f t="shared" si="1"/>
        <v>-65888829984</v>
      </c>
      <c r="I43" s="20">
        <f>G43/166500</f>
        <v>13820.05</v>
      </c>
      <c r="J43" s="5">
        <v>276376</v>
      </c>
      <c r="K43" s="5">
        <f t="shared" si="5"/>
        <v>3819530138.7999997</v>
      </c>
      <c r="L43" s="5">
        <f t="shared" si="4"/>
        <v>1518491813.7999997</v>
      </c>
    </row>
    <row r="44" spans="1:12" ht="37.5" customHeight="1">
      <c r="A44" s="5">
        <v>71</v>
      </c>
      <c r="B44" s="5">
        <v>157</v>
      </c>
      <c r="C44" s="2" t="s">
        <v>13</v>
      </c>
      <c r="D44" s="17" t="s">
        <v>14</v>
      </c>
      <c r="E44" s="28" t="s">
        <v>100</v>
      </c>
      <c r="F44" s="5">
        <v>0</v>
      </c>
      <c r="G44" s="5">
        <v>8951007260</v>
      </c>
      <c r="H44" s="5">
        <f t="shared" si="1"/>
        <v>-74839837244</v>
      </c>
      <c r="I44" s="20">
        <f>G44/169000</f>
        <v>52964.54</v>
      </c>
      <c r="J44" s="5">
        <v>276376</v>
      </c>
      <c r="K44" s="5">
        <f t="shared" si="5"/>
        <v>14638127707.040001</v>
      </c>
      <c r="L44" s="5">
        <f t="shared" si="4"/>
        <v>5687120447.0400009</v>
      </c>
    </row>
    <row r="45" spans="1:12" ht="37.5" customHeight="1">
      <c r="A45" s="5">
        <v>129</v>
      </c>
      <c r="B45" s="5">
        <v>182</v>
      </c>
      <c r="C45" s="2" t="s">
        <v>15</v>
      </c>
      <c r="D45" s="17" t="s">
        <v>16</v>
      </c>
      <c r="E45" s="28" t="s">
        <v>101</v>
      </c>
      <c r="F45" s="5">
        <v>0</v>
      </c>
      <c r="G45" s="5">
        <v>1216497520</v>
      </c>
      <c r="H45" s="5">
        <f t="shared" si="1"/>
        <v>-76056334764</v>
      </c>
      <c r="I45" s="20">
        <f>G45/172000</f>
        <v>7072.66</v>
      </c>
      <c r="J45" s="5">
        <v>276376</v>
      </c>
      <c r="K45" s="5">
        <f t="shared" si="5"/>
        <v>1954713480.1599998</v>
      </c>
      <c r="L45" s="5">
        <f t="shared" si="4"/>
        <v>738215960.15999985</v>
      </c>
    </row>
    <row r="46" spans="1:12" ht="37.5" customHeight="1">
      <c r="A46" s="5">
        <v>130</v>
      </c>
      <c r="B46" s="5">
        <v>106</v>
      </c>
      <c r="C46" s="2" t="s">
        <v>17</v>
      </c>
      <c r="D46" s="17" t="s">
        <v>18</v>
      </c>
      <c r="E46" s="28" t="s">
        <v>102</v>
      </c>
      <c r="F46" s="5">
        <v>0</v>
      </c>
      <c r="G46" s="5">
        <v>7718157920</v>
      </c>
      <c r="H46" s="5">
        <f t="shared" si="1"/>
        <v>-83774492684</v>
      </c>
      <c r="I46" s="20">
        <f>G46/176000</f>
        <v>43853.17</v>
      </c>
      <c r="J46" s="5">
        <v>276376</v>
      </c>
      <c r="K46" s="5">
        <f t="shared" si="5"/>
        <v>12119963711.92</v>
      </c>
      <c r="L46" s="5">
        <f t="shared" si="4"/>
        <v>4401805791.9200001</v>
      </c>
    </row>
    <row r="47" spans="1:12" ht="37.5" customHeight="1">
      <c r="A47" s="5">
        <v>152</v>
      </c>
      <c r="B47" s="5">
        <v>121</v>
      </c>
      <c r="C47" s="2" t="s">
        <v>19</v>
      </c>
      <c r="D47" s="17" t="s">
        <v>20</v>
      </c>
      <c r="E47" s="28" t="s">
        <v>103</v>
      </c>
      <c r="F47" s="5">
        <v>0</v>
      </c>
      <c r="G47" s="5">
        <v>6105879660</v>
      </c>
      <c r="H47" s="5">
        <f t="shared" si="1"/>
        <v>-89880372344</v>
      </c>
      <c r="I47" s="20">
        <f>G47/186000</f>
        <v>32827.31</v>
      </c>
      <c r="J47" s="5">
        <v>276376</v>
      </c>
      <c r="K47" s="5">
        <f t="shared" si="5"/>
        <v>9072680628.5599995</v>
      </c>
      <c r="L47" s="5">
        <f t="shared" si="4"/>
        <v>2966800968.5599995</v>
      </c>
    </row>
    <row r="48" spans="1:12" ht="37.5" customHeight="1">
      <c r="A48" s="5">
        <v>152</v>
      </c>
      <c r="B48" s="5">
        <v>121</v>
      </c>
      <c r="C48" s="2" t="s">
        <v>19</v>
      </c>
      <c r="D48" s="17" t="s">
        <v>21</v>
      </c>
      <c r="E48" s="28" t="s">
        <v>104</v>
      </c>
      <c r="F48" s="5">
        <v>0</v>
      </c>
      <c r="G48" s="5">
        <v>1395453840</v>
      </c>
      <c r="H48" s="5">
        <f t="shared" si="1"/>
        <v>-91275826184</v>
      </c>
      <c r="I48" s="20">
        <f>G48/186000</f>
        <v>7502.44</v>
      </c>
      <c r="J48" s="5">
        <v>276376</v>
      </c>
      <c r="K48" s="5">
        <f t="shared" si="5"/>
        <v>2073494357.4399998</v>
      </c>
      <c r="L48" s="5">
        <f t="shared" si="4"/>
        <v>678040517.43999982</v>
      </c>
    </row>
    <row r="49" spans="1:12" ht="37.5" customHeight="1">
      <c r="A49" s="5">
        <v>152</v>
      </c>
      <c r="B49" s="5">
        <v>121</v>
      </c>
      <c r="C49" s="2" t="s">
        <v>19</v>
      </c>
      <c r="D49" s="17" t="s">
        <v>22</v>
      </c>
      <c r="E49" s="28" t="s">
        <v>105</v>
      </c>
      <c r="F49" s="5">
        <v>0</v>
      </c>
      <c r="G49" s="5">
        <v>5856769860</v>
      </c>
      <c r="H49" s="5">
        <f t="shared" si="1"/>
        <v>-97132596044</v>
      </c>
      <c r="I49" s="20">
        <f>G49/186000</f>
        <v>31488.01</v>
      </c>
      <c r="J49" s="5">
        <v>276376</v>
      </c>
      <c r="K49" s="5">
        <f t="shared" si="5"/>
        <v>8702530251.7600002</v>
      </c>
      <c r="L49" s="5">
        <f t="shared" si="4"/>
        <v>2845760391.7600002</v>
      </c>
    </row>
    <row r="50" spans="1:12" ht="37.5" customHeight="1">
      <c r="A50" s="5">
        <v>152</v>
      </c>
      <c r="B50" s="5">
        <v>121</v>
      </c>
      <c r="C50" s="2" t="s">
        <v>19</v>
      </c>
      <c r="D50" s="17" t="s">
        <v>23</v>
      </c>
      <c r="E50" s="28" t="s">
        <v>106</v>
      </c>
      <c r="F50" s="5">
        <v>0</v>
      </c>
      <c r="G50" s="5">
        <v>2885079480</v>
      </c>
      <c r="H50" s="5">
        <f t="shared" si="1"/>
        <v>-100017675524</v>
      </c>
      <c r="I50" s="20">
        <f>G50/186000</f>
        <v>15511.18</v>
      </c>
      <c r="J50" s="5">
        <v>276376</v>
      </c>
      <c r="K50" s="5">
        <f t="shared" si="5"/>
        <v>4286917883.6800003</v>
      </c>
      <c r="L50" s="5">
        <f t="shared" si="4"/>
        <v>1401838403.6800003</v>
      </c>
    </row>
    <row r="51" spans="1:12" ht="37.5" customHeight="1">
      <c r="A51" s="5">
        <v>203</v>
      </c>
      <c r="B51" s="5">
        <v>343</v>
      </c>
      <c r="C51" s="2" t="s">
        <v>24</v>
      </c>
      <c r="D51" s="17" t="s">
        <v>25</v>
      </c>
      <c r="E51" s="28" t="s">
        <v>107</v>
      </c>
      <c r="F51" s="5">
        <v>0</v>
      </c>
      <c r="G51" s="5">
        <v>21199535922</v>
      </c>
      <c r="H51" s="5">
        <f t="shared" si="1"/>
        <v>-121217211446</v>
      </c>
      <c r="I51" s="20">
        <f>G51/176886</f>
        <v>119848.5800006784</v>
      </c>
      <c r="J51" s="5">
        <v>276376</v>
      </c>
      <c r="K51" s="5">
        <f t="shared" si="5"/>
        <v>33123271146.267494</v>
      </c>
      <c r="L51" s="5">
        <f t="shared" si="4"/>
        <v>11923735224.267494</v>
      </c>
    </row>
    <row r="52" spans="1:12" ht="37.5" customHeight="1">
      <c r="A52" s="5">
        <v>203</v>
      </c>
      <c r="B52" s="5">
        <v>343</v>
      </c>
      <c r="C52" s="2" t="s">
        <v>24</v>
      </c>
      <c r="D52" s="17" t="s">
        <v>26</v>
      </c>
      <c r="E52" s="28" t="s">
        <v>108</v>
      </c>
      <c r="F52" s="5">
        <v>0</v>
      </c>
      <c r="G52" s="5">
        <v>1940330861</v>
      </c>
      <c r="H52" s="5">
        <f t="shared" si="1"/>
        <v>-123157542307</v>
      </c>
      <c r="I52" s="20">
        <f>G52/177451</f>
        <v>10934.459997407736</v>
      </c>
      <c r="J52" s="5">
        <v>276376</v>
      </c>
      <c r="K52" s="5">
        <f t="shared" si="5"/>
        <v>3022022316.2435603</v>
      </c>
      <c r="L52" s="5">
        <f t="shared" si="4"/>
        <v>1081691455.2435603</v>
      </c>
    </row>
    <row r="53" spans="1:12" ht="37.5" customHeight="1">
      <c r="A53" s="5">
        <v>203</v>
      </c>
      <c r="B53" s="5">
        <v>343</v>
      </c>
      <c r="C53" s="2" t="s">
        <v>24</v>
      </c>
      <c r="D53" s="17" t="s">
        <v>27</v>
      </c>
      <c r="E53" s="28" t="s">
        <v>109</v>
      </c>
      <c r="F53" s="5">
        <v>0</v>
      </c>
      <c r="G53" s="5">
        <v>9742059900</v>
      </c>
      <c r="H53" s="5">
        <f t="shared" si="1"/>
        <v>-132899602207</v>
      </c>
      <c r="I53" s="20">
        <f>G53/177451</f>
        <v>54900</v>
      </c>
      <c r="J53" s="5">
        <v>276376</v>
      </c>
      <c r="K53" s="5">
        <f t="shared" si="5"/>
        <v>15173042400</v>
      </c>
      <c r="L53" s="5">
        <f t="shared" si="4"/>
        <v>5430982500</v>
      </c>
    </row>
    <row r="54" spans="1:12" ht="37.5" customHeight="1">
      <c r="A54" s="5">
        <v>203</v>
      </c>
      <c r="B54" s="5">
        <v>343</v>
      </c>
      <c r="C54" s="2" t="s">
        <v>24</v>
      </c>
      <c r="D54" s="17" t="s">
        <v>28</v>
      </c>
      <c r="E54" s="28" t="s">
        <v>110</v>
      </c>
      <c r="F54" s="5">
        <v>0</v>
      </c>
      <c r="G54" s="5">
        <v>2179231294</v>
      </c>
      <c r="H54" s="5">
        <f t="shared" si="1"/>
        <v>-135078833501</v>
      </c>
      <c r="I54" s="20">
        <f>G54/178256</f>
        <v>12225.289998653621</v>
      </c>
      <c r="J54" s="5">
        <v>276376</v>
      </c>
      <c r="K54" s="5">
        <f t="shared" si="5"/>
        <v>3378776748.6678934</v>
      </c>
      <c r="L54" s="5">
        <f t="shared" si="4"/>
        <v>1199545454.6678934</v>
      </c>
    </row>
    <row r="55" spans="1:12" ht="37.5" customHeight="1">
      <c r="A55" s="5">
        <v>203</v>
      </c>
      <c r="B55" s="5">
        <v>343</v>
      </c>
      <c r="C55" s="2" t="s">
        <v>24</v>
      </c>
      <c r="D55" s="17" t="s">
        <v>29</v>
      </c>
      <c r="E55" s="28" t="s">
        <v>111</v>
      </c>
      <c r="F55" s="5">
        <v>0</v>
      </c>
      <c r="G55" s="5">
        <v>2657758708</v>
      </c>
      <c r="H55" s="5">
        <f t="shared" si="1"/>
        <v>-137736592209</v>
      </c>
      <c r="I55" s="20">
        <f>G55/180254</f>
        <v>14744.519999556182</v>
      </c>
      <c r="J55" s="5">
        <v>276376</v>
      </c>
      <c r="K55" s="5">
        <f t="shared" si="5"/>
        <v>4075031459.3973393</v>
      </c>
      <c r="L55" s="5">
        <f t="shared" si="4"/>
        <v>1417272751.3973393</v>
      </c>
    </row>
    <row r="56" spans="1:12" ht="37.5" customHeight="1">
      <c r="A56" s="5">
        <v>203</v>
      </c>
      <c r="B56" s="5">
        <v>343</v>
      </c>
      <c r="C56" s="2" t="s">
        <v>24</v>
      </c>
      <c r="D56" s="17" t="s">
        <v>30</v>
      </c>
      <c r="E56" s="28" t="s">
        <v>112</v>
      </c>
      <c r="F56" s="5">
        <v>0</v>
      </c>
      <c r="G56" s="5">
        <v>2273504046</v>
      </c>
      <c r="H56" s="5">
        <f t="shared" si="1"/>
        <v>-140010096255</v>
      </c>
      <c r="I56" s="20">
        <f>G56/180254</f>
        <v>12612.779999334272</v>
      </c>
      <c r="J56" s="5">
        <v>276376</v>
      </c>
      <c r="K56" s="5">
        <f t="shared" si="5"/>
        <v>3485869685.0960088</v>
      </c>
      <c r="L56" s="5">
        <f t="shared" si="4"/>
        <v>1212365639.0960088</v>
      </c>
    </row>
    <row r="57" spans="1:12" ht="37.5" customHeight="1">
      <c r="A57" s="5">
        <v>203</v>
      </c>
      <c r="B57" s="5">
        <v>343</v>
      </c>
      <c r="C57" s="2" t="s">
        <v>24</v>
      </c>
      <c r="D57" s="17" t="s">
        <v>31</v>
      </c>
      <c r="E57" s="28" t="s">
        <v>113</v>
      </c>
      <c r="F57" s="5">
        <v>0</v>
      </c>
      <c r="G57" s="5">
        <v>6035779197</v>
      </c>
      <c r="H57" s="5">
        <f t="shared" si="1"/>
        <v>-146045875452</v>
      </c>
      <c r="I57" s="20">
        <f>G57/191685</f>
        <v>31488.010000782535</v>
      </c>
      <c r="J57" s="5">
        <v>276376</v>
      </c>
      <c r="K57" s="5">
        <f t="shared" si="5"/>
        <v>8702530251.9762745</v>
      </c>
      <c r="L57" s="5">
        <f t="shared" si="4"/>
        <v>2666751054.9762745</v>
      </c>
    </row>
    <row r="58" spans="1:12" ht="37.5" customHeight="1">
      <c r="A58" s="5">
        <v>203</v>
      </c>
      <c r="B58" s="5">
        <v>343</v>
      </c>
      <c r="C58" s="2" t="s">
        <v>24</v>
      </c>
      <c r="D58" s="17" t="s">
        <v>32</v>
      </c>
      <c r="E58" s="28" t="s">
        <v>114</v>
      </c>
      <c r="F58" s="5">
        <v>0</v>
      </c>
      <c r="G58" s="5">
        <v>16462617035</v>
      </c>
      <c r="H58" s="5">
        <f t="shared" si="1"/>
        <v>-162508492487</v>
      </c>
      <c r="I58" s="20">
        <f>G58/191685</f>
        <v>85883.700002608442</v>
      </c>
      <c r="J58" s="5">
        <v>276376</v>
      </c>
      <c r="K58" s="5">
        <f t="shared" si="5"/>
        <v>23736193471.92091</v>
      </c>
      <c r="L58" s="5">
        <f t="shared" si="4"/>
        <v>7273576436.9209099</v>
      </c>
    </row>
    <row r="59" spans="1:12" ht="37.5" customHeight="1">
      <c r="A59" s="5">
        <v>203</v>
      </c>
      <c r="B59" s="5">
        <v>343</v>
      </c>
      <c r="C59" s="2" t="s">
        <v>24</v>
      </c>
      <c r="D59" s="17" t="s">
        <v>33</v>
      </c>
      <c r="E59" s="28" t="s">
        <v>115</v>
      </c>
      <c r="F59" s="5">
        <v>0</v>
      </c>
      <c r="G59" s="5">
        <v>4420777500</v>
      </c>
      <c r="H59" s="5">
        <f t="shared" si="1"/>
        <v>-166929269987</v>
      </c>
      <c r="I59" s="20">
        <f>G59/192375</f>
        <v>22980</v>
      </c>
      <c r="J59" s="5">
        <v>276376</v>
      </c>
      <c r="K59" s="5">
        <f t="shared" si="5"/>
        <v>6351120480</v>
      </c>
      <c r="L59" s="5">
        <f t="shared" si="4"/>
        <v>1930342980</v>
      </c>
    </row>
    <row r="60" spans="1:12" ht="37.5" customHeight="1">
      <c r="A60" s="5">
        <v>203</v>
      </c>
      <c r="B60" s="5">
        <v>343</v>
      </c>
      <c r="C60" s="2" t="s">
        <v>24</v>
      </c>
      <c r="D60" s="17" t="s">
        <v>34</v>
      </c>
      <c r="E60" s="28" t="s">
        <v>116</v>
      </c>
      <c r="F60" s="5">
        <v>0</v>
      </c>
      <c r="G60" s="5">
        <v>964143101</v>
      </c>
      <c r="H60" s="5">
        <f t="shared" si="1"/>
        <v>-167893413088</v>
      </c>
      <c r="I60" s="20">
        <f>G60/192375</f>
        <v>5011.7899987004548</v>
      </c>
      <c r="J60" s="5">
        <v>276376</v>
      </c>
      <c r="K60" s="5">
        <f t="shared" si="5"/>
        <v>1385138472.6808369</v>
      </c>
      <c r="L60" s="5">
        <f t="shared" si="4"/>
        <v>420995371.68083692</v>
      </c>
    </row>
    <row r="61" spans="1:12" ht="36" customHeight="1">
      <c r="A61" s="5">
        <v>203</v>
      </c>
      <c r="B61" s="5">
        <v>343</v>
      </c>
      <c r="C61" s="2" t="s">
        <v>24</v>
      </c>
      <c r="D61" s="17" t="s">
        <v>35</v>
      </c>
      <c r="E61" s="28" t="s">
        <v>117</v>
      </c>
      <c r="F61" s="5">
        <v>0</v>
      </c>
      <c r="G61" s="13">
        <v>1032057977</v>
      </c>
      <c r="H61" s="5">
        <f t="shared" si="1"/>
        <v>-168925471065</v>
      </c>
      <c r="I61" s="20">
        <f>G61/193943</f>
        <v>5321.4499981953459</v>
      </c>
      <c r="J61" s="5">
        <v>276376</v>
      </c>
      <c r="K61" s="13">
        <f t="shared" si="5"/>
        <v>1470721064.701237</v>
      </c>
      <c r="L61" s="13">
        <f t="shared" si="4"/>
        <v>438663087.70123696</v>
      </c>
    </row>
    <row r="62" spans="1:12" ht="36" hidden="1" customHeight="1" thickBot="1">
      <c r="F62" s="10">
        <f>SUM(F41:F61)</f>
        <v>0</v>
      </c>
      <c r="G62" s="10">
        <f>SUM(G41:G61)</f>
        <v>117607856337</v>
      </c>
      <c r="H62" s="10">
        <f>F62-G62</f>
        <v>-117607856337</v>
      </c>
      <c r="I62" s="22">
        <f>SUM(I41:I61)</f>
        <v>654321.19999708061</v>
      </c>
      <c r="K62" s="10">
        <f>SUM(K41:K61)</f>
        <v>180838675970.39313</v>
      </c>
      <c r="L62" s="10">
        <f>SUM(L41:L61)</f>
        <v>63230819633.393112</v>
      </c>
    </row>
    <row r="63" spans="1:12" ht="35.25" hidden="1" customHeight="1" thickBot="1">
      <c r="I63" s="22">
        <f>I62+I40</f>
        <v>981623.77999825974</v>
      </c>
      <c r="L63" s="10">
        <f>L40+L62</f>
        <v>105138212956.79893</v>
      </c>
    </row>
  </sheetData>
  <autoFilter ref="A1:L63" xr:uid="{ABA4AE6A-AD72-46B7-AF9D-3D1602D5FA45}">
    <filterColumn colId="4">
      <customFilters>
        <customFilter operator="notEqual" val=" "/>
      </customFilters>
    </filterColumn>
  </autoFilter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فرآب-جلسه</vt:lpstr>
      <vt:lpstr>تسعیر ارز فرآب 1399</vt:lpstr>
      <vt:lpstr>'فرآب-جلسه'!Print_Area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Imaghian AmirAbbas</dc:creator>
  <cp:lastModifiedBy>Seyed Masoud Hossei</cp:lastModifiedBy>
  <cp:lastPrinted>2021-06-13T08:43:57Z</cp:lastPrinted>
  <dcterms:created xsi:type="dcterms:W3CDTF">2021-06-13T05:59:42Z</dcterms:created>
  <dcterms:modified xsi:type="dcterms:W3CDTF">2022-11-27T15:13:39Z</dcterms:modified>
</cp:coreProperties>
</file>