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جهان نور ق 110\"/>
    </mc:Choice>
  </mc:AlternateContent>
  <xr:revisionPtr revIDLastSave="0" documentId="13_ncr:1_{99A4FA5D-B2DA-4915-81BA-BC3DFC725BAD}" xr6:coauthVersionLast="47" xr6:coauthVersionMax="47" xr10:uidLastSave="{00000000-0000-0000-0000-000000000000}"/>
  <bookViews>
    <workbookView xWindow="-120" yWindow="-120" windowWidth="29040" windowHeight="15840" activeTab="5" xr2:uid="{A11E7557-6E0A-4706-9789-0252ED276857}"/>
  </bookViews>
  <sheets>
    <sheet name="1-کنترل قرارداد" sheetId="4" r:id="rId1"/>
    <sheet name="کنترل قرارداد-2" sheetId="8" r:id="rId2"/>
    <sheet name="کنترل قرارداد-3 " sheetId="10" r:id="rId3"/>
    <sheet name="123" sheetId="9" r:id="rId4"/>
    <sheet name="کنترل قرارداد-4" sheetId="11" r:id="rId5"/>
    <sheet name="کنترل قرارداد-5" sheetId="13" r:id="rId6"/>
    <sheet name="4" sheetId="12" r:id="rId7"/>
    <sheet name="Sheet1" sheetId="5" r:id="rId8"/>
  </sheets>
  <definedNames>
    <definedName name="_xlnm._FilterDatabase" localSheetId="3" hidden="1">'123'!$A$1:$Z$54</definedName>
    <definedName name="_xlnm._FilterDatabase" localSheetId="0" hidden="1">'1-کنترل قرارداد'!$B$5:$Q$27</definedName>
    <definedName name="_xlnm._FilterDatabase" localSheetId="6" hidden="1">'4'!$A$1:$Z$97</definedName>
    <definedName name="_xlnm._FilterDatabase" localSheetId="7" hidden="1">Sheet1!$A$1:$J$15</definedName>
    <definedName name="_xlnm._FilterDatabase" localSheetId="1" hidden="1">'کنترل قرارداد-2'!$B$5:$Q$27</definedName>
    <definedName name="_xlnm._FilterDatabase" localSheetId="2" hidden="1">'کنترل قرارداد-3 '!$B$5:$Q$61</definedName>
    <definedName name="_xlnm._FilterDatabase" localSheetId="4" hidden="1">'کنترل قرارداد-4'!$B$5:$V$70</definedName>
    <definedName name="_xlnm._FilterDatabase" localSheetId="5" hidden="1">'کنترل قرارداد-5'!$B$5:$W$70</definedName>
    <definedName name="_xlnm.Print_Area" localSheetId="0">'1-کنترل قرارداد'!$A$1:$M$69</definedName>
    <definedName name="_xlnm.Print_Area" localSheetId="1">'کنترل قرارداد-2'!$A$1:$M$70</definedName>
    <definedName name="_xlnm.Print_Area" localSheetId="2">'کنترل قرارداد-3 '!$A$1:$M$105</definedName>
    <definedName name="_xlnm.Print_Area" localSheetId="4">'کنترل قرارداد-4'!$A$1:$T$115</definedName>
    <definedName name="_xlnm.Print_Area" localSheetId="5">'کنترل قرارداد-5'!$A$1:$U$116</definedName>
    <definedName name="_xlnm.Print_Titles" localSheetId="0">'1-کنترل قرارداد'!$1:$5</definedName>
    <definedName name="_xlnm.Print_Titles" localSheetId="1">'کنترل قرارداد-2'!$1:$5</definedName>
    <definedName name="_xlnm.Print_Titles" localSheetId="2">'کنترل قرارداد-3 '!$1:$5</definedName>
    <definedName name="_xlnm.Print_Titles" localSheetId="4">'کنترل قرارداد-4'!$1:$5</definedName>
    <definedName name="_xlnm.Print_Titles" localSheetId="5">'کنترل قرارداد-5'!$1:$5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7" i="12" l="1"/>
  <c r="O67" i="13"/>
  <c r="O10" i="13"/>
  <c r="P10" i="13" s="1"/>
  <c r="R10" i="13" s="1"/>
  <c r="P57" i="13"/>
  <c r="R57" i="13" s="1"/>
  <c r="P58" i="13"/>
  <c r="Q58" i="13" s="1"/>
  <c r="P59" i="13"/>
  <c r="R59" i="13" s="1"/>
  <c r="P60" i="13"/>
  <c r="R60" i="13" s="1"/>
  <c r="P61" i="13"/>
  <c r="Q61" i="13" s="1"/>
  <c r="P62" i="13"/>
  <c r="R62" i="13" s="1"/>
  <c r="P63" i="13"/>
  <c r="R63" i="13" s="1"/>
  <c r="P64" i="13"/>
  <c r="Q64" i="13" s="1"/>
  <c r="P65" i="13"/>
  <c r="R65" i="13" s="1"/>
  <c r="O9" i="13"/>
  <c r="P9" i="13" s="1"/>
  <c r="Q9" i="13" s="1"/>
  <c r="O8" i="13"/>
  <c r="P8" i="13" s="1"/>
  <c r="R8" i="13" s="1"/>
  <c r="N100" i="13"/>
  <c r="N72" i="13"/>
  <c r="F72" i="13"/>
  <c r="J70" i="13"/>
  <c r="P70" i="13" s="1"/>
  <c r="H70" i="13"/>
  <c r="J69" i="13"/>
  <c r="P69" i="13" s="1"/>
  <c r="H69" i="13"/>
  <c r="J68" i="13"/>
  <c r="P68" i="13" s="1"/>
  <c r="H68" i="13"/>
  <c r="J67" i="13"/>
  <c r="P67" i="13" s="1"/>
  <c r="H67" i="13"/>
  <c r="J66" i="13"/>
  <c r="P66" i="13" s="1"/>
  <c r="H66" i="13"/>
  <c r="H65" i="13"/>
  <c r="H64" i="13"/>
  <c r="H63" i="13"/>
  <c r="H62" i="13"/>
  <c r="H61" i="13"/>
  <c r="H60" i="13"/>
  <c r="H59" i="13"/>
  <c r="H58" i="13"/>
  <c r="H57" i="13"/>
  <c r="M56" i="13"/>
  <c r="P56" i="13" s="1"/>
  <c r="H56" i="13"/>
  <c r="M55" i="13"/>
  <c r="P55" i="13" s="1"/>
  <c r="H55" i="13"/>
  <c r="M54" i="13"/>
  <c r="P54" i="13" s="1"/>
  <c r="H54" i="13"/>
  <c r="M53" i="13"/>
  <c r="P53" i="13" s="1"/>
  <c r="H53" i="13"/>
  <c r="M52" i="13"/>
  <c r="H52" i="13"/>
  <c r="M51" i="13"/>
  <c r="H51" i="13"/>
  <c r="M50" i="13"/>
  <c r="H50" i="13"/>
  <c r="L49" i="13"/>
  <c r="P49" i="13" s="1"/>
  <c r="H49" i="13"/>
  <c r="L48" i="13"/>
  <c r="P48" i="13" s="1"/>
  <c r="H48" i="13"/>
  <c r="L47" i="13"/>
  <c r="P47" i="13" s="1"/>
  <c r="H47" i="13"/>
  <c r="L46" i="13"/>
  <c r="P46" i="13" s="1"/>
  <c r="H46" i="13"/>
  <c r="L45" i="13"/>
  <c r="P45" i="13" s="1"/>
  <c r="H45" i="13"/>
  <c r="L44" i="13"/>
  <c r="P44" i="13" s="1"/>
  <c r="H44" i="13"/>
  <c r="L43" i="13"/>
  <c r="P43" i="13" s="1"/>
  <c r="H43" i="13"/>
  <c r="L42" i="13"/>
  <c r="P42" i="13" s="1"/>
  <c r="H42" i="13"/>
  <c r="L41" i="13"/>
  <c r="P41" i="13" s="1"/>
  <c r="H41" i="13"/>
  <c r="K40" i="13"/>
  <c r="H40" i="13"/>
  <c r="M39" i="13"/>
  <c r="H39" i="13"/>
  <c r="M38" i="13"/>
  <c r="P38" i="13" s="1"/>
  <c r="H38" i="13"/>
  <c r="M37" i="13"/>
  <c r="P37" i="13" s="1"/>
  <c r="H37" i="13"/>
  <c r="M36" i="13"/>
  <c r="H36" i="13"/>
  <c r="M35" i="13"/>
  <c r="P35" i="13" s="1"/>
  <c r="H35" i="13"/>
  <c r="V34" i="13"/>
  <c r="M34" i="13"/>
  <c r="P34" i="13" s="1"/>
  <c r="H34" i="13"/>
  <c r="M33" i="13"/>
  <c r="P33" i="13" s="1"/>
  <c r="H33" i="13"/>
  <c r="M32" i="13"/>
  <c r="P32" i="13" s="1"/>
  <c r="H32" i="13"/>
  <c r="M31" i="13"/>
  <c r="P31" i="13" s="1"/>
  <c r="H31" i="13"/>
  <c r="M30" i="13"/>
  <c r="P30" i="13" s="1"/>
  <c r="H30" i="13"/>
  <c r="M29" i="13"/>
  <c r="P29" i="13" s="1"/>
  <c r="H29" i="13"/>
  <c r="M28" i="13"/>
  <c r="P28" i="13" s="1"/>
  <c r="H28" i="13"/>
  <c r="M27" i="13"/>
  <c r="P27" i="13" s="1"/>
  <c r="H27" i="13"/>
  <c r="M26" i="13"/>
  <c r="P26" i="13" s="1"/>
  <c r="H26" i="13"/>
  <c r="M25" i="13"/>
  <c r="P25" i="13" s="1"/>
  <c r="H25" i="13"/>
  <c r="M24" i="13"/>
  <c r="P24" i="13" s="1"/>
  <c r="H24" i="13"/>
  <c r="M23" i="13"/>
  <c r="P23" i="13" s="1"/>
  <c r="H23" i="13"/>
  <c r="M22" i="13"/>
  <c r="P22" i="13" s="1"/>
  <c r="H22" i="13"/>
  <c r="M21" i="13"/>
  <c r="P21" i="13" s="1"/>
  <c r="H21" i="13"/>
  <c r="M20" i="13"/>
  <c r="P20" i="13" s="1"/>
  <c r="H20" i="13"/>
  <c r="M19" i="13"/>
  <c r="P19" i="13" s="1"/>
  <c r="H19" i="13"/>
  <c r="M18" i="13"/>
  <c r="P18" i="13" s="1"/>
  <c r="H18" i="13"/>
  <c r="M17" i="13"/>
  <c r="P17" i="13" s="1"/>
  <c r="H17" i="13"/>
  <c r="M16" i="13"/>
  <c r="P16" i="13" s="1"/>
  <c r="H16" i="13"/>
  <c r="M15" i="13"/>
  <c r="P15" i="13" s="1"/>
  <c r="H15" i="13"/>
  <c r="M14" i="13"/>
  <c r="P14" i="13" s="1"/>
  <c r="H14" i="13"/>
  <c r="M13" i="13"/>
  <c r="P13" i="13" s="1"/>
  <c r="H13" i="13"/>
  <c r="M12" i="13"/>
  <c r="P12" i="13" s="1"/>
  <c r="H12" i="13"/>
  <c r="V11" i="13"/>
  <c r="M11" i="13"/>
  <c r="U11" i="13" s="1"/>
  <c r="H11" i="13"/>
  <c r="V10" i="13"/>
  <c r="U10" i="13"/>
  <c r="H10" i="13"/>
  <c r="V9" i="13"/>
  <c r="U9" i="13"/>
  <c r="H9" i="13"/>
  <c r="V8" i="13"/>
  <c r="U8" i="13"/>
  <c r="H8" i="13"/>
  <c r="V7" i="13"/>
  <c r="M7" i="13"/>
  <c r="P7" i="13" s="1"/>
  <c r="H7" i="13"/>
  <c r="V6" i="13"/>
  <c r="K6" i="13"/>
  <c r="P6" i="13" s="1"/>
  <c r="H6" i="13"/>
  <c r="O10" i="11"/>
  <c r="P10" i="11" s="1"/>
  <c r="O8" i="11"/>
  <c r="P8" i="11" s="1"/>
  <c r="O9" i="11"/>
  <c r="P9" i="11" s="1"/>
  <c r="O57" i="11"/>
  <c r="P57" i="11" s="1"/>
  <c r="O58" i="11"/>
  <c r="P58" i="11" s="1"/>
  <c r="O59" i="11"/>
  <c r="P59" i="11" s="1"/>
  <c r="O60" i="11"/>
  <c r="P60" i="11" s="1"/>
  <c r="O61" i="11"/>
  <c r="P61" i="11" s="1"/>
  <c r="O62" i="11"/>
  <c r="P62" i="11" s="1"/>
  <c r="O63" i="11"/>
  <c r="P63" i="11" s="1"/>
  <c r="O64" i="11"/>
  <c r="P64" i="11" s="1"/>
  <c r="O65" i="11"/>
  <c r="P65" i="11" s="1"/>
  <c r="H65" i="11"/>
  <c r="H64" i="11"/>
  <c r="H63" i="11"/>
  <c r="H62" i="11"/>
  <c r="H61" i="11"/>
  <c r="H60" i="11"/>
  <c r="H59" i="11"/>
  <c r="H58" i="11"/>
  <c r="H57" i="11"/>
  <c r="N72" i="11"/>
  <c r="F72" i="11"/>
  <c r="N100" i="11"/>
  <c r="U9" i="11"/>
  <c r="T9" i="11"/>
  <c r="H9" i="11"/>
  <c r="U8" i="11"/>
  <c r="T8" i="11"/>
  <c r="H8" i="11"/>
  <c r="U10" i="11"/>
  <c r="T10" i="11"/>
  <c r="H10" i="11"/>
  <c r="J66" i="11"/>
  <c r="H66" i="11"/>
  <c r="J70" i="11"/>
  <c r="H70" i="11"/>
  <c r="J69" i="11"/>
  <c r="H69" i="11"/>
  <c r="J68" i="11"/>
  <c r="H68" i="11"/>
  <c r="J67" i="11"/>
  <c r="H67" i="11"/>
  <c r="M56" i="11"/>
  <c r="H56" i="11"/>
  <c r="M55" i="11"/>
  <c r="H55" i="11"/>
  <c r="M54" i="11"/>
  <c r="H54" i="11"/>
  <c r="M53" i="11"/>
  <c r="H53" i="11"/>
  <c r="M52" i="11"/>
  <c r="H52" i="11"/>
  <c r="M51" i="11"/>
  <c r="H51" i="11"/>
  <c r="M50" i="11"/>
  <c r="H50" i="11"/>
  <c r="U7" i="11"/>
  <c r="M7" i="11"/>
  <c r="H7" i="11"/>
  <c r="M33" i="11"/>
  <c r="H33" i="11"/>
  <c r="M32" i="11"/>
  <c r="H32" i="11"/>
  <c r="M31" i="11"/>
  <c r="H31" i="11"/>
  <c r="M30" i="11"/>
  <c r="H30" i="11"/>
  <c r="M29" i="11"/>
  <c r="H29" i="11"/>
  <c r="M28" i="11"/>
  <c r="H28" i="11"/>
  <c r="M27" i="11"/>
  <c r="H27" i="11"/>
  <c r="M26" i="11"/>
  <c r="H26" i="11"/>
  <c r="M25" i="11"/>
  <c r="H25" i="11"/>
  <c r="M24" i="11"/>
  <c r="H24" i="11"/>
  <c r="M23" i="11"/>
  <c r="H23" i="11"/>
  <c r="M22" i="11"/>
  <c r="H22" i="11"/>
  <c r="M21" i="11"/>
  <c r="H21" i="11"/>
  <c r="M20" i="11"/>
  <c r="H20" i="11"/>
  <c r="M19" i="11"/>
  <c r="H19" i="11"/>
  <c r="M18" i="11"/>
  <c r="H18" i="11"/>
  <c r="M17" i="11"/>
  <c r="H17" i="11"/>
  <c r="M16" i="11"/>
  <c r="H16" i="11"/>
  <c r="M15" i="11"/>
  <c r="H15" i="11"/>
  <c r="M14" i="11"/>
  <c r="H14" i="11"/>
  <c r="M13" i="11"/>
  <c r="H13" i="11"/>
  <c r="M12" i="11"/>
  <c r="H12" i="11"/>
  <c r="U11" i="11"/>
  <c r="M11" i="11"/>
  <c r="H11" i="11"/>
  <c r="M39" i="11"/>
  <c r="H39" i="11"/>
  <c r="M38" i="11"/>
  <c r="H38" i="11"/>
  <c r="M37" i="11"/>
  <c r="H37" i="11"/>
  <c r="M36" i="11"/>
  <c r="H36" i="11"/>
  <c r="M35" i="11"/>
  <c r="H35" i="11"/>
  <c r="U34" i="11"/>
  <c r="M34" i="11"/>
  <c r="H34" i="11"/>
  <c r="L49" i="11"/>
  <c r="H49" i="11"/>
  <c r="L48" i="11"/>
  <c r="H48" i="11"/>
  <c r="L47" i="11"/>
  <c r="H47" i="11"/>
  <c r="L46" i="11"/>
  <c r="H46" i="11"/>
  <c r="L45" i="11"/>
  <c r="H45" i="11"/>
  <c r="L44" i="11"/>
  <c r="H44" i="11"/>
  <c r="L43" i="11"/>
  <c r="H43" i="11"/>
  <c r="L42" i="11"/>
  <c r="H42" i="11"/>
  <c r="L41" i="11"/>
  <c r="H41" i="11"/>
  <c r="K40" i="11"/>
  <c r="H40" i="11"/>
  <c r="U6" i="11"/>
  <c r="K6" i="11"/>
  <c r="H6" i="11"/>
  <c r="H22" i="10"/>
  <c r="H21" i="10"/>
  <c r="H20" i="10"/>
  <c r="H19" i="10"/>
  <c r="H18" i="10"/>
  <c r="J22" i="10"/>
  <c r="L22" i="10" s="1"/>
  <c r="J21" i="10"/>
  <c r="K21" i="10" s="1"/>
  <c r="J20" i="10"/>
  <c r="K20" i="10" s="1"/>
  <c r="J19" i="10"/>
  <c r="K19" i="10" s="1"/>
  <c r="J18" i="10"/>
  <c r="L18" i="10" s="1"/>
  <c r="J45" i="10"/>
  <c r="L45" i="10" s="1"/>
  <c r="J44" i="10"/>
  <c r="K44" i="10" s="1"/>
  <c r="J43" i="10"/>
  <c r="K43" i="10" s="1"/>
  <c r="J42" i="10"/>
  <c r="K42" i="10" s="1"/>
  <c r="J41" i="10"/>
  <c r="K41" i="10" s="1"/>
  <c r="J40" i="10"/>
  <c r="K40" i="10" s="1"/>
  <c r="J39" i="10"/>
  <c r="K39" i="10" s="1"/>
  <c r="J38" i="10"/>
  <c r="K38" i="10" s="1"/>
  <c r="J37" i="10"/>
  <c r="K37" i="10" s="1"/>
  <c r="J36" i="10"/>
  <c r="K36" i="10" s="1"/>
  <c r="J35" i="10"/>
  <c r="K35" i="10" s="1"/>
  <c r="J34" i="10"/>
  <c r="K34" i="10" s="1"/>
  <c r="J33" i="10"/>
  <c r="K33" i="10" s="1"/>
  <c r="J32" i="10"/>
  <c r="K32" i="10" s="1"/>
  <c r="J31" i="10"/>
  <c r="K31" i="10" s="1"/>
  <c r="J30" i="10"/>
  <c r="K30" i="10" s="1"/>
  <c r="J29" i="10"/>
  <c r="L29" i="10" s="1"/>
  <c r="J28" i="10"/>
  <c r="K28" i="10" s="1"/>
  <c r="J27" i="10"/>
  <c r="K27" i="10" s="1"/>
  <c r="J26" i="10"/>
  <c r="K26" i="10" s="1"/>
  <c r="J25" i="10"/>
  <c r="K25" i="10" s="1"/>
  <c r="J24" i="10"/>
  <c r="K24" i="10" s="1"/>
  <c r="H45" i="10"/>
  <c r="H44" i="10"/>
  <c r="H43" i="10"/>
  <c r="H42" i="10"/>
  <c r="H41" i="10"/>
  <c r="H40" i="10"/>
  <c r="H39" i="10"/>
  <c r="H38" i="10"/>
  <c r="H37" i="10"/>
  <c r="H36" i="10"/>
  <c r="H35" i="10"/>
  <c r="H34" i="10"/>
  <c r="H33" i="10"/>
  <c r="H32" i="10"/>
  <c r="H31" i="10"/>
  <c r="H30" i="10"/>
  <c r="H29" i="10"/>
  <c r="H28" i="10"/>
  <c r="H27" i="10"/>
  <c r="H26" i="10"/>
  <c r="H25" i="10"/>
  <c r="H24" i="10"/>
  <c r="J53" i="10"/>
  <c r="K53" i="10" s="1"/>
  <c r="J52" i="10"/>
  <c r="K52" i="10" s="1"/>
  <c r="J51" i="10"/>
  <c r="K51" i="10" s="1"/>
  <c r="J50" i="10"/>
  <c r="K50" i="10" s="1"/>
  <c r="J49" i="10"/>
  <c r="K49" i="10" s="1"/>
  <c r="J48" i="10"/>
  <c r="K48" i="10" s="1"/>
  <c r="J47" i="10"/>
  <c r="K47" i="10" s="1"/>
  <c r="H53" i="10"/>
  <c r="H52" i="10"/>
  <c r="H51" i="10"/>
  <c r="H50" i="10"/>
  <c r="H49" i="10"/>
  <c r="H48" i="10"/>
  <c r="H47" i="10"/>
  <c r="J46" i="10"/>
  <c r="K46" i="10" s="1"/>
  <c r="J57" i="10"/>
  <c r="L57" i="10" s="1"/>
  <c r="J56" i="10"/>
  <c r="L56" i="10" s="1"/>
  <c r="J55" i="10"/>
  <c r="K55" i="10" s="1"/>
  <c r="J58" i="10"/>
  <c r="L58" i="10" s="1"/>
  <c r="J54" i="10"/>
  <c r="L54" i="10" s="1"/>
  <c r="J16" i="10"/>
  <c r="K16" i="10" s="1"/>
  <c r="J15" i="10"/>
  <c r="K15" i="10" s="1"/>
  <c r="J14" i="10"/>
  <c r="L14" i="10" s="1"/>
  <c r="J13" i="10"/>
  <c r="K13" i="10" s="1"/>
  <c r="J12" i="10"/>
  <c r="K12" i="10" s="1"/>
  <c r="J11" i="10"/>
  <c r="K11" i="10" s="1"/>
  <c r="J10" i="10"/>
  <c r="L10" i="10" s="1"/>
  <c r="J9" i="10"/>
  <c r="L9" i="10" s="1"/>
  <c r="J8" i="10"/>
  <c r="L8" i="10" s="1"/>
  <c r="J7" i="10"/>
  <c r="L7" i="10" s="1"/>
  <c r="J6" i="10"/>
  <c r="O6" i="10" s="1"/>
  <c r="J26" i="8"/>
  <c r="K26" i="8" s="1"/>
  <c r="J25" i="8"/>
  <c r="L25" i="8" s="1"/>
  <c r="J24" i="8"/>
  <c r="K24" i="8" s="1"/>
  <c r="J23" i="8"/>
  <c r="L23" i="8" s="1"/>
  <c r="J20" i="8"/>
  <c r="K20" i="8" s="1"/>
  <c r="B9" i="8"/>
  <c r="J8" i="8"/>
  <c r="K8" i="8" s="1"/>
  <c r="J10" i="8"/>
  <c r="K10" i="8" s="1"/>
  <c r="J11" i="8"/>
  <c r="L11" i="8" s="1"/>
  <c r="J12" i="8"/>
  <c r="K12" i="8" s="1"/>
  <c r="J13" i="8"/>
  <c r="L13" i="8" s="1"/>
  <c r="J14" i="8"/>
  <c r="L14" i="8" s="1"/>
  <c r="J15" i="8"/>
  <c r="L15" i="8" s="1"/>
  <c r="J16" i="8"/>
  <c r="K16" i="8" s="1"/>
  <c r="J17" i="8"/>
  <c r="L17" i="8" s="1"/>
  <c r="J9" i="8"/>
  <c r="L9" i="8" s="1"/>
  <c r="J26" i="4"/>
  <c r="K26" i="4" s="1"/>
  <c r="J25" i="4"/>
  <c r="L25" i="4" s="1"/>
  <c r="J24" i="4"/>
  <c r="K24" i="4" s="1"/>
  <c r="J7" i="8"/>
  <c r="K7" i="8" s="1"/>
  <c r="J20" i="4"/>
  <c r="J23" i="4"/>
  <c r="J23" i="10"/>
  <c r="K23" i="10" s="1"/>
  <c r="J17" i="10"/>
  <c r="O17" i="10" s="1"/>
  <c r="K89" i="10"/>
  <c r="P61" i="10"/>
  <c r="O61" i="10"/>
  <c r="L61" i="10"/>
  <c r="K61" i="10"/>
  <c r="H61" i="10"/>
  <c r="H57" i="10"/>
  <c r="H56" i="10"/>
  <c r="H55" i="10"/>
  <c r="H58" i="10"/>
  <c r="P60" i="10"/>
  <c r="O60" i="10"/>
  <c r="L60" i="10"/>
  <c r="K60" i="10"/>
  <c r="H60" i="10"/>
  <c r="P46" i="10"/>
  <c r="H46" i="10"/>
  <c r="H54" i="10"/>
  <c r="P23" i="10"/>
  <c r="H23" i="10"/>
  <c r="P59" i="10"/>
  <c r="O59" i="10"/>
  <c r="L59" i="10"/>
  <c r="K59" i="10"/>
  <c r="H59" i="10"/>
  <c r="H16" i="10"/>
  <c r="H15" i="10"/>
  <c r="H14" i="10"/>
  <c r="H13" i="10"/>
  <c r="H12" i="10"/>
  <c r="H11" i="10"/>
  <c r="H10" i="10"/>
  <c r="H9" i="10"/>
  <c r="H8" i="10"/>
  <c r="H7" i="10"/>
  <c r="P6" i="10"/>
  <c r="H6" i="10"/>
  <c r="P17" i="10"/>
  <c r="H17" i="10"/>
  <c r="K55" i="8"/>
  <c r="P27" i="8"/>
  <c r="O27" i="8"/>
  <c r="L27" i="8"/>
  <c r="K27" i="8"/>
  <c r="H27" i="8"/>
  <c r="H26" i="8"/>
  <c r="H25" i="8"/>
  <c r="H24" i="8"/>
  <c r="H23" i="8"/>
  <c r="P22" i="8"/>
  <c r="O22" i="8"/>
  <c r="L22" i="8"/>
  <c r="K22" i="8"/>
  <c r="H22" i="8"/>
  <c r="P21" i="8"/>
  <c r="O21" i="8"/>
  <c r="L21" i="8"/>
  <c r="K21" i="8"/>
  <c r="H21" i="8"/>
  <c r="H20" i="8"/>
  <c r="P19" i="8"/>
  <c r="O19" i="8"/>
  <c r="L19" i="8"/>
  <c r="K19" i="8"/>
  <c r="H19" i="8"/>
  <c r="P18" i="8"/>
  <c r="O18" i="8"/>
  <c r="L18" i="8"/>
  <c r="K18" i="8"/>
  <c r="H18" i="8"/>
  <c r="H17" i="8"/>
  <c r="H16" i="8"/>
  <c r="H15" i="8"/>
  <c r="H14" i="8"/>
  <c r="H13" i="8"/>
  <c r="H12" i="8"/>
  <c r="H11" i="8"/>
  <c r="H10" i="8"/>
  <c r="H9" i="8"/>
  <c r="H8" i="8"/>
  <c r="P7" i="8"/>
  <c r="H7" i="8"/>
  <c r="B7" i="8"/>
  <c r="P6" i="8"/>
  <c r="O6" i="8"/>
  <c r="L6" i="8"/>
  <c r="K6" i="8"/>
  <c r="H6" i="8"/>
  <c r="B6" i="8"/>
  <c r="K55" i="4"/>
  <c r="K8" i="4"/>
  <c r="L8" i="4"/>
  <c r="K9" i="4"/>
  <c r="L9" i="4"/>
  <c r="K10" i="4"/>
  <c r="L10" i="4"/>
  <c r="K11" i="4"/>
  <c r="L11" i="4"/>
  <c r="K12" i="4"/>
  <c r="L12" i="4"/>
  <c r="K13" i="4"/>
  <c r="L13" i="4"/>
  <c r="K14" i="4"/>
  <c r="L14" i="4"/>
  <c r="K15" i="4"/>
  <c r="L15" i="4"/>
  <c r="K16" i="4"/>
  <c r="L16" i="4"/>
  <c r="K17" i="4"/>
  <c r="L17" i="4"/>
  <c r="H8" i="4"/>
  <c r="H9" i="4"/>
  <c r="H10" i="4"/>
  <c r="H11" i="4"/>
  <c r="H12" i="4"/>
  <c r="H13" i="4"/>
  <c r="H14" i="4"/>
  <c r="H15" i="4"/>
  <c r="H16" i="4"/>
  <c r="H17" i="4"/>
  <c r="H18" i="4"/>
  <c r="H19" i="4"/>
  <c r="H20" i="4"/>
  <c r="H21" i="4"/>
  <c r="H22" i="4"/>
  <c r="H23" i="4"/>
  <c r="H24" i="4"/>
  <c r="H25" i="4"/>
  <c r="H26" i="4"/>
  <c r="H27" i="4"/>
  <c r="O72" i="13" l="1"/>
  <c r="P52" i="13"/>
  <c r="R52" i="13" s="1"/>
  <c r="P40" i="13"/>
  <c r="R40" i="13" s="1"/>
  <c r="P51" i="13"/>
  <c r="R51" i="13" s="1"/>
  <c r="P39" i="13"/>
  <c r="R39" i="13" s="1"/>
  <c r="P50" i="13"/>
  <c r="R50" i="13" s="1"/>
  <c r="P36" i="13"/>
  <c r="Q36" i="13" s="1"/>
  <c r="R13" i="13"/>
  <c r="R19" i="13"/>
  <c r="R25" i="13"/>
  <c r="R31" i="13"/>
  <c r="P11" i="13"/>
  <c r="R11" i="13" s="1"/>
  <c r="R67" i="13"/>
  <c r="K72" i="13"/>
  <c r="R9" i="13"/>
  <c r="J72" i="13"/>
  <c r="R35" i="13"/>
  <c r="Q35" i="13"/>
  <c r="Q48" i="13"/>
  <c r="R48" i="13"/>
  <c r="Q67" i="13"/>
  <c r="U34" i="13"/>
  <c r="R58" i="13"/>
  <c r="Q10" i="13"/>
  <c r="R64" i="13"/>
  <c r="Q8" i="13"/>
  <c r="H72" i="13"/>
  <c r="H78" i="13" s="1"/>
  <c r="H83" i="13" s="1"/>
  <c r="R61" i="13"/>
  <c r="R12" i="13"/>
  <c r="Q12" i="13"/>
  <c r="R23" i="13"/>
  <c r="Q23" i="13"/>
  <c r="R34" i="13"/>
  <c r="Q34" i="13"/>
  <c r="R37" i="13"/>
  <c r="Q37" i="13"/>
  <c r="R42" i="13"/>
  <c r="Q42" i="13"/>
  <c r="R7" i="13"/>
  <c r="Q7" i="13"/>
  <c r="R18" i="13"/>
  <c r="Q18" i="13"/>
  <c r="R29" i="13"/>
  <c r="Q29" i="13"/>
  <c r="R24" i="13"/>
  <c r="Q24" i="13"/>
  <c r="R38" i="13"/>
  <c r="Q38" i="13"/>
  <c r="R43" i="13"/>
  <c r="Q43" i="13"/>
  <c r="R30" i="13"/>
  <c r="Q30" i="13"/>
  <c r="Q53" i="13"/>
  <c r="R53" i="13"/>
  <c r="R68" i="13"/>
  <c r="Q68" i="13"/>
  <c r="R44" i="13"/>
  <c r="Q44" i="13"/>
  <c r="R49" i="13"/>
  <c r="Q49" i="13"/>
  <c r="R14" i="13"/>
  <c r="Q14" i="13"/>
  <c r="R54" i="13"/>
  <c r="Q54" i="13"/>
  <c r="R69" i="13"/>
  <c r="Q69" i="13"/>
  <c r="Q20" i="13"/>
  <c r="R20" i="13"/>
  <c r="R45" i="13"/>
  <c r="Q45" i="13"/>
  <c r="Q15" i="13"/>
  <c r="R15" i="13"/>
  <c r="R26" i="13"/>
  <c r="Q26" i="13"/>
  <c r="R55" i="13"/>
  <c r="Q55" i="13"/>
  <c r="R70" i="13"/>
  <c r="Q70" i="13"/>
  <c r="R28" i="13"/>
  <c r="Q28" i="13"/>
  <c r="R21" i="13"/>
  <c r="Q21" i="13"/>
  <c r="R32" i="13"/>
  <c r="Q32" i="13"/>
  <c r="R46" i="13"/>
  <c r="Q46" i="13"/>
  <c r="R17" i="13"/>
  <c r="Q17" i="13"/>
  <c r="R16" i="13"/>
  <c r="Q16" i="13"/>
  <c r="Q27" i="13"/>
  <c r="R27" i="13"/>
  <c r="R56" i="13"/>
  <c r="Q56" i="13"/>
  <c r="R22" i="13"/>
  <c r="Q22" i="13"/>
  <c r="R33" i="13"/>
  <c r="Q33" i="13"/>
  <c r="Q41" i="13"/>
  <c r="R41" i="13"/>
  <c r="R47" i="13"/>
  <c r="Q47" i="13"/>
  <c r="Q13" i="13"/>
  <c r="Q25" i="13"/>
  <c r="Q39" i="13"/>
  <c r="Q51" i="13"/>
  <c r="U7" i="13"/>
  <c r="Q59" i="13"/>
  <c r="Q62" i="13"/>
  <c r="Q65" i="13"/>
  <c r="Q40" i="13"/>
  <c r="Q52" i="13"/>
  <c r="Q57" i="13"/>
  <c r="Q60" i="13"/>
  <c r="Q63" i="13"/>
  <c r="U6" i="13"/>
  <c r="Q19" i="13"/>
  <c r="Q31" i="13"/>
  <c r="Q50" i="13"/>
  <c r="L72" i="13"/>
  <c r="M72" i="13"/>
  <c r="Q59" i="11"/>
  <c r="Q58" i="11"/>
  <c r="Q57" i="11"/>
  <c r="Q65" i="11"/>
  <c r="Q64" i="11"/>
  <c r="Q63" i="11"/>
  <c r="Q62" i="11"/>
  <c r="Q61" i="11"/>
  <c r="Q60" i="11"/>
  <c r="Q9" i="11"/>
  <c r="Q8" i="11"/>
  <c r="Q10" i="11"/>
  <c r="O68" i="11"/>
  <c r="O67" i="11"/>
  <c r="O36" i="11"/>
  <c r="O30" i="11"/>
  <c r="O18" i="11"/>
  <c r="O35" i="11"/>
  <c r="O31" i="11"/>
  <c r="O19" i="11"/>
  <c r="O56" i="11"/>
  <c r="O29" i="11"/>
  <c r="O17" i="11"/>
  <c r="O34" i="11"/>
  <c r="O55" i="11"/>
  <c r="O28" i="11"/>
  <c r="O16" i="11"/>
  <c r="O49" i="11"/>
  <c r="O54" i="11"/>
  <c r="O27" i="11"/>
  <c r="O15" i="11"/>
  <c r="O48" i="11"/>
  <c r="O53" i="11"/>
  <c r="O26" i="11"/>
  <c r="O14" i="11"/>
  <c r="O47" i="11"/>
  <c r="O52" i="11"/>
  <c r="O25" i="11"/>
  <c r="O13" i="11"/>
  <c r="O46" i="11"/>
  <c r="O51" i="11"/>
  <c r="O24" i="11"/>
  <c r="O12" i="11"/>
  <c r="O45" i="11"/>
  <c r="O50" i="11"/>
  <c r="O23" i="11"/>
  <c r="O11" i="11"/>
  <c r="O44" i="11"/>
  <c r="O66" i="11"/>
  <c r="O7" i="11"/>
  <c r="O22" i="11"/>
  <c r="O39" i="11"/>
  <c r="O43" i="11"/>
  <c r="O70" i="11"/>
  <c r="O33" i="11"/>
  <c r="O21" i="11"/>
  <c r="O38" i="11"/>
  <c r="O42" i="11"/>
  <c r="O69" i="11"/>
  <c r="O32" i="11"/>
  <c r="O20" i="11"/>
  <c r="O37" i="11"/>
  <c r="O41" i="11"/>
  <c r="O40" i="11"/>
  <c r="O6" i="11"/>
  <c r="M72" i="11"/>
  <c r="L72" i="11"/>
  <c r="K72" i="11"/>
  <c r="J72" i="11"/>
  <c r="L16" i="10"/>
  <c r="H72" i="11"/>
  <c r="H78" i="11" s="1"/>
  <c r="H79" i="11" s="1"/>
  <c r="H80" i="11" s="1"/>
  <c r="T34" i="11"/>
  <c r="T7" i="11"/>
  <c r="T6" i="11"/>
  <c r="T11" i="11"/>
  <c r="H63" i="10"/>
  <c r="H67" i="10" s="1"/>
  <c r="H72" i="10" s="1"/>
  <c r="L19" i="10"/>
  <c r="K18" i="10"/>
  <c r="L21" i="10"/>
  <c r="L20" i="10"/>
  <c r="K22" i="10"/>
  <c r="K45" i="10"/>
  <c r="L33" i="10"/>
  <c r="K29" i="10"/>
  <c r="L39" i="10"/>
  <c r="L43" i="10"/>
  <c r="L37" i="10"/>
  <c r="L27" i="10"/>
  <c r="L41" i="10"/>
  <c r="L31" i="10"/>
  <c r="L25" i="10"/>
  <c r="L35" i="10"/>
  <c r="L44" i="10"/>
  <c r="L42" i="10"/>
  <c r="L40" i="10"/>
  <c r="L38" i="10"/>
  <c r="L36" i="10"/>
  <c r="L34" i="10"/>
  <c r="L32" i="10"/>
  <c r="L30" i="10"/>
  <c r="L28" i="10"/>
  <c r="L26" i="10"/>
  <c r="L24" i="10"/>
  <c r="L48" i="10"/>
  <c r="L49" i="10"/>
  <c r="L47" i="10"/>
  <c r="L50" i="10"/>
  <c r="L51" i="10"/>
  <c r="L52" i="10"/>
  <c r="L53" i="10"/>
  <c r="K8" i="10"/>
  <c r="K25" i="8"/>
  <c r="L12" i="10"/>
  <c r="K9" i="10"/>
  <c r="L20" i="8"/>
  <c r="L26" i="8"/>
  <c r="L13" i="10"/>
  <c r="L55" i="10"/>
  <c r="L24" i="8"/>
  <c r="K7" i="10"/>
  <c r="L15" i="10"/>
  <c r="L11" i="10"/>
  <c r="O23" i="10"/>
  <c r="K57" i="10"/>
  <c r="K54" i="10"/>
  <c r="K6" i="10"/>
  <c r="K56" i="10"/>
  <c r="L6" i="10"/>
  <c r="K14" i="10"/>
  <c r="K10" i="10"/>
  <c r="K58" i="10"/>
  <c r="K23" i="8"/>
  <c r="L8" i="8"/>
  <c r="L12" i="8"/>
  <c r="K11" i="8"/>
  <c r="K15" i="8"/>
  <c r="L10" i="8"/>
  <c r="K9" i="8"/>
  <c r="K14" i="8"/>
  <c r="L16" i="8"/>
  <c r="L26" i="4"/>
  <c r="K13" i="8"/>
  <c r="K17" i="8"/>
  <c r="K25" i="4"/>
  <c r="L7" i="8"/>
  <c r="O7" i="8"/>
  <c r="L24" i="4"/>
  <c r="L23" i="10"/>
  <c r="K17" i="10"/>
  <c r="L17" i="10"/>
  <c r="L46" i="10"/>
  <c r="O46" i="10"/>
  <c r="H29" i="8"/>
  <c r="H33" i="8" s="1"/>
  <c r="H38" i="8" s="1"/>
  <c r="P72" i="13" l="1"/>
  <c r="Q11" i="13"/>
  <c r="R36" i="13"/>
  <c r="H79" i="13"/>
  <c r="H80" i="13" s="1"/>
  <c r="R66" i="13"/>
  <c r="Q66" i="13"/>
  <c r="R6" i="13"/>
  <c r="Q6" i="13"/>
  <c r="H86" i="13"/>
  <c r="H109" i="13"/>
  <c r="O72" i="11"/>
  <c r="P38" i="11"/>
  <c r="Q38" i="11"/>
  <c r="P50" i="11"/>
  <c r="Q50" i="11"/>
  <c r="P53" i="11"/>
  <c r="Q53" i="11"/>
  <c r="P56" i="11"/>
  <c r="Q56" i="11"/>
  <c r="P21" i="11"/>
  <c r="Q21" i="11"/>
  <c r="P45" i="11"/>
  <c r="Q45" i="11"/>
  <c r="P48" i="11"/>
  <c r="Q48" i="11"/>
  <c r="P19" i="11"/>
  <c r="Q19" i="11"/>
  <c r="P31" i="11"/>
  <c r="Q31" i="11"/>
  <c r="P70" i="11"/>
  <c r="Q70" i="11"/>
  <c r="P24" i="11"/>
  <c r="Q24" i="11"/>
  <c r="P27" i="11"/>
  <c r="Q27" i="11"/>
  <c r="P35" i="11"/>
  <c r="Q35" i="11"/>
  <c r="P43" i="11"/>
  <c r="Q43" i="11"/>
  <c r="P51" i="11"/>
  <c r="Q51" i="11"/>
  <c r="P54" i="11"/>
  <c r="Q54" i="11"/>
  <c r="P18" i="11"/>
  <c r="Q18" i="11"/>
  <c r="P15" i="11"/>
  <c r="Q15" i="11"/>
  <c r="P39" i="11"/>
  <c r="Q39" i="11"/>
  <c r="P46" i="11"/>
  <c r="Q46" i="11"/>
  <c r="P49" i="11"/>
  <c r="Q49" i="11"/>
  <c r="P30" i="11"/>
  <c r="Q30" i="11"/>
  <c r="P33" i="11"/>
  <c r="Q33" i="11"/>
  <c r="P41" i="11"/>
  <c r="Q41" i="11"/>
  <c r="P22" i="11"/>
  <c r="Q22" i="11"/>
  <c r="P13" i="11"/>
  <c r="Q13" i="11"/>
  <c r="P16" i="11"/>
  <c r="Q16" i="11"/>
  <c r="P36" i="11"/>
  <c r="Q36" i="11"/>
  <c r="P37" i="11"/>
  <c r="Q37" i="11"/>
  <c r="P7" i="11"/>
  <c r="Q7" i="11"/>
  <c r="P25" i="11"/>
  <c r="Q25" i="11"/>
  <c r="P28" i="11"/>
  <c r="Q28" i="11"/>
  <c r="P67" i="11"/>
  <c r="Q67" i="11"/>
  <c r="P20" i="11"/>
  <c r="Q20" i="11"/>
  <c r="P66" i="11"/>
  <c r="Q66" i="11"/>
  <c r="P52" i="11"/>
  <c r="Q52" i="11"/>
  <c r="P55" i="11"/>
  <c r="Q55" i="11"/>
  <c r="P68" i="11"/>
  <c r="Q68" i="11"/>
  <c r="P12" i="11"/>
  <c r="Q12" i="11"/>
  <c r="P32" i="11"/>
  <c r="Q32" i="11"/>
  <c r="P44" i="11"/>
  <c r="Q44" i="11"/>
  <c r="P47" i="11"/>
  <c r="Q47" i="11"/>
  <c r="P34" i="11"/>
  <c r="Q34" i="11"/>
  <c r="P69" i="11"/>
  <c r="Q69" i="11"/>
  <c r="P11" i="11"/>
  <c r="Q11" i="11"/>
  <c r="P14" i="11"/>
  <c r="Q14" i="11"/>
  <c r="P17" i="11"/>
  <c r="Q17" i="11"/>
  <c r="P42" i="11"/>
  <c r="Q42" i="11"/>
  <c r="P23" i="11"/>
  <c r="Q23" i="11"/>
  <c r="P26" i="11"/>
  <c r="Q26" i="11"/>
  <c r="P29" i="11"/>
  <c r="Q29" i="11"/>
  <c r="P40" i="11"/>
  <c r="Q40" i="11"/>
  <c r="P6" i="11"/>
  <c r="Q6" i="11"/>
  <c r="H83" i="11"/>
  <c r="H86" i="11" s="1"/>
  <c r="H88" i="11" s="1"/>
  <c r="L63" i="10"/>
  <c r="L29" i="8"/>
  <c r="H68" i="10"/>
  <c r="H69" i="10" s="1"/>
  <c r="H75" i="10"/>
  <c r="H98" i="10"/>
  <c r="H34" i="8"/>
  <c r="H35" i="8" s="1"/>
  <c r="H41" i="8"/>
  <c r="H64" i="8"/>
  <c r="R72" i="13" l="1"/>
  <c r="H88" i="13"/>
  <c r="N109" i="13"/>
  <c r="Q72" i="11"/>
  <c r="H93" i="11" s="1"/>
  <c r="H109" i="11"/>
  <c r="H77" i="10"/>
  <c r="K98" i="10"/>
  <c r="H43" i="8"/>
  <c r="K64" i="8"/>
  <c r="O7" i="4"/>
  <c r="L18" i="4"/>
  <c r="O19" i="4"/>
  <c r="L21" i="4"/>
  <c r="O22" i="4"/>
  <c r="L27" i="4"/>
  <c r="L20" i="4"/>
  <c r="L23" i="4"/>
  <c r="B7" i="4"/>
  <c r="B6" i="4"/>
  <c r="L6" i="4"/>
  <c r="P27" i="4"/>
  <c r="P22" i="4"/>
  <c r="P21" i="4"/>
  <c r="P19" i="4"/>
  <c r="P18" i="4"/>
  <c r="P7" i="4"/>
  <c r="P6" i="4"/>
  <c r="H93" i="13" l="1"/>
  <c r="H94" i="13" s="1"/>
  <c r="H95" i="13" s="1"/>
  <c r="N109" i="11"/>
  <c r="L22" i="4"/>
  <c r="L19" i="4"/>
  <c r="L7" i="4"/>
  <c r="K20" i="4"/>
  <c r="K19" i="4"/>
  <c r="K27" i="4"/>
  <c r="K23" i="4"/>
  <c r="K21" i="4"/>
  <c r="O21" i="4"/>
  <c r="K18" i="4"/>
  <c r="K22" i="4"/>
  <c r="K7" i="4"/>
  <c r="O27" i="4"/>
  <c r="O6" i="4"/>
  <c r="O18" i="4"/>
  <c r="K6" i="4"/>
  <c r="H6" i="4"/>
  <c r="H7" i="4"/>
  <c r="H99" i="13" l="1"/>
  <c r="N99" i="13" s="1"/>
  <c r="L29" i="4"/>
  <c r="H29" i="4"/>
  <c r="H48" i="4" l="1"/>
  <c r="H54" i="4" s="1"/>
  <c r="K54" i="4" s="1"/>
  <c r="H48" i="8"/>
  <c r="H33" i="4"/>
  <c r="H34" i="4" s="1"/>
  <c r="H35" i="4" s="1"/>
  <c r="H82" i="10" l="1"/>
  <c r="W93" i="13" s="1"/>
  <c r="H49" i="4"/>
  <c r="H50" i="4" s="1"/>
  <c r="H53" i="4"/>
  <c r="H53" i="8"/>
  <c r="H54" i="8"/>
  <c r="K54" i="8" s="1"/>
  <c r="H49" i="8"/>
  <c r="H50" i="8" s="1"/>
  <c r="H38" i="4"/>
  <c r="H64" i="4" s="1"/>
  <c r="H83" i="10" l="1"/>
  <c r="H84" i="10" s="1"/>
  <c r="V93" i="11"/>
  <c r="H87" i="10"/>
  <c r="H88" i="10"/>
  <c r="K88" i="10" s="1"/>
  <c r="K53" i="4"/>
  <c r="K56" i="4" s="1"/>
  <c r="H65" i="4"/>
  <c r="H65" i="8" s="1"/>
  <c r="H56" i="4"/>
  <c r="K53" i="8"/>
  <c r="K56" i="8" s="1"/>
  <c r="H66" i="8"/>
  <c r="H56" i="8"/>
  <c r="K64" i="4"/>
  <c r="H41" i="4"/>
  <c r="H43" i="4" s="1"/>
  <c r="H110" i="11" l="1"/>
  <c r="H110" i="13"/>
  <c r="H111" i="11"/>
  <c r="N111" i="11" s="1"/>
  <c r="H111" i="13"/>
  <c r="N111" i="13" s="1"/>
  <c r="H99" i="11"/>
  <c r="H98" i="11"/>
  <c r="H94" i="11"/>
  <c r="H95" i="11" s="1"/>
  <c r="N110" i="11"/>
  <c r="H99" i="10"/>
  <c r="K87" i="10"/>
  <c r="K90" i="10" s="1"/>
  <c r="H101" i="10"/>
  <c r="H112" i="13" s="1"/>
  <c r="N112" i="13" s="1"/>
  <c r="K66" i="8"/>
  <c r="H100" i="10"/>
  <c r="K100" i="10" s="1"/>
  <c r="H90" i="10"/>
  <c r="K65" i="4"/>
  <c r="K66" i="4" s="1"/>
  <c r="H58" i="4"/>
  <c r="K58" i="4" s="1"/>
  <c r="K50" i="4" s="1"/>
  <c r="K48" i="4" s="1"/>
  <c r="K49" i="4" s="1"/>
  <c r="H66" i="4"/>
  <c r="K65" i="8"/>
  <c r="H67" i="8"/>
  <c r="H58" i="8"/>
  <c r="K58" i="8" s="1"/>
  <c r="K50" i="8" s="1"/>
  <c r="K48" i="8" s="1"/>
  <c r="K49" i="8" s="1"/>
  <c r="H113" i="11" l="1"/>
  <c r="H113" i="13"/>
  <c r="N113" i="13" s="1"/>
  <c r="N110" i="13"/>
  <c r="K101" i="10"/>
  <c r="H112" i="11"/>
  <c r="H114" i="11" s="1"/>
  <c r="H98" i="13" s="1"/>
  <c r="H114" i="13" s="1"/>
  <c r="N114" i="13" s="1"/>
  <c r="N99" i="11"/>
  <c r="N113" i="11"/>
  <c r="N98" i="11"/>
  <c r="H101" i="11"/>
  <c r="H103" i="11" s="1"/>
  <c r="N103" i="11" s="1"/>
  <c r="K99" i="10"/>
  <c r="H102" i="10"/>
  <c r="K67" i="8"/>
  <c r="H92" i="10"/>
  <c r="K92" i="10" s="1"/>
  <c r="K84" i="10" s="1"/>
  <c r="K82" i="10" s="1"/>
  <c r="K83" i="10" s="1"/>
  <c r="N115" i="13" l="1"/>
  <c r="H115" i="13"/>
  <c r="H101" i="13"/>
  <c r="H103" i="13" s="1"/>
  <c r="N103" i="13" s="1"/>
  <c r="N98" i="13"/>
  <c r="N101" i="13" s="1"/>
  <c r="K102" i="10"/>
  <c r="N101" i="11"/>
  <c r="N95" i="11" s="1"/>
  <c r="N93" i="11" s="1"/>
  <c r="N94" i="11" s="1"/>
  <c r="N112" i="11"/>
  <c r="N114" i="11" s="1"/>
  <c r="N95" i="13" l="1"/>
  <c r="N93" i="13" s="1"/>
  <c r="N94" i="13" s="1"/>
</calcChain>
</file>

<file path=xl/sharedStrings.xml><?xml version="1.0" encoding="utf-8"?>
<sst xmlns="http://schemas.openxmlformats.org/spreadsheetml/2006/main" count="2812" uniqueCount="288">
  <si>
    <t>معادل ریالی</t>
  </si>
  <si>
    <t>جمع کالای دریافتی</t>
  </si>
  <si>
    <t>خریدار: شرکت پالایشگاه میعانات گازی آدیش جنوبی</t>
  </si>
  <si>
    <t>کسور:</t>
  </si>
  <si>
    <t>جمع صورتحساب</t>
  </si>
  <si>
    <t>مبلغ ارزی</t>
  </si>
  <si>
    <t>نرخ تسعیر</t>
  </si>
  <si>
    <t>تاریخ</t>
  </si>
  <si>
    <t>توضیحات در خصوص نرخ های تسعیر:</t>
  </si>
  <si>
    <t>ردیف</t>
  </si>
  <si>
    <t>کد کالا</t>
  </si>
  <si>
    <t>شرح کالا</t>
  </si>
  <si>
    <t>واحد</t>
  </si>
  <si>
    <t>مقدار</t>
  </si>
  <si>
    <t>بهای واحد
(یورو)</t>
  </si>
  <si>
    <t>مبلغ قرارداد
(یورو)</t>
  </si>
  <si>
    <t>مقادیر
رسید شده</t>
  </si>
  <si>
    <t>درصد کالای
دریافتی</t>
  </si>
  <si>
    <t>مبلغ کل
(یورو)</t>
  </si>
  <si>
    <t>فاکتور</t>
  </si>
  <si>
    <t>خلاصه محاسبات پرداخت صورت حساب:</t>
  </si>
  <si>
    <t>(یورو)</t>
  </si>
  <si>
    <t>توضیحات:</t>
  </si>
  <si>
    <t>مالیات و عوارض بر ارزش افزوده (9%)</t>
  </si>
  <si>
    <t>جمع کسور</t>
  </si>
  <si>
    <t>خالص قابل پرداخت</t>
  </si>
  <si>
    <t>تاریخ تهیه گزارش: 1401/12/23</t>
  </si>
  <si>
    <t>#</t>
  </si>
  <si>
    <t>Identity</t>
  </si>
  <si>
    <t>Category</t>
  </si>
  <si>
    <t>Mark No.</t>
  </si>
  <si>
    <t>Description</t>
  </si>
  <si>
    <t>Unit</t>
  </si>
  <si>
    <t>Supply</t>
  </si>
  <si>
    <t>Packing List</t>
  </si>
  <si>
    <t>Receipt</t>
  </si>
  <si>
    <t>Bulk</t>
  </si>
  <si>
    <t>-</t>
  </si>
  <si>
    <t>"400 Watt Metal Halide Flood light with Lamp, 230 V, 50 Hz , Industrial weatherproof , Housing made of Diecast Aluminum , Reflector made of Andonized Aluminium , Magnetic ballast with PF corrective capacitor , Lighting Fixture 26000 lumen, 3 pole terminal block suitable for 3x4mm2 cable (Through wiring ) , Equipped with One cable entry with M20 Gland Brass made nickel plated for Non armored cable ,One M20-brass made nickel plated Stopping Plug ,Fixture IP 65 , Dimension :535x400x165 mm, Structure mounted (LD-45)"</t>
  </si>
  <si>
    <t>Set</t>
  </si>
  <si>
    <t>"400 Watt Metal Halide Flood light with Lamp, 230 V, 50 Hz , Industrial weatherproof , Housing made of Diecast Aluminum , Reflector made of Andonized Aluminium , Magnetic ballast with PF corrective capacitor , Lighting Fixture 26000 lumen, 3 pole terminal block suitable for 3x4mm2 cable (Through wiring ) , Equipped with One cable entry with M20 Gland Brass made nickel plated for Non armored cable ,One M20-brass made nickel plated Stopping Plug ,Fixture IP 65 , Dimension :535x400x165 mm, Pole mounted (LD-51)"</t>
  </si>
  <si>
    <t>HIGH BAY LIGHTING FIXTURE, WITH LED PANEL, Weather Proof Type, IP55, 200W, 230V AC, 50Hz, Enclosure material: Painted Metallic body, Connection box to be provided for Cable entry, 2xM20 cable entries equipped with 1 cable glands and 1 stopping plug, double sealed for steel wire armored cable, Min. Luman: 26,000 lm, Suspended Mounted "LD-42"</t>
  </si>
  <si>
    <t>LED Lighting Fixture, Weather Proof, IP55, With 40 W LED Panel, 230V AC, 50Hz, Surface Mounted (LD-11B)</t>
  </si>
  <si>
    <t>Piece</t>
  </si>
  <si>
    <t>LED LIGHTING FIXTURE, WITH LED PANEL, Weather Proof Type, IP55, 40W, 230V AC, 50Hz, Enclosure material: Painted Metallic body, Connection box to be provided for Cable entry 2xM20 cable entries equipped with 2 cable glands, double sealed for steel wire armored cable, Min. Luman: 4,600 lm, Stanchion mounted "LD-08"</t>
  </si>
  <si>
    <t>FLOOD LIGHTING FIXTURE, With LED Panel, Weather Proof Type, IP55, 200W, 230VAC, 50Hz, Enclosure material: Painted Metallic body, Connection box to be provided for Cable entry, 2xM20 cable entries equipped with 1 cable glands and 1 stopping plug, double sealed for steel wire armored cable, Min. Luman: 26,000 lm, Pole mounted "LD-51"</t>
  </si>
  <si>
    <t>FLOOD LIGHTING FIXTURE, With LED Panel, Weather Proof Type, IP55, 200W, 230VAC, 50Hz, Enclosure material: Painted Metallic body, Connection box to be provided for Cable entry, 2xM20 cable entries equipped with 1 cable glands and 1 stopping plug, double sealed for steel wire armored cable, Min. Luman: 26,000 lm, Structure Mounted "LD-45"</t>
  </si>
  <si>
    <t>LED LIGHTING FIXTURE, WITH LED PANEL, Weather Proof Type, IP55, 40W, 230V AC, 50Hz, Enclosure material: Painted Metallic body, Connection box to be provided for Cable entry 2xM20 cable entries equipped with 2 cable glands, double sealed for steel wire armored cable, Min. Luman: 4,600 lm, Bracket mounted "LD-05"</t>
  </si>
  <si>
    <t>LED LIGHTING FIXTURE, WITH LED PANEL, Weather Proof Type, IP55, 40W, 230V AC, 50Hz, Enclosure material: Painted Metallic body, Connection box to be provided for Cable entry 2xM20 cable entries equipped with 2 cable glands, double sealed for steel wire armored cable, Min. Luman: 4,600 lm, Handrail supported "LD-07"</t>
  </si>
  <si>
    <t>LED LIGHTING FIXTURE, WITH LED PANEL, Weather Proof Type, IP55, 40W, 230V AC, 50Hz, Battery back up Type (min. 90min), Enclosure material: Painted Metallic body, Connection box to be provided for Cable entry 2xM20 cable entries equipped with 2 cable glands, double sealed for steel wire armored cable, Min. Luman: 4,600 lm, Bracket mounted "LD-05"</t>
  </si>
  <si>
    <t>LED LIGHTING FIXTURE, WITH LED PANEL, Weather Proof Type, IP55, 40W, 230V AC, 50Hz, Battery back up Type (min. 90min), Enclosure material: Painted Metallic body, Connection box to be provided for Cable entry 2xM20 cable entries equipped with 2 cable glands, double sealed for steel wire armored cable, Min. Luman: 4,600 lm, Handrail supported "LD-07"</t>
  </si>
  <si>
    <t>STREET LIGHTING FIXTURE, WITH METAL HALIDE LAMP (HIT), Weather Proof, IP55, 250 W, 230 V, 50 Hz, Made of one Piece Die-Cast Aluminum with Brightened &amp; Anodized Aluminum Reflector, Porcelain Lamp holder E40, Shock &amp; Thermal Resistant Glass Bowl Diffuser, Capable for installing on 50~100 mm Diameter Pipe with Mounting facilities, Min. Luman: 26,000 lm, Pole mounted "LD-49"</t>
  </si>
  <si>
    <t>LED LIGHTING FIXTURE, WITH LED PANEL, Weather Proof Type, IP55, 40W, 230V AC, 50Hz, Battery back up Type (min. 90min), Enclosure material: Painted Metallic body, Connection box to be provided for Cable entry 2xM20 cable entries equipped with 2 cable glands, double sealed for steel wire armored cable, Min. Luman: 4,600 lm, Surface mounted (LD-01)</t>
  </si>
  <si>
    <t>24W LED Weather Proof lighting fixture , 230 V. 50 Hz , Industrial weatherproof , Enclosure made of Extruded Aluminum , End cap made of diecast aluminum , Diffuser made of Acrylics sheet , Electronic driver , 24 watt Module , 100 lumen/ watt -2400Lm , CRI&gt;80 , 4000k , 3 pole terminal block suitable for 3x4mm2 cable (Through wiring ) , Equipped with Two cable entry with M20 gland Brass made nickel plated for armored cable , IP 65 , Dimension :621x91x78 , Surface mounted (LD-01)</t>
  </si>
  <si>
    <t>Opi No.</t>
  </si>
  <si>
    <t>Date</t>
  </si>
  <si>
    <t>Packing List No.</t>
  </si>
  <si>
    <t>Purchase Order</t>
  </si>
  <si>
    <t>Vendor</t>
  </si>
  <si>
    <t>Destination</t>
  </si>
  <si>
    <t>Shipment No.</t>
  </si>
  <si>
    <t>Material Description</t>
  </si>
  <si>
    <t>Main Material</t>
  </si>
  <si>
    <t>Pl Quantity</t>
  </si>
  <si>
    <t>Shortage</t>
  </si>
  <si>
    <t>Overage</t>
  </si>
  <si>
    <t>Damage</t>
  </si>
  <si>
    <t>Incorrect</t>
  </si>
  <si>
    <t>Accepted</t>
  </si>
  <si>
    <t>Weight/Unit</t>
  </si>
  <si>
    <t>Action Code</t>
  </si>
  <si>
    <t>Remark</t>
  </si>
  <si>
    <t>JAHAN NOOR CO. LTD</t>
  </si>
  <si>
    <t>DDP SITE</t>
  </si>
  <si>
    <t>2</t>
  </si>
  <si>
    <t>Main Item</t>
  </si>
  <si>
    <t>Sub Item</t>
  </si>
  <si>
    <t>3</t>
  </si>
  <si>
    <t>01</t>
  </si>
  <si>
    <t>Advise Vendor of Overage/Shortage</t>
  </si>
  <si>
    <t>brass made nickle plate cable gland M20for armored cable</t>
  </si>
  <si>
    <t>خلاصه مالی خرید اقلام روشنایی</t>
  </si>
  <si>
    <t xml:space="preserve">فروشنده: شرکت جهان نور </t>
  </si>
  <si>
    <t>2- در محاسبه نرخ تسعیر جهت استهلاک پیش پرداخت  ، عینا از نرخ تسعیر پرداخت های انجام شده در همان تاریخ استفاده شده است. پیش پرداخت  به شرح ذیل انجام شده است:</t>
  </si>
  <si>
    <t>1401/11/06</t>
  </si>
  <si>
    <t>سپرده حسن انجام کار (5%)</t>
  </si>
  <si>
    <t>جرائم تاخیر 10% مبلغ قرارداد</t>
  </si>
  <si>
    <t>شماره قرارداد: ADSH-P-P0-GE-110</t>
  </si>
  <si>
    <t>1401/08/17</t>
  </si>
  <si>
    <t>تاریخ شروع قرارداد: 1401/08/17</t>
  </si>
  <si>
    <t>1401/12/23</t>
  </si>
  <si>
    <t>bulk</t>
  </si>
  <si>
    <t>BRACKET MOUNTED LIGHTING POLE, Type 1, ,installation type "LD-05", 2” Hot dip galvanized steel pipe, Pipe Length 2,400mm, For LED/Fluorescent fixtures, Earth Lug</t>
  </si>
  <si>
    <t>New</t>
  </si>
  <si>
    <t>170.00 Pieces</t>
  </si>
  <si>
    <t>HAND RAIL SUPPORT MOUNTED LIGHTING POLE, Type 1,installation type "LD-07", 2” Hot dip galvanized steel pipe, Without base plate, Pipe Length 4,000mm, For LED/Fluorescent fixtures, Equiped with JB base plate, Earth Lug</t>
  </si>
  <si>
    <t>1,200.00 Pieces</t>
  </si>
  <si>
    <t>FLOOD LIGHT TOWER,Type 1,installation type "LD-55", 10m height, Suitable for 8 no. Flood lighting fixtures (Unsymmetrical/side arrangement), Hot dip galvanized steel pipe with base plate, Suitable for plant site condition, Completed with Adequate Base plate for installation 2 Junction box (NF2 Type), Earth Lug</t>
  </si>
  <si>
    <t>28.00 Pieces</t>
  </si>
  <si>
    <t>FLOOD LIGHT TOWER, Type 2,installation type "LD-56", 14m height, Equiped with Ladder and Fix Basket, Suitable for 1 to 16 no. Flood lighting fixtures (Symmetrical arrangement),Hot dip galvanized steel pipe,With base plate,Suitable for plant site condition,Completed with Adequate base plate for installation 2 Junction box (NF2 Type), 2 (two) adequate junction box at top of tower,Earth Lug</t>
  </si>
  <si>
    <t>60.00 Pieces</t>
  </si>
  <si>
    <t>FOUNDATION MOUNTED LIGHTING POLE, Type 1, ,installation type "LD-08",2” Hot dip galvanized steel pipe with base plate, Pipe Length 4,000mm, For LED/Fluorescent fixtures,Equiped with JB base plate,Earth Lug</t>
  </si>
  <si>
    <t>120.00 Pieces</t>
  </si>
  <si>
    <t>STREET LIGHTING POLE, SINGLE ARM, Type 1,installation type "LD-49", 10m height, Hot dip galvanized steel pole with base plate, Minimum thickness: 3 mm (Refer to related Installation standard), Tilt:15 Deg., Suitable for installing one 250W street lighting fixture, Suitable for Plant site condition, Completed with One Single Curved Upper Pipe (2m),Pole base plate,Adequate base plate for Junction box (NS1 Type), Earth Lug</t>
  </si>
  <si>
    <t>140.00 Pieces</t>
  </si>
  <si>
    <t>STREET LIGHTING POLE, DOUBLE ARM, Type 2, ,installation type "LD-49", 10m height, Hot dip galvanized steel pole with base plate, Minimum thickness: 3 mm (Refer to related Installation standard, Tilt:15 Deg., Suitable for installing two 250W street lighting fixture, Suitable for Plant site condition, Completed with Two Single Curved Upper Pipe (2m), Pole base Plate, Adequate base plate for Junction box (NS1 Type), Earth Lug</t>
  </si>
  <si>
    <t>30.00 Pieces</t>
  </si>
  <si>
    <t>6889510142</t>
  </si>
  <si>
    <t>6889510101</t>
  </si>
  <si>
    <t>junction box  200x200x70</t>
  </si>
  <si>
    <t>M20 Brass made nickle plate cable gland  For non armored cable</t>
  </si>
  <si>
    <t>Brass made nickle plate stopping plug M20</t>
  </si>
  <si>
    <t>HAND RAIL SUPPORT MOUNTED LIGHTING POLE, Type 1,installation type "LD-07", 2” Hot dip galvanized steel pipe, Without base plate, Pipe Length 4,000mm,
For LED/Fluorescent fixtures, Equiped with JB base plate, Earth Lug</t>
  </si>
  <si>
    <t>junction box  300x300x30</t>
  </si>
  <si>
    <t>6889210041</t>
  </si>
  <si>
    <t>112179000150</t>
  </si>
  <si>
    <t>ubolt suitable for installation lighting pole ( H 109mm)</t>
  </si>
  <si>
    <t>112179000151</t>
  </si>
  <si>
    <t>Hex NUT M10</t>
  </si>
  <si>
    <t>112179000152</t>
  </si>
  <si>
    <t>Plain washer M10</t>
  </si>
  <si>
    <t>112179000153</t>
  </si>
  <si>
    <t>Spring washer M10</t>
  </si>
  <si>
    <t>112179000154</t>
  </si>
  <si>
    <t>Ubolt suitable for Installation JB PLATE (H:88mm)</t>
  </si>
  <si>
    <t>112179000155</t>
  </si>
  <si>
    <t>Hex  Nut M10</t>
  </si>
  <si>
    <t>112179000156</t>
  </si>
  <si>
    <t>plain washer M10</t>
  </si>
  <si>
    <t>112179000157</t>
  </si>
  <si>
    <t>112179000158</t>
  </si>
  <si>
    <t>End Cap</t>
  </si>
  <si>
    <t>استهلاک پیش پرداخت (25%)</t>
  </si>
  <si>
    <r>
      <t xml:space="preserve">کلیه کالاهای موضوع قرارداد باید از زمان پرداخت پیش پرداخت ظرف 90 روز تقویمی تحویل گردد.تاریخ پرداخت پیش پرداخت 1401/08/17 میباشد و تاریخ تحویل 1401/11/17 میباشد. طی 
 </t>
    </r>
    <r>
      <rPr>
        <sz val="11"/>
        <color theme="1"/>
        <rFont val="Calibri"/>
        <family val="2"/>
        <scheme val="minor"/>
      </rPr>
      <t xml:space="preserve"> MRS-JNL-110-001 درمورخ 1401/12/23 </t>
    </r>
    <r>
      <rPr>
        <sz val="11"/>
        <color theme="1"/>
        <rFont val="B Lotus"/>
        <charset val="178"/>
      </rPr>
      <t>و با</t>
    </r>
    <r>
      <rPr>
        <b/>
        <sz val="11"/>
        <color theme="1"/>
        <rFont val="B Lotus"/>
        <charset val="178"/>
      </rPr>
      <t xml:space="preserve"> 35 روز تاخیر</t>
    </r>
    <r>
      <rPr>
        <sz val="11"/>
        <color theme="1"/>
        <rFont val="B Lotus"/>
        <charset val="178"/>
      </rPr>
      <t xml:space="preserve"> به انبار رسید شده است- 90% کالا تاکنون تحویل سایت نشده است</t>
    </r>
    <r>
      <rPr>
        <b/>
        <u/>
        <sz val="11"/>
        <color theme="1"/>
        <rFont val="B Lotus"/>
        <charset val="178"/>
      </rPr>
      <t>.درخصوص جرائم مجاز و غیر مجاز نیاز به اعلام نظر واحد برنامه ریزی میباشد.</t>
    </r>
  </si>
  <si>
    <t>1- محاسبه مبلغ خالص قابل پرداخت با نرخ تسعیر فروش اسکناس در سامانه سنا در تاریخ MRS &amp; PI (1401/12/23) انجام شده است.</t>
  </si>
  <si>
    <t>پیش پرداخت (25%)</t>
  </si>
  <si>
    <t>استهلاک پیش پرداخت (25%)-پارت1</t>
  </si>
  <si>
    <t>(ریالی)</t>
  </si>
  <si>
    <t>استهلاک پیش پرداخت (25%)-پارت2</t>
  </si>
  <si>
    <t>1401/01/27</t>
  </si>
  <si>
    <t>1- محاسبه مبلغ خالص قابل پرداخت با نرخ تسعیر فروش اسکناس در سامانه سنا در تاریخ MRS &amp; PI (1402/01/17) انجام شده است.</t>
  </si>
  <si>
    <t>تاریخ تهیه گزارش: 1402/01/17</t>
  </si>
  <si>
    <t>OPI-JNL-110-001</t>
  </si>
  <si>
    <t>SACR-PL-JNL-110-001</t>
  </si>
  <si>
    <t>ADSH-P-PO-GE-110</t>
  </si>
  <si>
    <t>7033323901</t>
  </si>
  <si>
    <t>112098001120</t>
  </si>
  <si>
    <t>111221200080</t>
  </si>
  <si>
    <t>11221200190</t>
  </si>
  <si>
    <t>OPI-JNL-110-002</t>
  </si>
  <si>
    <t>SACR-PL-JNL-110-002</t>
  </si>
  <si>
    <t>jb30030030</t>
  </si>
  <si>
    <t>JB PLATE  300x300x30</t>
  </si>
  <si>
    <t>OPI-JNL-110-003</t>
  </si>
  <si>
    <t>SACR-PL-JNL-110-003</t>
  </si>
  <si>
    <t>OPI-JNL-110-004</t>
  </si>
  <si>
    <t>SACR-PL-JNL-110-004</t>
  </si>
  <si>
    <t>4</t>
  </si>
  <si>
    <t>6889310041</t>
  </si>
  <si>
    <t>6889110021</t>
  </si>
  <si>
    <t>6889510100</t>
  </si>
  <si>
    <t>14M Floodlight  tower part 2</t>
  </si>
  <si>
    <t>basket 1200x1200x1000</t>
  </si>
  <si>
    <t>6889510102</t>
  </si>
  <si>
    <t>ladder part -1-6000 mm</t>
  </si>
  <si>
    <t>6889510103</t>
  </si>
  <si>
    <t>ladder part -2 -L-6000mm</t>
  </si>
  <si>
    <t>6889510104</t>
  </si>
  <si>
    <t>ladder part 3-L-600mm</t>
  </si>
  <si>
    <t>6889510105</t>
  </si>
  <si>
    <t>ladder belt part 1(50x3mm)</t>
  </si>
  <si>
    <t>6889510106</t>
  </si>
  <si>
    <t>ladder belt part 2- (50x3mm)</t>
  </si>
  <si>
    <t>6889510107</t>
  </si>
  <si>
    <t>ladder belt part 3- (50x3) L: 600mm</t>
  </si>
  <si>
    <t>6889510108</t>
  </si>
  <si>
    <t>ladder cage (belt 50x3)</t>
  </si>
  <si>
    <t>6889510109</t>
  </si>
  <si>
    <t>Bolt M10x30 for installation JB Plate</t>
  </si>
  <si>
    <t>6889510110</t>
  </si>
  <si>
    <t>Nut M10 for installation JB plate</t>
  </si>
  <si>
    <t>6889510111</t>
  </si>
  <si>
    <t>plain washer M10 for installation JB Plate</t>
  </si>
  <si>
    <t>6889510112</t>
  </si>
  <si>
    <t>Spring washer M10 For installation JB plate</t>
  </si>
  <si>
    <t>6889510113</t>
  </si>
  <si>
    <t>Bolt M10x30 for ladder fixation</t>
  </si>
  <si>
    <t>6889510114</t>
  </si>
  <si>
    <t>Ubolt M10 Suitable for pipe 2" for installation lighting pole</t>
  </si>
  <si>
    <t>6889510115</t>
  </si>
  <si>
    <t>Hex nut M10</t>
  </si>
  <si>
    <t>6889510116</t>
  </si>
  <si>
    <t>6889510117</t>
  </si>
  <si>
    <t>6889510118</t>
  </si>
  <si>
    <t>Cap suitable for Pipe 2"</t>
  </si>
  <si>
    <t>6889510119</t>
  </si>
  <si>
    <t>6889510120</t>
  </si>
  <si>
    <t>6889510121</t>
  </si>
  <si>
    <t>6889510122</t>
  </si>
  <si>
    <t>6889510123</t>
  </si>
  <si>
    <t>cap suitable for Pipe 2"</t>
  </si>
  <si>
    <t>6889510124</t>
  </si>
  <si>
    <t>Bolt M24X60 For Installation Basket</t>
  </si>
  <si>
    <t>6889510125</t>
  </si>
  <si>
    <t>Nut M24 for installation Basket</t>
  </si>
  <si>
    <t>6889510126</t>
  </si>
  <si>
    <t>Plain washer M24 for installation basket</t>
  </si>
  <si>
    <t>6889510127</t>
  </si>
  <si>
    <t>Spring washer M24 For installation basket</t>
  </si>
  <si>
    <t>6889510128</t>
  </si>
  <si>
    <t>Bolt M8x20 for installation cage</t>
  </si>
  <si>
    <t>6889510129</t>
  </si>
  <si>
    <t>Nut M8 For installation cage</t>
  </si>
  <si>
    <t>6889510130</t>
  </si>
  <si>
    <t>Plain washer M8 For installation cage</t>
  </si>
  <si>
    <t>6889510131</t>
  </si>
  <si>
    <t>Spring washer M8 for Installation cage</t>
  </si>
  <si>
    <t>6889510132</t>
  </si>
  <si>
    <t>JB plate 300x300x3</t>
  </si>
  <si>
    <t>6889510133</t>
  </si>
  <si>
    <t>JB PLATE  300x300x3</t>
  </si>
  <si>
    <r>
      <t xml:space="preserve">کلیه کالاهای موضوع قرارداد باید از زمان پرداخت پیش پرداخت ظرف 90 روز تقویمی تحویل گردد.تاریخ پرداخت پیش پرداخت 1401/08/17 میباشد و تاریخ تحویل 1401/11/17 میباشد. طی 
 </t>
    </r>
    <r>
      <rPr>
        <sz val="11"/>
        <color theme="1"/>
        <rFont val="Calibri"/>
        <family val="2"/>
        <scheme val="minor"/>
      </rPr>
      <t xml:space="preserve"> MRS-JNL-110-003 , MRS-JNL-110-002 درمورخ 1402/01/17 </t>
    </r>
    <r>
      <rPr>
        <sz val="11"/>
        <color theme="1"/>
        <rFont val="B Lotus"/>
        <charset val="178"/>
      </rPr>
      <t>و با</t>
    </r>
    <r>
      <rPr>
        <b/>
        <sz val="11"/>
        <color theme="1"/>
        <rFont val="B Lotus"/>
        <charset val="178"/>
      </rPr>
      <t xml:space="preserve"> 60 روز تاخیر</t>
    </r>
    <r>
      <rPr>
        <sz val="11"/>
        <color theme="1"/>
        <rFont val="B Lotus"/>
        <charset val="178"/>
      </rPr>
      <t xml:space="preserve"> به انبار رسید شده است- 80% کالا تاکنون تحویل سایت نشده است</t>
    </r>
    <r>
      <rPr>
        <b/>
        <u/>
        <sz val="11"/>
        <color theme="1"/>
        <rFont val="B Lotus"/>
        <charset val="178"/>
      </rPr>
      <t>.درخصوص جرائم مجاز و غیر مجاز نیاز به اعلام نظر واحد برنامه ریزی میباشد.</t>
    </r>
  </si>
  <si>
    <r>
      <t xml:space="preserve">کلیه کالاهای موضوع قرارداد باید از زمان پرداخت پیش پرداخت ظرف 90 روز تقویمی تحویل گردد.تاریخ پرداخت پیش پرداخت 1401/08/17 میباشد و تاریخ تحویل 1401/11/17 میباشد. طی 
 </t>
    </r>
    <r>
      <rPr>
        <sz val="11"/>
        <color theme="1"/>
        <rFont val="Calibri"/>
        <family val="2"/>
        <scheme val="minor"/>
      </rPr>
      <t xml:space="preserve"> MRS-JNL-110-004 درمورخ 1402/03/10 </t>
    </r>
    <r>
      <rPr>
        <sz val="11"/>
        <color theme="1"/>
        <rFont val="B Lotus"/>
        <charset val="178"/>
      </rPr>
      <t>و با</t>
    </r>
    <r>
      <rPr>
        <b/>
        <sz val="11"/>
        <color theme="1"/>
        <rFont val="B Lotus"/>
        <charset val="178"/>
      </rPr>
      <t xml:space="preserve"> 100 روز تاخیر</t>
    </r>
    <r>
      <rPr>
        <sz val="11"/>
        <color theme="1"/>
        <rFont val="B Lotus"/>
        <charset val="178"/>
      </rPr>
      <t xml:space="preserve"> به انبار رسید شده است- 80% کالا تاکنون تحویل سایت شده است</t>
    </r>
    <r>
      <rPr>
        <b/>
        <u/>
        <sz val="11"/>
        <color theme="1"/>
        <rFont val="B Lotus"/>
        <charset val="178"/>
      </rPr>
      <t>.درخصوص جرائم مجاز و غیر مجاز نیاز به اعلام نظر واحد برنامه ریزی میباشد.</t>
    </r>
  </si>
  <si>
    <t>استهلاک پیش پرداخت (25%)-پارت3</t>
  </si>
  <si>
    <t>1402/03/10</t>
  </si>
  <si>
    <t>1- محاسبه مبلغ خالص قابل پرداخت با نرخ تسعیر فروش اسکناس در سامانه سنا در تاریخ (1402/03/17) انجام شده است.</t>
  </si>
  <si>
    <t>تاریخ تهیه گزارش: 1402/03/17</t>
  </si>
  <si>
    <t>تاریخ تهیه گزارش: 1402/05/31</t>
  </si>
  <si>
    <t>OPI-JNL-110-005</t>
  </si>
  <si>
    <t>SACR-PL-JNL-110-005</t>
  </si>
  <si>
    <t>5</t>
  </si>
  <si>
    <t>Ladder Cage (Belt 50x3 mm) (Shortage)</t>
  </si>
  <si>
    <t>Ladder Part-3  L=600 mm (Shortage)</t>
  </si>
  <si>
    <t>6889410101</t>
  </si>
  <si>
    <t>10 m Street  Lighting Pole-Part-2</t>
  </si>
  <si>
    <t>Street Light Head-1 Side</t>
  </si>
  <si>
    <t>4889510114</t>
  </si>
  <si>
    <t>Bolt M10x30</t>
  </si>
  <si>
    <t>4889510115</t>
  </si>
  <si>
    <t>Nut M10</t>
  </si>
  <si>
    <t>4889510116</t>
  </si>
  <si>
    <t>Flat Washer M10</t>
  </si>
  <si>
    <t>4889510117</t>
  </si>
  <si>
    <t>Spring Washer M10</t>
  </si>
  <si>
    <t>M20 brass made nickle plate cable gland for non armored cable</t>
  </si>
  <si>
    <t>End cap</t>
  </si>
  <si>
    <t>PL-001</t>
  </si>
  <si>
    <t>PL-002</t>
  </si>
  <si>
    <t>PL-003</t>
  </si>
  <si>
    <t>PL-004</t>
  </si>
  <si>
    <t>PL-005</t>
  </si>
  <si>
    <t>جمع</t>
  </si>
  <si>
    <t>استهلاک پیش پرداخت (25%)-پارت4</t>
  </si>
  <si>
    <t>1402/04/31</t>
  </si>
  <si>
    <r>
      <t xml:space="preserve">کلیه کالاهای موضوع قرارداد باید از زمان پرداخت پیش پرداخت ظرف 90 روز تقویمی تحویل گردد.تاریخ پرداخت پیش پرداخت 1401/08/17 میباشد و تاریخ تحویل 1401/11/17 میباشد. طی 
 </t>
    </r>
    <r>
      <rPr>
        <sz val="11"/>
        <color theme="1"/>
        <rFont val="Calibri"/>
        <family val="2"/>
        <scheme val="minor"/>
      </rPr>
      <t xml:space="preserve"> MRS-JNL-110-005 درمورخ 1402/05/25 </t>
    </r>
    <r>
      <rPr>
        <sz val="11"/>
        <color theme="1"/>
        <rFont val="B Lotus"/>
        <charset val="178"/>
      </rPr>
      <t>و ب</t>
    </r>
    <r>
      <rPr>
        <b/>
        <sz val="11"/>
        <color theme="1"/>
        <rFont val="B Lotus"/>
        <charset val="178"/>
      </rPr>
      <t>ا 190 روز تاخیر به انبار رسی</t>
    </r>
    <r>
      <rPr>
        <sz val="11"/>
        <color theme="1"/>
        <rFont val="B Lotus"/>
        <charset val="178"/>
      </rPr>
      <t>د شده است- 85% کالا تاکنون تحویل سایت شده است</t>
    </r>
    <r>
      <rPr>
        <b/>
        <u/>
        <sz val="11"/>
        <color theme="1"/>
        <rFont val="B Lotus"/>
        <charset val="178"/>
      </rPr>
      <t>.درخصوص جرائم مجاز و غیر مجاز نیاز به اعلام نظر واحد برنامه ریزی میباشد.</t>
    </r>
  </si>
  <si>
    <t>1- محاسبه مبلغ خالص قابل پرداخت با نرخ تسعیر فروش اسکناس در سامانه سنا در تاریخ (1402/05/24) انجام شده است.</t>
  </si>
  <si>
    <t>OPI-JNL-110-006</t>
  </si>
  <si>
    <t>SACR-PL-JNL-110-006</t>
  </si>
  <si>
    <t>6</t>
  </si>
  <si>
    <t>1</t>
  </si>
  <si>
    <t>6889410102</t>
  </si>
  <si>
    <t>10m Flood light  Tower-Part 2</t>
  </si>
  <si>
    <t>Street Light Head-2 Side</t>
  </si>
  <si>
    <t>Head suitable for installation flood lights</t>
  </si>
  <si>
    <t>7</t>
  </si>
  <si>
    <t>8</t>
  </si>
  <si>
    <t>9</t>
  </si>
  <si>
    <t>10</t>
  </si>
  <si>
    <t>12</t>
  </si>
  <si>
    <t>13</t>
  </si>
  <si>
    <t>14</t>
  </si>
  <si>
    <t>15</t>
  </si>
  <si>
    <t>16</t>
  </si>
  <si>
    <t>JB Plate 370 x370 x3</t>
  </si>
  <si>
    <t>17</t>
  </si>
  <si>
    <t>JB Plate 300 x350 x3</t>
  </si>
  <si>
    <t>18</t>
  </si>
  <si>
    <t>19</t>
  </si>
  <si>
    <t>OPI-JNL-110-007</t>
  </si>
  <si>
    <t>SACR-PL-JNL-110-007</t>
  </si>
  <si>
    <t>Related to 6889510101</t>
  </si>
  <si>
    <t>Related to OSDR-JNL-110-005</t>
  </si>
  <si>
    <t>تاریخ تهیه گزارش: 1402/07/22</t>
  </si>
  <si>
    <t>PL-006</t>
  </si>
  <si>
    <t>1402/07/22</t>
  </si>
  <si>
    <t>استهلاک پیش پرداخت (25%)-پارت5</t>
  </si>
  <si>
    <t>1- محاسبه مبلغ خالص قابل پرداخت با نرخ تسعیر فروش اسکناس در سامانه سنا در تاریخ (1402/07/22) انجام شده است.</t>
  </si>
  <si>
    <r>
      <t xml:space="preserve">کلیه کالاهای موضوع قرارداد باید از زمان پرداخت پیش پرداخت ظرف 90 روز تقویمی تحویل گردد.تاریخ پرداخت پیش پرداخت 1401/08/17 میباشد و تاریخ تحویل 1401/11/17 میباشد. طی 
 </t>
    </r>
    <r>
      <rPr>
        <sz val="11"/>
        <color theme="1"/>
        <rFont val="Calibri"/>
        <family val="2"/>
        <scheme val="minor"/>
      </rPr>
      <t xml:space="preserve"> MRS-JNL-110-006 &amp; 007 درمورخ 1402/06/25 </t>
    </r>
    <r>
      <rPr>
        <sz val="11"/>
        <color theme="1"/>
        <rFont val="B Lotus"/>
        <charset val="178"/>
      </rPr>
      <t>و ب</t>
    </r>
    <r>
      <rPr>
        <b/>
        <sz val="11"/>
        <color theme="1"/>
        <rFont val="B Lotus"/>
        <charset val="178"/>
      </rPr>
      <t>ا 220 روز تاخیر به انبار رسی</t>
    </r>
    <r>
      <rPr>
        <sz val="11"/>
        <color theme="1"/>
        <rFont val="B Lotus"/>
        <charset val="178"/>
      </rPr>
      <t>د شده است- 85100% کالا تاکنون تحویل سایت شده است</t>
    </r>
    <r>
      <rPr>
        <b/>
        <u/>
        <sz val="11"/>
        <color theme="1"/>
        <rFont val="B Lotus"/>
        <charset val="178"/>
      </rPr>
      <t>.درخصوص جرائم مجاز و غیر مجاز نیاز به اعلام نظر واحد برنامه ریزی میباشد.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</si>
</sst>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yyyy\-mm\-dd"/>
  </numFmts>
  <fonts count="32" x14ac:knownFonts="1">
    <font>
      <sz val="11"/>
      <color theme="1"/>
      <name val="Calibri"/>
      <family val="2"/>
      <scheme val="minor"/>
    </font>
    <font>
      <sz val="11"/>
      <color theme="1"/>
      <name val="Calibri"/>
      <family val="2"/>
      <scheme val="minor"/>
    </font>
    <font>
      <sz val="11"/>
      <color theme="1"/>
      <name val="B Lotus"/>
      <charset val="178"/>
    </font>
    <font>
      <b/>
      <sz val="14"/>
      <color theme="1"/>
      <name val="B Lotus"/>
      <charset val="178"/>
    </font>
    <font>
      <sz val="13"/>
      <color theme="1"/>
      <name val="B Lotus"/>
      <charset val="178"/>
    </font>
    <font>
      <b/>
      <sz val="13"/>
      <color theme="1"/>
      <name val="B Lotus"/>
      <charset val="178"/>
    </font>
    <font>
      <sz val="12"/>
      <color theme="1"/>
      <name val="Calibri"/>
      <family val="2"/>
    </font>
    <font>
      <sz val="12"/>
      <color theme="1"/>
      <name val="B Lotus"/>
      <charset val="178"/>
    </font>
    <font>
      <b/>
      <sz val="12"/>
      <color theme="1"/>
      <name val="B Lotus"/>
      <charset val="178"/>
    </font>
    <font>
      <b/>
      <sz val="18"/>
      <color theme="1"/>
      <name val="B Lotus"/>
      <charset val="178"/>
    </font>
    <font>
      <sz val="9"/>
      <color theme="1"/>
      <name val="Calibri"/>
      <family val="2"/>
      <scheme val="minor"/>
    </font>
    <font>
      <sz val="11"/>
      <color rgb="FF000000"/>
      <name val="Calibri"/>
      <family val="2"/>
    </font>
    <font>
      <b/>
      <sz val="11"/>
      <color theme="1"/>
      <name val="B Lotus"/>
      <charset val="178"/>
    </font>
    <font>
      <sz val="14"/>
      <color theme="1"/>
      <name val="B Lotus"/>
      <charset val="178"/>
    </font>
    <font>
      <sz val="16"/>
      <color theme="1"/>
      <name val="B Lotus"/>
      <charset val="178"/>
    </font>
    <font>
      <sz val="11"/>
      <color rgb="FF3D8F3D"/>
      <name val="Calibri"/>
      <family val="2"/>
      <scheme val="minor"/>
    </font>
    <font>
      <sz val="11"/>
      <color rgb="FFE23636"/>
      <name val="Calibri"/>
      <family val="2"/>
      <scheme val="minor"/>
    </font>
    <font>
      <sz val="11"/>
      <color rgb="FF000000"/>
      <name val="Tahoma"/>
      <family val="2"/>
    </font>
    <font>
      <sz val="11"/>
      <color rgb="FF3D8F3D"/>
      <name val="Tahoma"/>
      <family val="2"/>
    </font>
    <font>
      <sz val="11"/>
      <color rgb="FFE23636"/>
      <name val="Tahoma"/>
      <family val="2"/>
    </font>
    <font>
      <b/>
      <sz val="8"/>
      <color theme="1"/>
      <name val="B Lotus"/>
      <charset val="178"/>
    </font>
    <font>
      <sz val="8"/>
      <color theme="1"/>
      <name val="B Lotus"/>
      <charset val="178"/>
    </font>
    <font>
      <sz val="8"/>
      <name val="Calibri"/>
      <family val="2"/>
      <scheme val="minor"/>
    </font>
    <font>
      <b/>
      <u/>
      <sz val="11"/>
      <color theme="1"/>
      <name val="B Lotus"/>
      <charset val="178"/>
    </font>
    <font>
      <sz val="9"/>
      <color rgb="FF000000"/>
      <name val="Tahoma"/>
      <family val="2"/>
    </font>
    <font>
      <b/>
      <u/>
      <sz val="12"/>
      <color theme="1"/>
      <name val="B Lotus"/>
      <charset val="178"/>
    </font>
    <font>
      <b/>
      <sz val="11"/>
      <color theme="1"/>
      <name val="Calibri"/>
      <family val="2"/>
      <scheme val="minor"/>
    </font>
    <font>
      <b/>
      <sz val="11"/>
      <color rgb="FF000000"/>
      <name val="Calibri"/>
      <family val="2"/>
    </font>
    <font>
      <b/>
      <sz val="10"/>
      <color theme="1"/>
      <name val="B Lotus"/>
      <charset val="178"/>
    </font>
    <font>
      <sz val="8"/>
      <color theme="1"/>
      <name val="Calibri"/>
      <family val="2"/>
      <scheme val="minor"/>
    </font>
    <font>
      <sz val="11"/>
      <name val="Calibri"/>
      <family val="2"/>
      <scheme val="minor"/>
    </font>
    <font>
      <b/>
      <u/>
      <sz val="14"/>
      <color theme="1"/>
      <name val="B Lotus"/>
      <charset val="178"/>
    </font>
  </fonts>
  <fills count="19">
    <fill>
      <patternFill patternType="none"/>
    </fill>
    <fill>
      <patternFill patternType="gray125"/>
    </fill>
    <fill>
      <patternFill patternType="solid">
        <fgColor theme="4" tint="0.79998168889431442"/>
        <bgColor indexed="64"/>
      </patternFill>
    </fill>
    <fill>
      <patternFill patternType="solid">
        <fgColor rgb="FFD0D0D0"/>
        <bgColor indexed="64"/>
      </patternFill>
    </fill>
    <fill>
      <patternFill patternType="solid">
        <fgColor rgb="FFF9F9F9"/>
        <bgColor indexed="64"/>
      </patternFill>
    </fill>
    <fill>
      <patternFill patternType="solid">
        <fgColor rgb="FFF1F1F1"/>
        <bgColor indexed="64"/>
      </patternFill>
    </fill>
    <fill>
      <patternFill patternType="solid">
        <fgColor rgb="FFE0E0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CCCCCC"/>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59999389629810485"/>
        <bgColor indexed="64"/>
      </patternFill>
    </fill>
  </fills>
  <borders count="36">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thin">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hair">
        <color auto="1"/>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cellStyleXfs>
  <cellXfs count="292">
    <xf numFmtId="0" fontId="0" fillId="0" borderId="0" xfId="0"/>
    <xf numFmtId="0" fontId="2" fillId="0" borderId="0" xfId="0" applyFont="1"/>
    <xf numFmtId="0" fontId="3" fillId="0" borderId="0" xfId="0" applyFont="1" applyAlignment="1">
      <alignment horizontal="left" vertical="center"/>
    </xf>
    <xf numFmtId="164" fontId="2" fillId="0" borderId="0" xfId="1" applyFont="1"/>
    <xf numFmtId="0" fontId="6" fillId="0" borderId="0" xfId="0" applyFont="1" applyAlignment="1">
      <alignment horizontal="left" vertical="center"/>
    </xf>
    <xf numFmtId="0" fontId="7" fillId="0" borderId="0" xfId="0" applyFont="1" applyAlignment="1">
      <alignment vertical="top" wrapText="1"/>
    </xf>
    <xf numFmtId="0" fontId="7" fillId="0" borderId="0" xfId="0" applyFont="1"/>
    <xf numFmtId="164" fontId="7" fillId="0" borderId="0" xfId="1" applyFont="1"/>
    <xf numFmtId="0" fontId="7" fillId="0" borderId="0" xfId="0" applyFont="1" applyAlignment="1">
      <alignment horizontal="center"/>
    </xf>
    <xf numFmtId="164" fontId="7" fillId="0" borderId="0" xfId="1" applyFont="1" applyAlignment="1">
      <alignment horizontal="center"/>
    </xf>
    <xf numFmtId="0" fontId="8" fillId="0" borderId="0" xfId="0" applyFont="1"/>
    <xf numFmtId="164" fontId="8" fillId="0" borderId="0" xfId="1" applyFont="1" applyFill="1"/>
    <xf numFmtId="165" fontId="8" fillId="0" borderId="0" xfId="1" applyNumberFormat="1" applyFont="1" applyFill="1"/>
    <xf numFmtId="164" fontId="8" fillId="0" borderId="0" xfId="1" applyFont="1"/>
    <xf numFmtId="49" fontId="7" fillId="0" borderId="0" xfId="0" applyNumberFormat="1" applyFont="1" applyAlignment="1">
      <alignment horizontal="right" vertical="top" readingOrder="2"/>
    </xf>
    <xf numFmtId="0" fontId="9" fillId="0" borderId="0" xfId="2" applyFont="1" applyAlignment="1">
      <alignment vertical="center"/>
    </xf>
    <xf numFmtId="0" fontId="3" fillId="0" borderId="0" xfId="2" applyFont="1" applyAlignment="1">
      <alignment vertical="center"/>
    </xf>
    <xf numFmtId="0" fontId="2" fillId="0" borderId="0" xfId="2" applyFont="1" applyAlignment="1">
      <alignment vertical="center"/>
    </xf>
    <xf numFmtId="0" fontId="5" fillId="0" borderId="0" xfId="2" applyFont="1" applyAlignment="1">
      <alignment horizontal="center" vertical="center" wrapText="1"/>
    </xf>
    <xf numFmtId="38" fontId="5" fillId="0" borderId="0" xfId="2" applyNumberFormat="1" applyFont="1" applyAlignment="1">
      <alignment horizontal="center" vertical="center" wrapText="1"/>
    </xf>
    <xf numFmtId="165" fontId="5" fillId="0" borderId="0" xfId="5" applyNumberFormat="1" applyFont="1" applyAlignment="1">
      <alignment horizontal="center" vertical="center" wrapText="1"/>
    </xf>
    <xf numFmtId="0" fontId="7" fillId="0" borderId="0" xfId="2" applyFont="1" applyAlignment="1">
      <alignment vertical="center"/>
    </xf>
    <xf numFmtId="38" fontId="7" fillId="0" borderId="0" xfId="3" applyNumberFormat="1" applyFont="1" applyBorder="1" applyAlignment="1">
      <alignment vertical="center"/>
    </xf>
    <xf numFmtId="38" fontId="7" fillId="0" borderId="0" xfId="5" applyNumberFormat="1" applyFont="1" applyBorder="1" applyAlignment="1">
      <alignment vertical="center"/>
    </xf>
    <xf numFmtId="0" fontId="12" fillId="0" borderId="0" xfId="2" applyFont="1" applyAlignment="1">
      <alignment vertical="center"/>
    </xf>
    <xf numFmtId="0" fontId="8" fillId="0" borderId="0" xfId="2" applyFont="1" applyAlignment="1">
      <alignment vertical="center"/>
    </xf>
    <xf numFmtId="38" fontId="8" fillId="0" borderId="0" xfId="5" applyNumberFormat="1" applyFont="1" applyBorder="1" applyAlignment="1">
      <alignment horizontal="center" vertical="center"/>
    </xf>
    <xf numFmtId="38" fontId="8" fillId="0" borderId="0" xfId="5" applyNumberFormat="1" applyFont="1" applyBorder="1" applyAlignment="1">
      <alignment horizontal="center" vertical="center" readingOrder="1"/>
    </xf>
    <xf numFmtId="165" fontId="7" fillId="0" borderId="0" xfId="5" applyNumberFormat="1" applyFont="1" applyBorder="1" applyAlignment="1">
      <alignment vertical="center"/>
    </xf>
    <xf numFmtId="0" fontId="9" fillId="0" borderId="1" xfId="2" applyFont="1" applyBorder="1" applyAlignment="1">
      <alignment vertical="center"/>
    </xf>
    <xf numFmtId="0" fontId="2" fillId="0" borderId="1" xfId="2" applyFont="1" applyBorder="1" applyAlignment="1">
      <alignment vertical="center"/>
    </xf>
    <xf numFmtId="10" fontId="2" fillId="0" borderId="0" xfId="3" applyNumberFormat="1" applyFont="1" applyBorder="1" applyAlignment="1">
      <alignment vertical="center"/>
    </xf>
    <xf numFmtId="0" fontId="4" fillId="0" borderId="0" xfId="2" applyFont="1" applyAlignment="1">
      <alignment vertical="center"/>
    </xf>
    <xf numFmtId="165" fontId="4" fillId="0" borderId="0" xfId="5" applyNumberFormat="1" applyFont="1" applyBorder="1"/>
    <xf numFmtId="0" fontId="4" fillId="0" borderId="0" xfId="2" applyFont="1"/>
    <xf numFmtId="165" fontId="13" fillId="0" borderId="0" xfId="5" applyNumberFormat="1" applyFont="1" applyBorder="1"/>
    <xf numFmtId="0" fontId="5" fillId="0" borderId="0" xfId="2" applyFont="1"/>
    <xf numFmtId="0" fontId="5" fillId="0" borderId="0" xfId="2" applyFont="1" applyAlignment="1">
      <alignment vertical="center"/>
    </xf>
    <xf numFmtId="0" fontId="13" fillId="0" borderId="0" xfId="2" applyFont="1" applyAlignment="1">
      <alignment vertical="center"/>
    </xf>
    <xf numFmtId="0" fontId="14" fillId="0" borderId="0" xfId="2" applyFont="1" applyAlignment="1">
      <alignment horizontal="center" vertical="center"/>
    </xf>
    <xf numFmtId="38" fontId="8" fillId="0" borderId="2" xfId="4" applyNumberFormat="1" applyFont="1" applyBorder="1" applyAlignment="1">
      <alignment horizontal="center" vertical="center" readingOrder="1"/>
    </xf>
    <xf numFmtId="38" fontId="7" fillId="0" borderId="0" xfId="1" applyNumberFormat="1" applyFont="1" applyFill="1" applyAlignment="1">
      <alignment horizontal="center" vertical="center"/>
    </xf>
    <xf numFmtId="10" fontId="12" fillId="0" borderId="1" xfId="3" applyNumberFormat="1" applyFont="1" applyBorder="1" applyAlignment="1">
      <alignment horizontal="center" vertical="center"/>
    </xf>
    <xf numFmtId="0" fontId="0" fillId="3" borderId="0" xfId="0" applyFill="1" applyAlignment="1">
      <alignment horizontal="left"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15" fillId="4" borderId="0" xfId="0" applyFont="1" applyFill="1" applyAlignment="1">
      <alignment horizontal="center" vertical="center" wrapText="1"/>
    </xf>
    <xf numFmtId="0" fontId="0" fillId="5" borderId="0" xfId="0"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16" fillId="4" borderId="0" xfId="0" applyFont="1" applyFill="1" applyAlignment="1">
      <alignment horizontal="center" vertical="center" wrapText="1"/>
    </xf>
    <xf numFmtId="0" fontId="0" fillId="6" borderId="0" xfId="0" applyFill="1" applyAlignment="1">
      <alignment horizontal="center" vertical="center" wrapText="1"/>
    </xf>
    <xf numFmtId="0" fontId="16" fillId="6" borderId="0" xfId="0" applyFont="1" applyFill="1" applyAlignment="1">
      <alignment horizontal="center" vertical="center" wrapText="1"/>
    </xf>
    <xf numFmtId="0" fontId="15" fillId="6" borderId="0" xfId="0" applyFont="1" applyFill="1" applyAlignment="1">
      <alignment horizontal="center" vertical="center" wrapText="1"/>
    </xf>
    <xf numFmtId="0" fontId="17" fillId="5" borderId="0" xfId="0" applyFont="1" applyFill="1" applyAlignment="1">
      <alignment horizontal="center" vertical="center" wrapText="1"/>
    </xf>
    <xf numFmtId="0" fontId="18"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applyAlignment="1">
      <alignment horizontal="center"/>
    </xf>
    <xf numFmtId="0" fontId="0" fillId="4" borderId="0" xfId="0" applyFill="1" applyAlignment="1">
      <alignment horizontal="left" vertical="center" wrapText="1"/>
    </xf>
    <xf numFmtId="0" fontId="0" fillId="5" borderId="0" xfId="0" applyFill="1" applyAlignment="1">
      <alignment horizontal="left" vertical="center" wrapText="1"/>
    </xf>
    <xf numFmtId="0" fontId="0" fillId="6" borderId="0" xfId="0" applyFill="1" applyAlignment="1">
      <alignment horizontal="left" vertical="center" wrapText="1"/>
    </xf>
    <xf numFmtId="0" fontId="17" fillId="5" borderId="0" xfId="0" applyFont="1" applyFill="1" applyAlignment="1">
      <alignment horizontal="left" vertical="center" wrapText="1"/>
    </xf>
    <xf numFmtId="0" fontId="0" fillId="0" borderId="0" xfId="0" applyAlignment="1">
      <alignment horizontal="left"/>
    </xf>
    <xf numFmtId="49" fontId="0" fillId="0" borderId="0" xfId="0" applyNumberFormat="1"/>
    <xf numFmtId="0" fontId="20" fillId="0" borderId="0" xfId="2" applyFont="1" applyAlignment="1">
      <alignment vertical="center"/>
    </xf>
    <xf numFmtId="0" fontId="21" fillId="0" borderId="0" xfId="2" applyFont="1" applyAlignment="1">
      <alignment vertical="center"/>
    </xf>
    <xf numFmtId="0" fontId="20" fillId="0" borderId="1" xfId="2" applyFont="1" applyBorder="1" applyAlignment="1">
      <alignment vertical="center"/>
    </xf>
    <xf numFmtId="0" fontId="21" fillId="0" borderId="0" xfId="2" applyFont="1"/>
    <xf numFmtId="0" fontId="20" fillId="0" borderId="0" xfId="2" applyFont="1"/>
    <xf numFmtId="38" fontId="5" fillId="0" borderId="0" xfId="5" applyNumberFormat="1" applyFont="1" applyFill="1" applyBorder="1" applyAlignment="1">
      <alignment horizontal="center" vertical="center" wrapText="1"/>
    </xf>
    <xf numFmtId="9" fontId="4" fillId="0" borderId="4" xfId="3" applyFont="1" applyFill="1" applyBorder="1" applyAlignment="1">
      <alignment horizontal="center" vertical="center" wrapText="1"/>
    </xf>
    <xf numFmtId="0" fontId="3" fillId="0" borderId="0" xfId="2" applyFont="1" applyAlignment="1">
      <alignment horizontal="center" vertical="center"/>
    </xf>
    <xf numFmtId="0" fontId="2" fillId="0" borderId="0" xfId="2" applyFont="1" applyAlignment="1">
      <alignment horizontal="center" vertical="center"/>
    </xf>
    <xf numFmtId="38" fontId="7" fillId="0" borderId="0" xfId="5" applyNumberFormat="1" applyFont="1" applyAlignment="1">
      <alignment horizontal="center" vertical="center" readingOrder="1"/>
    </xf>
    <xf numFmtId="0" fontId="7" fillId="0" borderId="0" xfId="2" applyFont="1" applyAlignment="1">
      <alignment horizontal="center" vertical="center"/>
    </xf>
    <xf numFmtId="10" fontId="2" fillId="0" borderId="0" xfId="3" applyNumberFormat="1" applyFont="1" applyAlignment="1">
      <alignment horizontal="center" vertical="center"/>
    </xf>
    <xf numFmtId="165" fontId="2" fillId="0" borderId="0" xfId="2" applyNumberFormat="1" applyFont="1" applyAlignment="1">
      <alignment horizontal="center" vertical="center"/>
    </xf>
    <xf numFmtId="38" fontId="7" fillId="0" borderId="0" xfId="5" applyNumberFormat="1" applyFont="1" applyBorder="1" applyAlignment="1">
      <alignment horizontal="center" vertical="center" readingOrder="1"/>
    </xf>
    <xf numFmtId="0" fontId="2" fillId="0" borderId="1" xfId="2" applyFont="1" applyBorder="1" applyAlignment="1">
      <alignment horizontal="center" vertical="center"/>
    </xf>
    <xf numFmtId="40" fontId="4" fillId="0" borderId="0" xfId="4" applyNumberFormat="1" applyFont="1" applyAlignment="1">
      <alignment horizontal="center" vertical="center" readingOrder="1"/>
    </xf>
    <xf numFmtId="40" fontId="4" fillId="0" borderId="1" xfId="4" applyNumberFormat="1" applyFont="1" applyBorder="1" applyAlignment="1">
      <alignment horizontal="center" vertical="center"/>
    </xf>
    <xf numFmtId="40" fontId="5" fillId="0" borderId="0" xfId="4" applyNumberFormat="1" applyFont="1" applyAlignment="1">
      <alignment horizontal="center" vertical="center"/>
    </xf>
    <xf numFmtId="40" fontId="4" fillId="0" borderId="0" xfId="4" applyNumberFormat="1" applyFont="1" applyAlignment="1">
      <alignment horizontal="center" vertical="center"/>
    </xf>
    <xf numFmtId="3" fontId="4" fillId="0" borderId="4" xfId="5" applyNumberFormat="1" applyFont="1" applyFill="1" applyBorder="1" applyAlignment="1">
      <alignment horizontal="center" vertical="center" wrapText="1" readingOrder="2"/>
    </xf>
    <xf numFmtId="3" fontId="3" fillId="0" borderId="0" xfId="3" applyNumberFormat="1" applyFont="1" applyAlignment="1">
      <alignment horizontal="center" vertical="center"/>
    </xf>
    <xf numFmtId="3" fontId="3" fillId="0" borderId="0" xfId="3" applyNumberFormat="1" applyFont="1" applyBorder="1" applyAlignment="1">
      <alignment horizontal="center" vertical="center"/>
    </xf>
    <xf numFmtId="3" fontId="2" fillId="0" borderId="0" xfId="3" applyNumberFormat="1" applyFont="1" applyAlignment="1">
      <alignment horizontal="center" vertical="center"/>
    </xf>
    <xf numFmtId="3" fontId="7" fillId="0" borderId="0" xfId="2" applyNumberFormat="1" applyFont="1" applyAlignment="1">
      <alignment horizontal="center" vertical="center"/>
    </xf>
    <xf numFmtId="3" fontId="8" fillId="0" borderId="0" xfId="2" applyNumberFormat="1" applyFont="1" applyAlignment="1">
      <alignment horizontal="center" vertical="center"/>
    </xf>
    <xf numFmtId="3" fontId="7" fillId="0" borderId="0" xfId="3" applyNumberFormat="1" applyFont="1" applyBorder="1" applyAlignment="1">
      <alignment horizontal="center" vertical="center"/>
    </xf>
    <xf numFmtId="3" fontId="2" fillId="0" borderId="1" xfId="2" applyNumberFormat="1" applyFont="1" applyBorder="1" applyAlignment="1">
      <alignment horizontal="center" vertical="center"/>
    </xf>
    <xf numFmtId="3" fontId="2" fillId="0" borderId="0" xfId="2" applyNumberFormat="1" applyFont="1" applyAlignment="1">
      <alignment horizontal="center" vertical="center"/>
    </xf>
    <xf numFmtId="3" fontId="4" fillId="0" borderId="0" xfId="2" applyNumberFormat="1" applyFont="1" applyAlignment="1">
      <alignment horizontal="center" vertical="center"/>
    </xf>
    <xf numFmtId="3" fontId="5" fillId="0" borderId="0" xfId="2" applyNumberFormat="1" applyFont="1" applyAlignment="1">
      <alignment horizontal="center" vertical="center"/>
    </xf>
    <xf numFmtId="3" fontId="4" fillId="0" borderId="0" xfId="3" applyNumberFormat="1" applyFont="1" applyAlignment="1">
      <alignment horizontal="center" vertical="center"/>
    </xf>
    <xf numFmtId="4" fontId="4" fillId="0" borderId="0" xfId="4" applyNumberFormat="1" applyFont="1" applyAlignment="1">
      <alignment horizontal="center" vertical="center" readingOrder="1"/>
    </xf>
    <xf numFmtId="4" fontId="4" fillId="0" borderId="0" xfId="4" applyNumberFormat="1" applyFont="1" applyAlignment="1">
      <alignment horizontal="center" vertical="center"/>
    </xf>
    <xf numFmtId="49" fontId="10" fillId="0" borderId="4" xfId="2" applyNumberFormat="1" applyFont="1" applyBorder="1" applyAlignment="1">
      <alignment horizontal="center" vertical="center" wrapText="1"/>
    </xf>
    <xf numFmtId="4" fontId="2" fillId="0" borderId="0" xfId="2" applyNumberFormat="1" applyFont="1" applyAlignment="1">
      <alignment horizontal="center" vertical="center"/>
    </xf>
    <xf numFmtId="49" fontId="10" fillId="0" borderId="4" xfId="2" applyNumberFormat="1" applyFont="1" applyBorder="1" applyAlignment="1">
      <alignment horizontal="left" vertical="center" wrapText="1"/>
    </xf>
    <xf numFmtId="49" fontId="21" fillId="0" borderId="4" xfId="2" applyNumberFormat="1" applyFont="1" applyBorder="1" applyAlignment="1">
      <alignment horizontal="center" vertical="center" wrapText="1"/>
    </xf>
    <xf numFmtId="38" fontId="4" fillId="0" borderId="4" xfId="1" applyNumberFormat="1" applyFont="1" applyFill="1" applyBorder="1" applyAlignment="1">
      <alignment horizontal="center" vertical="center" wrapText="1"/>
    </xf>
    <xf numFmtId="40" fontId="4" fillId="0" borderId="0" xfId="2" applyNumberFormat="1" applyFont="1" applyAlignment="1">
      <alignment horizontal="center" vertical="center"/>
    </xf>
    <xf numFmtId="40" fontId="5" fillId="0" borderId="3" xfId="2" applyNumberFormat="1" applyFont="1" applyBorder="1" applyAlignment="1">
      <alignment horizontal="center" vertical="center"/>
    </xf>
    <xf numFmtId="40" fontId="2" fillId="0" borderId="0" xfId="2" applyNumberFormat="1" applyFont="1" applyAlignment="1">
      <alignment horizontal="center" vertical="center"/>
    </xf>
    <xf numFmtId="40" fontId="12" fillId="0" borderId="1" xfId="3" applyNumberFormat="1" applyFont="1" applyBorder="1" applyAlignment="1">
      <alignment horizontal="center" vertical="center"/>
    </xf>
    <xf numFmtId="40" fontId="2" fillId="0" borderId="0" xfId="3" applyNumberFormat="1" applyFont="1" applyAlignment="1">
      <alignment horizontal="center" vertical="center"/>
    </xf>
    <xf numFmtId="0" fontId="7" fillId="0" borderId="0" xfId="2" applyFont="1" applyAlignment="1">
      <alignment horizontal="right" vertical="center"/>
    </xf>
    <xf numFmtId="0" fontId="8" fillId="0" borderId="0" xfId="2" applyFont="1" applyAlignment="1">
      <alignment horizontal="right" vertical="center"/>
    </xf>
    <xf numFmtId="0" fontId="8" fillId="0" borderId="1" xfId="2" applyFont="1" applyBorder="1" applyAlignment="1">
      <alignment horizontal="right" vertical="center"/>
    </xf>
    <xf numFmtId="0" fontId="24" fillId="4" borderId="0" xfId="0" applyFont="1" applyFill="1" applyAlignment="1">
      <alignment vertical="center" wrapText="1"/>
    </xf>
    <xf numFmtId="0" fontId="24" fillId="4" borderId="0" xfId="0" applyFont="1" applyFill="1" applyAlignment="1">
      <alignment horizontal="right" vertical="center"/>
    </xf>
    <xf numFmtId="0" fontId="24" fillId="5" borderId="0" xfId="0" applyFont="1" applyFill="1" applyAlignment="1">
      <alignment vertical="center" wrapText="1"/>
    </xf>
    <xf numFmtId="0" fontId="24" fillId="5" borderId="0" xfId="0" applyFont="1" applyFill="1" applyAlignment="1">
      <alignment horizontal="right" vertical="center"/>
    </xf>
    <xf numFmtId="0" fontId="23" fillId="0" borderId="0" xfId="2" applyFont="1" applyAlignment="1">
      <alignment vertical="top" wrapText="1"/>
    </xf>
    <xf numFmtId="38" fontId="25" fillId="0" borderId="0" xfId="2" applyNumberFormat="1" applyFont="1" applyAlignment="1">
      <alignment vertical="top" wrapText="1"/>
    </xf>
    <xf numFmtId="0" fontId="23" fillId="0" borderId="1" xfId="2" applyFont="1" applyBorder="1" applyAlignment="1">
      <alignment vertical="top" wrapText="1"/>
    </xf>
    <xf numFmtId="38" fontId="7" fillId="0" borderId="0" xfId="2" applyNumberFormat="1" applyFont="1" applyAlignment="1">
      <alignment horizontal="center" vertical="center"/>
    </xf>
    <xf numFmtId="38" fontId="7" fillId="0" borderId="1" xfId="2" applyNumberFormat="1" applyFont="1" applyBorder="1" applyAlignment="1">
      <alignment horizontal="center" vertical="center"/>
    </xf>
    <xf numFmtId="38" fontId="25" fillId="0" borderId="0" xfId="2" applyNumberFormat="1" applyFont="1" applyAlignment="1">
      <alignment horizontal="center" vertical="center" wrapText="1"/>
    </xf>
    <xf numFmtId="38" fontId="7" fillId="0" borderId="0" xfId="2" applyNumberFormat="1" applyFont="1" applyAlignment="1">
      <alignment horizontal="center" vertical="center" wrapText="1"/>
    </xf>
    <xf numFmtId="38" fontId="8" fillId="0" borderId="0" xfId="2" applyNumberFormat="1" applyFont="1" applyAlignment="1">
      <alignment horizontal="center" vertical="center" wrapText="1"/>
    </xf>
    <xf numFmtId="38" fontId="7" fillId="0" borderId="1" xfId="2" applyNumberFormat="1" applyFont="1" applyBorder="1" applyAlignment="1">
      <alignment horizontal="center" vertical="center" wrapText="1"/>
    </xf>
    <xf numFmtId="40" fontId="7" fillId="0" borderId="0" xfId="0" applyNumberFormat="1" applyFont="1" applyAlignment="1">
      <alignment horizontal="center"/>
    </xf>
    <xf numFmtId="38" fontId="7" fillId="0" borderId="0" xfId="1" applyNumberFormat="1" applyFont="1" applyFill="1" applyAlignment="1">
      <alignment horizontal="center"/>
    </xf>
    <xf numFmtId="38" fontId="7" fillId="0" borderId="0" xfId="1" applyNumberFormat="1" applyFont="1" applyAlignment="1">
      <alignment horizontal="center"/>
    </xf>
    <xf numFmtId="164" fontId="7" fillId="0" borderId="0" xfId="1" applyFont="1" applyFill="1" applyAlignment="1">
      <alignment horizontal="center"/>
    </xf>
    <xf numFmtId="0" fontId="8" fillId="0" borderId="0" xfId="0" applyFont="1" applyAlignment="1">
      <alignment horizontal="center" vertical="center"/>
    </xf>
    <xf numFmtId="165" fontId="8" fillId="0" borderId="0" xfId="1" applyNumberFormat="1" applyFont="1" applyFill="1" applyAlignment="1">
      <alignment horizontal="center" vertical="center"/>
    </xf>
    <xf numFmtId="38" fontId="8" fillId="0" borderId="3" xfId="0" applyNumberFormat="1" applyFont="1" applyBorder="1" applyAlignment="1">
      <alignment horizontal="center" vertical="center"/>
    </xf>
    <xf numFmtId="0" fontId="2" fillId="0" borderId="1" xfId="2" applyFont="1" applyBorder="1" applyAlignment="1">
      <alignment horizontal="center" vertical="top" wrapText="1"/>
    </xf>
    <xf numFmtId="4" fontId="5" fillId="0" borderId="0" xfId="4" applyNumberFormat="1" applyFont="1" applyAlignment="1">
      <alignment horizontal="center" vertical="center"/>
    </xf>
    <xf numFmtId="3" fontId="5" fillId="0" borderId="0" xfId="3" applyNumberFormat="1" applyFont="1" applyAlignment="1">
      <alignment horizontal="center" vertical="center"/>
    </xf>
    <xf numFmtId="0" fontId="12" fillId="0" borderId="0" xfId="2" applyFont="1" applyAlignment="1">
      <alignment horizontal="center" vertical="center"/>
    </xf>
    <xf numFmtId="38" fontId="8" fillId="0" borderId="0" xfId="2" applyNumberFormat="1" applyFont="1" applyAlignment="1">
      <alignment horizontal="center" vertical="center"/>
    </xf>
    <xf numFmtId="38" fontId="8" fillId="0" borderId="3" xfId="2" applyNumberFormat="1" applyFont="1" applyBorder="1" applyAlignment="1">
      <alignment horizontal="center" vertical="center"/>
    </xf>
    <xf numFmtId="40" fontId="7" fillId="0" borderId="0" xfId="1" applyNumberFormat="1" applyFont="1" applyBorder="1" applyAlignment="1">
      <alignment horizontal="center"/>
    </xf>
    <xf numFmtId="38" fontId="7" fillId="0" borderId="0" xfId="1" applyNumberFormat="1" applyFont="1" applyFill="1" applyBorder="1" applyAlignment="1">
      <alignment horizontal="center"/>
    </xf>
    <xf numFmtId="38" fontId="7" fillId="0" borderId="0" xfId="1" applyNumberFormat="1" applyFont="1" applyBorder="1" applyAlignment="1">
      <alignment horizontal="center"/>
    </xf>
    <xf numFmtId="1" fontId="4" fillId="0" borderId="6" xfId="2" applyNumberFormat="1" applyFont="1" applyBorder="1" applyAlignment="1">
      <alignment horizontal="center" vertical="center" wrapText="1"/>
    </xf>
    <xf numFmtId="38" fontId="4" fillId="0" borderId="7" xfId="4" applyNumberFormat="1" applyFont="1" applyFill="1" applyBorder="1" applyAlignment="1">
      <alignment horizontal="center" vertical="center" wrapText="1" readingOrder="1"/>
    </xf>
    <xf numFmtId="1" fontId="4" fillId="0" borderId="8" xfId="2" applyNumberFormat="1" applyFont="1" applyBorder="1" applyAlignment="1">
      <alignment horizontal="center" vertical="center" wrapText="1"/>
    </xf>
    <xf numFmtId="49" fontId="10" fillId="0" borderId="9" xfId="2" applyNumberFormat="1" applyFont="1" applyBorder="1" applyAlignment="1">
      <alignment horizontal="center" vertical="center" wrapText="1"/>
    </xf>
    <xf numFmtId="49" fontId="10" fillId="0" borderId="9" xfId="2" applyNumberFormat="1" applyFont="1" applyBorder="1" applyAlignment="1">
      <alignment horizontal="left" vertical="center" wrapText="1"/>
    </xf>
    <xf numFmtId="49" fontId="21" fillId="0" borderId="9" xfId="2" applyNumberFormat="1" applyFont="1" applyBorder="1" applyAlignment="1">
      <alignment horizontal="center" vertical="center" wrapText="1"/>
    </xf>
    <xf numFmtId="38" fontId="4" fillId="0" borderId="9" xfId="1" applyNumberFormat="1" applyFont="1" applyFill="1" applyBorder="1" applyAlignment="1">
      <alignment horizontal="center" vertical="center" wrapText="1"/>
    </xf>
    <xf numFmtId="3" fontId="4" fillId="0" borderId="9" xfId="5" applyNumberFormat="1" applyFont="1" applyFill="1" applyBorder="1" applyAlignment="1">
      <alignment horizontal="center" vertical="center" wrapText="1" readingOrder="2"/>
    </xf>
    <xf numFmtId="38" fontId="4" fillId="0" borderId="10" xfId="4" applyNumberFormat="1" applyFont="1" applyFill="1" applyBorder="1" applyAlignment="1">
      <alignment horizontal="center" vertical="center" wrapText="1" readingOrder="1"/>
    </xf>
    <xf numFmtId="38" fontId="4" fillId="0" borderId="6" xfId="4" applyNumberFormat="1" applyFont="1" applyFill="1" applyBorder="1" applyAlignment="1">
      <alignment horizontal="center" vertical="center" wrapText="1"/>
    </xf>
    <xf numFmtId="38" fontId="4" fillId="0" borderId="8" xfId="4" applyNumberFormat="1" applyFont="1" applyFill="1" applyBorder="1" applyAlignment="1">
      <alignment horizontal="center" vertical="center" wrapText="1"/>
    </xf>
    <xf numFmtId="9" fontId="4" fillId="0" borderId="9" xfId="3" applyFont="1" applyFill="1" applyBorder="1" applyAlignment="1">
      <alignment horizontal="center" vertical="center" wrapText="1"/>
    </xf>
    <xf numFmtId="38" fontId="4" fillId="0" borderId="11" xfId="4" applyNumberFormat="1" applyFont="1" applyFill="1" applyBorder="1" applyAlignment="1">
      <alignment horizontal="center" vertical="center" wrapText="1"/>
    </xf>
    <xf numFmtId="9" fontId="4" fillId="0" borderId="5" xfId="3" applyFont="1" applyFill="1" applyBorder="1" applyAlignment="1">
      <alignment horizontal="center" vertical="center" wrapText="1"/>
    </xf>
    <xf numFmtId="38" fontId="4" fillId="0" borderId="12" xfId="4" applyNumberFormat="1" applyFont="1" applyFill="1" applyBorder="1" applyAlignment="1">
      <alignment horizontal="center" vertical="center" wrapText="1" readingOrder="1"/>
    </xf>
    <xf numFmtId="10" fontId="5" fillId="2" borderId="13" xfId="3" applyNumberFormat="1" applyFont="1" applyFill="1" applyBorder="1" applyAlignment="1">
      <alignment horizontal="center" vertical="center" wrapText="1"/>
    </xf>
    <xf numFmtId="10" fontId="5" fillId="2" borderId="14" xfId="3" applyNumberFormat="1" applyFont="1" applyFill="1" applyBorder="1" applyAlignment="1">
      <alignment horizontal="center" vertical="center" wrapText="1"/>
    </xf>
    <xf numFmtId="0" fontId="5" fillId="2" borderId="15" xfId="2" applyFont="1" applyFill="1" applyBorder="1" applyAlignment="1">
      <alignment horizontal="center" vertical="center" wrapText="1"/>
    </xf>
    <xf numFmtId="1" fontId="4" fillId="0" borderId="11" xfId="2" applyNumberFormat="1" applyFont="1" applyBorder="1" applyAlignment="1">
      <alignment horizontal="center" vertical="center" wrapText="1"/>
    </xf>
    <xf numFmtId="0" fontId="5" fillId="2" borderId="16"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20" fillId="2" borderId="18" xfId="2" applyFont="1" applyFill="1" applyBorder="1" applyAlignment="1">
      <alignment horizontal="center" vertical="center" wrapText="1"/>
    </xf>
    <xf numFmtId="0" fontId="5" fillId="2" borderId="18" xfId="2" applyFont="1" applyFill="1" applyBorder="1" applyAlignment="1">
      <alignment horizontal="center" vertical="center" wrapText="1"/>
    </xf>
    <xf numFmtId="3" fontId="5" fillId="2" borderId="18" xfId="2" applyNumberFormat="1" applyFont="1" applyFill="1" applyBorder="1" applyAlignment="1">
      <alignment horizontal="center" vertical="center" wrapText="1"/>
    </xf>
    <xf numFmtId="0" fontId="5" fillId="2" borderId="19" xfId="2" applyFont="1" applyFill="1" applyBorder="1" applyAlignment="1">
      <alignment horizontal="center" vertical="center" wrapText="1"/>
    </xf>
    <xf numFmtId="40" fontId="8" fillId="0" borderId="3" xfId="1" applyNumberFormat="1" applyFont="1" applyBorder="1" applyAlignment="1">
      <alignment horizontal="center"/>
    </xf>
    <xf numFmtId="38" fontId="8" fillId="0" borderId="0" xfId="0" applyNumberFormat="1" applyFont="1"/>
    <xf numFmtId="38" fontId="4" fillId="0" borderId="20" xfId="4" applyNumberFormat="1" applyFont="1" applyFill="1" applyBorder="1" applyAlignment="1">
      <alignment horizontal="center" vertical="center" wrapText="1"/>
    </xf>
    <xf numFmtId="9" fontId="4" fillId="0" borderId="21" xfId="3" applyFont="1" applyFill="1" applyBorder="1" applyAlignment="1">
      <alignment horizontal="center" vertical="center" wrapText="1"/>
    </xf>
    <xf numFmtId="38" fontId="4" fillId="0" borderId="22" xfId="4" applyNumberFormat="1" applyFont="1" applyFill="1" applyBorder="1" applyAlignment="1">
      <alignment horizontal="center" vertical="center" wrapText="1" readingOrder="1"/>
    </xf>
    <xf numFmtId="38" fontId="4" fillId="0" borderId="6" xfId="1" applyNumberFormat="1" applyFont="1" applyFill="1" applyBorder="1" applyAlignment="1">
      <alignment horizontal="center" vertical="center" wrapText="1"/>
    </xf>
    <xf numFmtId="0" fontId="0" fillId="7" borderId="0" xfId="0" applyFill="1"/>
    <xf numFmtId="0" fontId="26" fillId="7" borderId="0" xfId="0" applyFont="1" applyFill="1"/>
    <xf numFmtId="0" fontId="0" fillId="8" borderId="0" xfId="0" applyFill="1"/>
    <xf numFmtId="0" fontId="0" fillId="9" borderId="0" xfId="0" applyFill="1"/>
    <xf numFmtId="0" fontId="26" fillId="9" borderId="0" xfId="0" applyFont="1" applyFill="1"/>
    <xf numFmtId="0" fontId="26" fillId="8" borderId="0" xfId="0" applyFont="1" applyFill="1"/>
    <xf numFmtId="38" fontId="4" fillId="9" borderId="6" xfId="1" applyNumberFormat="1" applyFont="1" applyFill="1" applyBorder="1" applyAlignment="1">
      <alignment horizontal="center" vertical="center" wrapText="1"/>
    </xf>
    <xf numFmtId="38" fontId="4" fillId="8" borderId="6" xfId="4" applyNumberFormat="1" applyFont="1" applyFill="1" applyBorder="1" applyAlignment="1">
      <alignment horizontal="center" vertical="center" wrapText="1"/>
    </xf>
    <xf numFmtId="1" fontId="4" fillId="0" borderId="20" xfId="2" applyNumberFormat="1" applyFont="1" applyBorder="1" applyAlignment="1">
      <alignment horizontal="center" vertical="center" wrapText="1"/>
    </xf>
    <xf numFmtId="49" fontId="10" fillId="0" borderId="21" xfId="2" applyNumberFormat="1" applyFont="1" applyBorder="1" applyAlignment="1">
      <alignment horizontal="center" vertical="center" wrapText="1"/>
    </xf>
    <xf numFmtId="49" fontId="10" fillId="0" borderId="21" xfId="2" applyNumberFormat="1" applyFont="1" applyBorder="1" applyAlignment="1">
      <alignment horizontal="left" vertical="center" wrapText="1"/>
    </xf>
    <xf numFmtId="49" fontId="21" fillId="0" borderId="21" xfId="2" applyNumberFormat="1" applyFont="1" applyBorder="1" applyAlignment="1">
      <alignment horizontal="center" vertical="center" wrapText="1"/>
    </xf>
    <xf numFmtId="38" fontId="4" fillId="0" borderId="21" xfId="1" applyNumberFormat="1" applyFont="1" applyFill="1" applyBorder="1" applyAlignment="1">
      <alignment horizontal="center" vertical="center" wrapText="1"/>
    </xf>
    <xf numFmtId="3" fontId="4" fillId="0" borderId="21" xfId="5" applyNumberFormat="1" applyFont="1" applyFill="1" applyBorder="1" applyAlignment="1">
      <alignment horizontal="center" vertical="center" wrapText="1" readingOrder="2"/>
    </xf>
    <xf numFmtId="38" fontId="7" fillId="0" borderId="2" xfId="4" applyNumberFormat="1" applyFont="1" applyBorder="1" applyAlignment="1">
      <alignment horizontal="center" vertical="center" readingOrder="1"/>
    </xf>
    <xf numFmtId="4" fontId="27" fillId="10" borderId="0" xfId="0" applyNumberFormat="1" applyFont="1" applyFill="1" applyAlignment="1">
      <alignment horizontal="center" vertical="center"/>
    </xf>
    <xf numFmtId="49" fontId="27" fillId="10" borderId="0" xfId="0" applyNumberFormat="1" applyFont="1" applyFill="1" applyAlignment="1">
      <alignment horizontal="center" vertical="center"/>
    </xf>
    <xf numFmtId="49" fontId="27" fillId="10" borderId="0" xfId="0" applyNumberFormat="1" applyFont="1" applyFill="1" applyAlignment="1">
      <alignment horizontal="left" vertical="center"/>
    </xf>
    <xf numFmtId="4" fontId="0" fillId="0" borderId="0" xfId="0" applyNumberForma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38" fontId="4" fillId="0" borderId="23" xfId="1" applyNumberFormat="1" applyFont="1" applyFill="1" applyBorder="1" applyAlignment="1">
      <alignment horizontal="center" vertical="center" wrapText="1"/>
    </xf>
    <xf numFmtId="38" fontId="4" fillId="0" borderId="25" xfId="1" applyNumberFormat="1" applyFont="1" applyFill="1" applyBorder="1" applyAlignment="1">
      <alignment horizontal="center" vertical="center" wrapText="1"/>
    </xf>
    <xf numFmtId="38" fontId="4" fillId="0" borderId="26" xfId="1" applyNumberFormat="1" applyFont="1" applyFill="1" applyBorder="1" applyAlignment="1">
      <alignment horizontal="center" vertical="center" wrapText="1"/>
    </xf>
    <xf numFmtId="9" fontId="4" fillId="0" borderId="27" xfId="3" applyFont="1" applyFill="1" applyBorder="1" applyAlignment="1">
      <alignment horizontal="center" vertical="center" wrapText="1"/>
    </xf>
    <xf numFmtId="38" fontId="4" fillId="0" borderId="28" xfId="4" applyNumberFormat="1" applyFont="1" applyFill="1" applyBorder="1" applyAlignment="1">
      <alignment horizontal="center" vertical="center" wrapText="1" readingOrder="1"/>
    </xf>
    <xf numFmtId="38" fontId="4" fillId="0" borderId="29" xfId="1" applyNumberFormat="1" applyFont="1" applyFill="1" applyBorder="1" applyAlignment="1">
      <alignment horizontal="center" vertical="center" wrapText="1"/>
    </xf>
    <xf numFmtId="38" fontId="4" fillId="0" borderId="30" xfId="4" applyNumberFormat="1" applyFont="1" applyFill="1" applyBorder="1" applyAlignment="1">
      <alignment horizontal="center" vertical="center" wrapText="1" readingOrder="1"/>
    </xf>
    <xf numFmtId="1" fontId="4" fillId="0" borderId="25" xfId="2" applyNumberFormat="1" applyFont="1" applyBorder="1" applyAlignment="1">
      <alignment horizontal="center" vertical="center" wrapText="1"/>
    </xf>
    <xf numFmtId="49" fontId="21" fillId="0" borderId="27" xfId="2" applyNumberFormat="1" applyFont="1" applyBorder="1" applyAlignment="1">
      <alignment horizontal="center" vertical="center" wrapText="1"/>
    </xf>
    <xf numFmtId="38" fontId="4" fillId="0" borderId="27" xfId="1" applyNumberFormat="1" applyFont="1" applyFill="1" applyBorder="1" applyAlignment="1">
      <alignment horizontal="center" vertical="center" wrapText="1"/>
    </xf>
    <xf numFmtId="3" fontId="4" fillId="0" borderId="27" xfId="5" applyNumberFormat="1" applyFont="1" applyFill="1" applyBorder="1" applyAlignment="1">
      <alignment horizontal="center" vertical="center" wrapText="1" readingOrder="2"/>
    </xf>
    <xf numFmtId="1" fontId="4" fillId="0" borderId="31" xfId="2" applyNumberFormat="1" applyFont="1" applyBorder="1" applyAlignment="1">
      <alignment horizontal="center" vertical="center" wrapText="1"/>
    </xf>
    <xf numFmtId="10" fontId="28" fillId="2" borderId="24" xfId="3" applyNumberFormat="1" applyFont="1" applyFill="1" applyBorder="1" applyAlignment="1">
      <alignment horizontal="center" vertical="center" wrapText="1"/>
    </xf>
    <xf numFmtId="0" fontId="28" fillId="2" borderId="24" xfId="2" applyFont="1" applyFill="1" applyBorder="1" applyAlignment="1">
      <alignment horizontal="center" vertical="center" wrapText="1"/>
    </xf>
    <xf numFmtId="3" fontId="28" fillId="2" borderId="24" xfId="2" applyNumberFormat="1" applyFont="1" applyFill="1" applyBorder="1" applyAlignment="1">
      <alignment horizontal="center" vertical="center" wrapText="1"/>
    </xf>
    <xf numFmtId="10" fontId="12" fillId="0" borderId="0" xfId="3" applyNumberFormat="1" applyFont="1" applyBorder="1" applyAlignment="1">
      <alignment horizontal="center" vertical="center"/>
    </xf>
    <xf numFmtId="10" fontId="2" fillId="0" borderId="0" xfId="3" applyNumberFormat="1" applyFont="1" applyBorder="1" applyAlignment="1">
      <alignment horizontal="center" vertical="center"/>
    </xf>
    <xf numFmtId="4" fontId="4" fillId="0" borderId="0" xfId="4" applyNumberFormat="1" applyFont="1" applyBorder="1" applyAlignment="1">
      <alignment horizontal="center" vertical="center" readingOrder="1"/>
    </xf>
    <xf numFmtId="49" fontId="29" fillId="0" borderId="4" xfId="2" applyNumberFormat="1" applyFont="1" applyBorder="1" applyAlignment="1">
      <alignment horizontal="left" vertical="center" wrapText="1"/>
    </xf>
    <xf numFmtId="49" fontId="29" fillId="0" borderId="4" xfId="2" applyNumberFormat="1" applyFont="1" applyBorder="1" applyAlignment="1">
      <alignment horizontal="left" vertical="top" wrapText="1"/>
    </xf>
    <xf numFmtId="49" fontId="29" fillId="0" borderId="27" xfId="2" applyNumberFormat="1" applyFont="1" applyBorder="1" applyAlignment="1">
      <alignment horizontal="left" vertical="top" wrapText="1"/>
    </xf>
    <xf numFmtId="38" fontId="8" fillId="0" borderId="3" xfId="5" applyNumberFormat="1" applyFont="1" applyBorder="1" applyAlignment="1">
      <alignment horizontal="center" vertical="center" readingOrder="1"/>
    </xf>
    <xf numFmtId="40" fontId="2" fillId="0" borderId="0" xfId="2" applyNumberFormat="1" applyFont="1" applyAlignment="1">
      <alignment vertical="center"/>
    </xf>
    <xf numFmtId="49" fontId="10" fillId="7" borderId="4" xfId="2" applyNumberFormat="1" applyFont="1" applyFill="1" applyBorder="1" applyAlignment="1">
      <alignment horizontal="center" vertical="center" wrapText="1"/>
    </xf>
    <xf numFmtId="10" fontId="28" fillId="7" borderId="24" xfId="3" applyNumberFormat="1" applyFont="1" applyFill="1" applyBorder="1" applyAlignment="1">
      <alignment horizontal="center" vertical="center" wrapText="1"/>
    </xf>
    <xf numFmtId="10" fontId="28" fillId="11" borderId="24" xfId="3" applyNumberFormat="1" applyFont="1" applyFill="1" applyBorder="1" applyAlignment="1">
      <alignment horizontal="center" vertical="center" wrapText="1"/>
    </xf>
    <xf numFmtId="49" fontId="10" fillId="11" borderId="27" xfId="2" applyNumberFormat="1" applyFont="1" applyFill="1" applyBorder="1" applyAlignment="1">
      <alignment horizontal="center" vertical="center" wrapText="1"/>
    </xf>
    <xf numFmtId="49" fontId="10" fillId="11" borderId="4" xfId="2" applyNumberFormat="1" applyFont="1" applyFill="1" applyBorder="1" applyAlignment="1">
      <alignment horizontal="center" vertical="center" wrapText="1"/>
    </xf>
    <xf numFmtId="49" fontId="10" fillId="12" borderId="4" xfId="2" applyNumberFormat="1" applyFont="1" applyFill="1" applyBorder="1" applyAlignment="1">
      <alignment horizontal="center" vertical="center" wrapText="1"/>
    </xf>
    <xf numFmtId="10" fontId="28" fillId="12" borderId="24" xfId="3" applyNumberFormat="1" applyFont="1" applyFill="1" applyBorder="1" applyAlignment="1">
      <alignment horizontal="center" vertical="center" wrapText="1"/>
    </xf>
    <xf numFmtId="49" fontId="10" fillId="13" borderId="4" xfId="2" applyNumberFormat="1" applyFont="1" applyFill="1" applyBorder="1" applyAlignment="1">
      <alignment horizontal="center" vertical="center" wrapText="1"/>
    </xf>
    <xf numFmtId="10" fontId="28" fillId="13" borderId="24" xfId="3" applyNumberFormat="1" applyFont="1" applyFill="1" applyBorder="1" applyAlignment="1">
      <alignment horizontal="center" vertical="center" wrapText="1"/>
    </xf>
    <xf numFmtId="4" fontId="0" fillId="14" borderId="0" xfId="0" applyNumberFormat="1" applyFill="1" applyAlignment="1">
      <alignment horizontal="center" vertical="center"/>
    </xf>
    <xf numFmtId="4" fontId="30" fillId="8" borderId="0" xfId="0" applyNumberFormat="1" applyFont="1" applyFill="1" applyAlignment="1">
      <alignment horizontal="center" vertical="center"/>
    </xf>
    <xf numFmtId="4" fontId="0" fillId="8" borderId="0" xfId="0" applyNumberFormat="1" applyFill="1" applyAlignment="1">
      <alignment horizontal="center" vertical="center"/>
    </xf>
    <xf numFmtId="4" fontId="0" fillId="15" borderId="0" xfId="0" applyNumberFormat="1" applyFill="1" applyAlignment="1">
      <alignment horizontal="center" vertical="center"/>
    </xf>
    <xf numFmtId="10" fontId="28" fillId="0" borderId="24" xfId="3" applyNumberFormat="1" applyFont="1" applyFill="1" applyBorder="1" applyAlignment="1">
      <alignment horizontal="center" vertical="center" wrapText="1"/>
    </xf>
    <xf numFmtId="38" fontId="3" fillId="0" borderId="3" xfId="0" applyNumberFormat="1" applyFont="1" applyBorder="1" applyAlignment="1">
      <alignment horizontal="center" vertical="center"/>
    </xf>
    <xf numFmtId="0" fontId="3" fillId="0" borderId="0" xfId="0" applyFont="1" applyAlignment="1">
      <alignment horizontal="center" vertical="center"/>
    </xf>
    <xf numFmtId="165" fontId="3" fillId="0" borderId="0" xfId="1" applyNumberFormat="1" applyFont="1" applyFill="1" applyAlignment="1">
      <alignment horizontal="center" vertical="center"/>
    </xf>
    <xf numFmtId="40" fontId="13" fillId="0" borderId="0" xfId="2" applyNumberFormat="1" applyFont="1" applyAlignment="1">
      <alignment horizontal="center" vertical="center"/>
    </xf>
    <xf numFmtId="40" fontId="3" fillId="0" borderId="1" xfId="3" applyNumberFormat="1" applyFont="1" applyBorder="1" applyAlignment="1">
      <alignment horizontal="center" vertical="center"/>
    </xf>
    <xf numFmtId="40" fontId="13" fillId="0" borderId="0" xfId="3" applyNumberFormat="1" applyFont="1" applyAlignment="1">
      <alignment horizontal="center" vertical="center"/>
    </xf>
    <xf numFmtId="40" fontId="13" fillId="0" borderId="0" xfId="4" applyNumberFormat="1" applyFont="1" applyAlignment="1">
      <alignment horizontal="center" vertical="center" readingOrder="1"/>
    </xf>
    <xf numFmtId="0" fontId="13" fillId="0" borderId="0" xfId="2" applyFont="1" applyAlignment="1">
      <alignment horizontal="center" vertical="center"/>
    </xf>
    <xf numFmtId="38" fontId="31" fillId="0" borderId="0" xfId="2" applyNumberFormat="1" applyFont="1" applyAlignment="1">
      <alignment horizontal="center" vertical="center" wrapText="1"/>
    </xf>
    <xf numFmtId="40" fontId="13" fillId="0" borderId="1" xfId="4" applyNumberFormat="1" applyFont="1" applyBorder="1" applyAlignment="1">
      <alignment horizontal="center" vertical="center"/>
    </xf>
    <xf numFmtId="40" fontId="3" fillId="0" borderId="0" xfId="4" applyNumberFormat="1" applyFont="1" applyAlignment="1">
      <alignment horizontal="center" vertical="center"/>
    </xf>
    <xf numFmtId="40" fontId="13" fillId="0" borderId="0" xfId="4" applyNumberFormat="1" applyFont="1" applyAlignment="1">
      <alignment horizontal="center" vertical="center"/>
    </xf>
    <xf numFmtId="38" fontId="13" fillId="0" borderId="0" xfId="2" applyNumberFormat="1" applyFont="1" applyAlignment="1">
      <alignment horizontal="center" vertical="center"/>
    </xf>
    <xf numFmtId="38" fontId="3" fillId="0" borderId="0" xfId="2" applyNumberFormat="1" applyFont="1" applyAlignment="1">
      <alignment horizontal="center" vertical="center"/>
    </xf>
    <xf numFmtId="40" fontId="3" fillId="0" borderId="3" xfId="2" applyNumberFormat="1"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xf>
    <xf numFmtId="40" fontId="13" fillId="0" borderId="0" xfId="1" applyNumberFormat="1" applyFont="1" applyBorder="1" applyAlignment="1">
      <alignment horizontal="center" vertical="center"/>
    </xf>
    <xf numFmtId="40" fontId="13" fillId="0" borderId="0" xfId="0" applyNumberFormat="1" applyFont="1" applyAlignment="1">
      <alignment horizontal="center" vertical="center"/>
    </xf>
    <xf numFmtId="38" fontId="13" fillId="0" borderId="0" xfId="1" applyNumberFormat="1" applyFont="1" applyFill="1" applyBorder="1" applyAlignment="1">
      <alignment horizontal="center" vertical="center"/>
    </xf>
    <xf numFmtId="38" fontId="13" fillId="0" borderId="0" xfId="1" applyNumberFormat="1" applyFont="1" applyFill="1" applyAlignment="1">
      <alignment horizontal="center" vertical="center"/>
    </xf>
    <xf numFmtId="164" fontId="13" fillId="0" borderId="0" xfId="1" applyFont="1" applyFill="1" applyAlignment="1">
      <alignment horizontal="center" vertical="center"/>
    </xf>
    <xf numFmtId="0" fontId="31" fillId="0" borderId="0" xfId="2" applyFont="1" applyAlignment="1">
      <alignment horizontal="center" vertical="center" wrapText="1"/>
    </xf>
    <xf numFmtId="1" fontId="4" fillId="0" borderId="32" xfId="2" applyNumberFormat="1" applyFont="1" applyBorder="1" applyAlignment="1">
      <alignment horizontal="center" vertical="center" wrapText="1"/>
    </xf>
    <xf numFmtId="49" fontId="10" fillId="7" borderId="33" xfId="2" applyNumberFormat="1" applyFont="1" applyFill="1" applyBorder="1" applyAlignment="1">
      <alignment horizontal="center" vertical="center" wrapText="1"/>
    </xf>
    <xf numFmtId="49" fontId="29" fillId="0" borderId="33" xfId="2" applyNumberFormat="1" applyFont="1" applyBorder="1" applyAlignment="1">
      <alignment horizontal="left" vertical="center" wrapText="1"/>
    </xf>
    <xf numFmtId="49" fontId="21" fillId="0" borderId="33" xfId="2" applyNumberFormat="1" applyFont="1" applyBorder="1" applyAlignment="1">
      <alignment horizontal="center" vertical="center" wrapText="1"/>
    </xf>
    <xf numFmtId="38" fontId="4" fillId="0" borderId="33" xfId="1" applyNumberFormat="1" applyFont="1" applyFill="1" applyBorder="1" applyAlignment="1">
      <alignment horizontal="center" vertical="center" wrapText="1"/>
    </xf>
    <xf numFmtId="3" fontId="4" fillId="0" borderId="33" xfId="5" applyNumberFormat="1" applyFont="1" applyFill="1" applyBorder="1" applyAlignment="1">
      <alignment horizontal="center" vertical="center" wrapText="1" readingOrder="2"/>
    </xf>
    <xf numFmtId="38" fontId="4" fillId="0" borderId="34" xfId="4" applyNumberFormat="1" applyFont="1" applyFill="1" applyBorder="1" applyAlignment="1">
      <alignment horizontal="center" vertical="center" wrapText="1" readingOrder="1"/>
    </xf>
    <xf numFmtId="38" fontId="4" fillId="0" borderId="32" xfId="1" applyNumberFormat="1" applyFont="1" applyFill="1" applyBorder="1" applyAlignment="1">
      <alignment horizontal="center" vertical="center" wrapText="1"/>
    </xf>
    <xf numFmtId="38" fontId="4" fillId="0" borderId="35" xfId="1" applyNumberFormat="1" applyFont="1" applyFill="1" applyBorder="1" applyAlignment="1">
      <alignment horizontal="center" vertical="center" wrapText="1"/>
    </xf>
    <xf numFmtId="9" fontId="4" fillId="0" borderId="33" xfId="3" applyFont="1" applyFill="1" applyBorder="1" applyAlignment="1">
      <alignment horizontal="center" vertical="center" wrapText="1"/>
    </xf>
    <xf numFmtId="1" fontId="27" fillId="10" borderId="0" xfId="0" applyNumberFormat="1" applyFont="1" applyFill="1" applyAlignment="1">
      <alignment horizontal="center" vertical="center"/>
    </xf>
    <xf numFmtId="166" fontId="27" fillId="10" borderId="0" xfId="0" applyNumberFormat="1" applyFont="1" applyFill="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49" fontId="0" fillId="15" borderId="0" xfId="0" applyNumberFormat="1" applyFill="1" applyAlignment="1">
      <alignment horizontal="center" vertical="center"/>
    </xf>
    <xf numFmtId="49" fontId="0" fillId="8" borderId="0" xfId="0" applyNumberFormat="1" applyFill="1" applyAlignment="1">
      <alignment horizontal="center" vertical="center"/>
    </xf>
    <xf numFmtId="0" fontId="2" fillId="0" borderId="0" xfId="2" applyFont="1" applyAlignment="1">
      <alignment horizontal="right" vertical="top" wrapText="1"/>
    </xf>
    <xf numFmtId="49" fontId="7" fillId="0" borderId="0" xfId="0" applyNumberFormat="1" applyFont="1" applyAlignment="1">
      <alignment horizontal="right" vertical="top" wrapText="1" readingOrder="2"/>
    </xf>
    <xf numFmtId="38" fontId="13" fillId="0" borderId="0" xfId="1" applyNumberFormat="1" applyFont="1" applyFill="1" applyAlignment="1">
      <alignment horizontal="center" vertical="center"/>
    </xf>
    <xf numFmtId="38" fontId="13" fillId="0" borderId="0" xfId="2" applyNumberFormat="1" applyFont="1" applyAlignment="1">
      <alignment horizontal="center" vertical="center" wrapText="1"/>
    </xf>
    <xf numFmtId="0" fontId="13" fillId="0" borderId="0" xfId="2" applyFont="1" applyAlignment="1">
      <alignment horizontal="center" vertical="center" wrapText="1"/>
    </xf>
    <xf numFmtId="0" fontId="7" fillId="0" borderId="0" xfId="0" applyFont="1" applyAlignment="1">
      <alignment horizontal="center" vertical="center"/>
    </xf>
    <xf numFmtId="38" fontId="13" fillId="0" borderId="0" xfId="2" applyNumberFormat="1" applyFont="1" applyAlignment="1">
      <alignment horizontal="center" vertical="center"/>
    </xf>
    <xf numFmtId="38" fontId="3" fillId="0" borderId="0" xfId="2" applyNumberFormat="1" applyFont="1" applyAlignment="1">
      <alignment horizontal="center" vertical="center" wrapText="1"/>
    </xf>
    <xf numFmtId="38" fontId="13" fillId="0" borderId="1" xfId="2" applyNumberFormat="1" applyFont="1" applyBorder="1" applyAlignment="1">
      <alignment horizontal="center" vertical="center" wrapText="1"/>
    </xf>
    <xf numFmtId="38" fontId="3" fillId="0" borderId="3" xfId="0" applyNumberFormat="1" applyFont="1" applyBorder="1" applyAlignment="1">
      <alignment horizontal="center" vertical="center"/>
    </xf>
    <xf numFmtId="38" fontId="13" fillId="0" borderId="0" xfId="1" applyNumberFormat="1" applyFont="1" applyAlignment="1">
      <alignment horizontal="center" vertical="center"/>
    </xf>
    <xf numFmtId="38" fontId="13" fillId="0" borderId="0" xfId="1" applyNumberFormat="1" applyFont="1" applyBorder="1" applyAlignment="1">
      <alignment horizontal="center" vertical="center"/>
    </xf>
    <xf numFmtId="40" fontId="3" fillId="0" borderId="0" xfId="4" applyNumberFormat="1" applyFont="1" applyBorder="1" applyAlignment="1">
      <alignment horizontal="center" vertical="center"/>
    </xf>
    <xf numFmtId="38" fontId="13" fillId="0" borderId="1" xfId="2" applyNumberFormat="1" applyFont="1" applyBorder="1" applyAlignment="1">
      <alignment horizontal="center" vertical="center"/>
    </xf>
    <xf numFmtId="38" fontId="3" fillId="0" borderId="3" xfId="2" applyNumberFormat="1" applyFont="1" applyBorder="1" applyAlignment="1">
      <alignment horizontal="center" vertical="center"/>
    </xf>
    <xf numFmtId="38" fontId="13" fillId="0" borderId="0" xfId="1" applyNumberFormat="1" applyFont="1" applyFill="1" applyBorder="1" applyAlignment="1">
      <alignment horizontal="center" vertical="center"/>
    </xf>
    <xf numFmtId="38" fontId="3" fillId="0" borderId="0" xfId="2" applyNumberFormat="1" applyFont="1" applyAlignment="1">
      <alignment horizontal="center" vertical="center"/>
    </xf>
    <xf numFmtId="49" fontId="0" fillId="16" borderId="0" xfId="0" applyNumberFormat="1" applyFill="1" applyAlignment="1">
      <alignment horizontal="center" vertical="center"/>
    </xf>
    <xf numFmtId="38" fontId="7" fillId="0" borderId="0" xfId="2" applyNumberFormat="1" applyFont="1" applyAlignment="1">
      <alignment vertical="center"/>
    </xf>
    <xf numFmtId="4" fontId="0" fillId="17" borderId="0" xfId="0" applyNumberFormat="1" applyFill="1" applyAlignment="1">
      <alignment horizontal="center" vertical="center"/>
    </xf>
    <xf numFmtId="9" fontId="4" fillId="14" borderId="4" xfId="3" applyFont="1" applyFill="1" applyBorder="1" applyAlignment="1">
      <alignment horizontal="center" vertical="center" wrapText="1"/>
    </xf>
    <xf numFmtId="10" fontId="28" fillId="18" borderId="24" xfId="3" applyNumberFormat="1" applyFont="1" applyFill="1" applyBorder="1" applyAlignment="1">
      <alignment horizontal="center" vertical="center" wrapText="1"/>
    </xf>
    <xf numFmtId="49" fontId="10" fillId="18" borderId="4" xfId="2" applyNumberFormat="1" applyFont="1" applyFill="1" applyBorder="1" applyAlignment="1">
      <alignment horizontal="center" vertical="center" wrapText="1"/>
    </xf>
  </cellXfs>
  <cellStyles count="6">
    <cellStyle name="Comma" xfId="1" builtinId="3"/>
    <cellStyle name="Comma 2" xfId="4" xr:uid="{1EA0BF20-AA3F-4CE9-B69F-66A08B1A0E7D}"/>
    <cellStyle name="Comma 2 2" xfId="5" xr:uid="{3A3B5F64-F09E-4B96-8C19-276D25673FFE}"/>
    <cellStyle name="Normal" xfId="0" builtinId="0"/>
    <cellStyle name="Normal 2" xfId="2" xr:uid="{77D6F725-FD20-4428-991A-849CE97A0E85}"/>
    <cellStyle name="Percent 2" xfId="3" xr:uid="{9E1C7301-E07E-472A-B1EB-BC95CD80F2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D1AF-5447-47F9-8050-443A85140911}">
  <dimension ref="A1:AE68"/>
  <sheetViews>
    <sheetView rightToLeft="1" view="pageBreakPreview" topLeftCell="A46" zoomScaleNormal="100" zoomScaleSheetLayoutView="100" workbookViewId="0">
      <selection activeCell="H48" sqref="H48"/>
    </sheetView>
  </sheetViews>
  <sheetFormatPr defaultColWidth="9.140625" defaultRowHeight="19.5" x14ac:dyDescent="0.25"/>
  <cols>
    <col min="1" max="1" width="2.7109375" style="17" customWidth="1"/>
    <col min="2" max="2" width="5.7109375" style="17" customWidth="1"/>
    <col min="3" max="3" width="12.140625" style="17" bestFit="1" customWidth="1"/>
    <col min="4" max="4" width="58.28515625" style="17" customWidth="1"/>
    <col min="5" max="5" width="7.85546875" style="65" customWidth="1"/>
    <col min="6" max="6" width="9.7109375" style="17" customWidth="1"/>
    <col min="7" max="7" width="10.42578125" style="86" bestFit="1" customWidth="1"/>
    <col min="8" max="8" width="14.85546875" style="72" customWidth="1"/>
    <col min="9" max="9" width="1.7109375" style="17" customWidth="1"/>
    <col min="10" max="10" width="10.5703125" style="17" customWidth="1"/>
    <col min="11" max="11" width="15.42578125" style="17" bestFit="1" customWidth="1"/>
    <col min="12" max="12" width="12.85546875" style="72" customWidth="1"/>
    <col min="13" max="13" width="2.7109375" style="17" customWidth="1"/>
    <col min="14" max="14" width="0" style="17" hidden="1" customWidth="1"/>
    <col min="15" max="15" width="16.42578125" style="17" hidden="1" customWidth="1"/>
    <col min="16" max="16" width="10" style="17" hidden="1" customWidth="1"/>
    <col min="17" max="17" width="9.140625" style="17"/>
    <col min="18" max="18" width="11.5703125" style="17" bestFit="1" customWidth="1"/>
    <col min="19" max="16384" width="9.140625" style="17"/>
  </cols>
  <sheetData>
    <row r="1" spans="2:31" s="16" customFormat="1" ht="24" customHeight="1" x14ac:dyDescent="0.25">
      <c r="B1" s="15" t="s">
        <v>81</v>
      </c>
      <c r="C1" s="15"/>
      <c r="E1" s="64"/>
      <c r="G1" s="84"/>
      <c r="H1" s="71"/>
      <c r="L1" s="2" t="s">
        <v>87</v>
      </c>
      <c r="Z1" s="110">
        <v>1</v>
      </c>
      <c r="AA1" s="110" t="s">
        <v>91</v>
      </c>
      <c r="AD1" s="110" t="s">
        <v>93</v>
      </c>
      <c r="AE1" s="111" t="s">
        <v>94</v>
      </c>
    </row>
    <row r="2" spans="2:31" s="16" customFormat="1" ht="24" customHeight="1" x14ac:dyDescent="0.25">
      <c r="B2" s="15" t="s">
        <v>2</v>
      </c>
      <c r="C2" s="15"/>
      <c r="E2" s="64"/>
      <c r="G2" s="84"/>
      <c r="H2" s="71"/>
      <c r="L2" s="2" t="s">
        <v>89</v>
      </c>
      <c r="Z2" s="112">
        <v>2</v>
      </c>
      <c r="AA2" s="112" t="s">
        <v>91</v>
      </c>
      <c r="AD2" s="112" t="s">
        <v>93</v>
      </c>
      <c r="AE2" s="113" t="s">
        <v>96</v>
      </c>
    </row>
    <row r="3" spans="2:31" s="16" customFormat="1" ht="24" customHeight="1" x14ac:dyDescent="0.25">
      <c r="B3" s="15" t="s">
        <v>82</v>
      </c>
      <c r="C3" s="15"/>
      <c r="E3" s="64"/>
      <c r="G3" s="85"/>
      <c r="H3" s="71"/>
      <c r="L3" s="2" t="s">
        <v>26</v>
      </c>
      <c r="Z3" s="110">
        <v>3</v>
      </c>
      <c r="AA3" s="110" t="s">
        <v>91</v>
      </c>
      <c r="AD3" s="110" t="s">
        <v>93</v>
      </c>
      <c r="AE3" s="111" t="s">
        <v>98</v>
      </c>
    </row>
    <row r="4" spans="2:31" ht="6" customHeight="1" thickBot="1" x14ac:dyDescent="0.3">
      <c r="Z4" s="112">
        <v>4</v>
      </c>
      <c r="AA4" s="112" t="s">
        <v>91</v>
      </c>
      <c r="AD4" s="112" t="s">
        <v>93</v>
      </c>
      <c r="AE4" s="113" t="s">
        <v>100</v>
      </c>
    </row>
    <row r="5" spans="2:31" s="18" customFormat="1" ht="40.5" customHeight="1" thickBot="1" x14ac:dyDescent="0.3">
      <c r="B5" s="158" t="s">
        <v>9</v>
      </c>
      <c r="C5" s="159" t="s">
        <v>10</v>
      </c>
      <c r="D5" s="159" t="s">
        <v>11</v>
      </c>
      <c r="E5" s="160" t="s">
        <v>12</v>
      </c>
      <c r="F5" s="161" t="s">
        <v>13</v>
      </c>
      <c r="G5" s="162" t="s">
        <v>14</v>
      </c>
      <c r="H5" s="163" t="s">
        <v>15</v>
      </c>
      <c r="J5" s="154" t="s">
        <v>16</v>
      </c>
      <c r="K5" s="155" t="s">
        <v>17</v>
      </c>
      <c r="L5" s="156" t="s">
        <v>18</v>
      </c>
      <c r="N5" s="18" t="s">
        <v>19</v>
      </c>
      <c r="Z5" s="110">
        <v>5</v>
      </c>
      <c r="AA5" s="110" t="s">
        <v>91</v>
      </c>
      <c r="AD5" s="110" t="s">
        <v>93</v>
      </c>
      <c r="AE5" s="111" t="s">
        <v>102</v>
      </c>
    </row>
    <row r="6" spans="2:31" s="18" customFormat="1" ht="21" customHeight="1" x14ac:dyDescent="0.25">
      <c r="B6" s="178" t="e">
        <f>#REF!</f>
        <v>#REF!</v>
      </c>
      <c r="C6" s="179">
        <v>6889110021</v>
      </c>
      <c r="D6" s="180" t="s">
        <v>92</v>
      </c>
      <c r="E6" s="181" t="s">
        <v>43</v>
      </c>
      <c r="F6" s="182">
        <v>170</v>
      </c>
      <c r="G6" s="183">
        <v>18</v>
      </c>
      <c r="H6" s="168">
        <f>F6*G6</f>
        <v>3060</v>
      </c>
      <c r="I6" s="69"/>
      <c r="J6" s="151">
        <v>0</v>
      </c>
      <c r="K6" s="152">
        <f>J6/F6</f>
        <v>0</v>
      </c>
      <c r="L6" s="153">
        <f>J6*G6</f>
        <v>0</v>
      </c>
      <c r="N6" s="18">
        <v>36</v>
      </c>
      <c r="O6" s="19">
        <f>N6-J6</f>
        <v>36</v>
      </c>
      <c r="P6" s="20">
        <f>N6*G6</f>
        <v>648</v>
      </c>
      <c r="Q6" s="18">
        <v>2</v>
      </c>
      <c r="R6" s="18" t="s">
        <v>84</v>
      </c>
      <c r="Z6" s="18">
        <v>6</v>
      </c>
      <c r="AA6" s="18" t="s">
        <v>91</v>
      </c>
      <c r="AD6" s="18" t="s">
        <v>93</v>
      </c>
      <c r="AE6" s="18" t="s">
        <v>104</v>
      </c>
    </row>
    <row r="7" spans="2:31" s="18" customFormat="1" ht="21" customHeight="1" x14ac:dyDescent="0.25">
      <c r="B7" s="139" t="e">
        <f>#REF!</f>
        <v>#REF!</v>
      </c>
      <c r="C7" s="97">
        <v>6889210041</v>
      </c>
      <c r="D7" s="99" t="s">
        <v>95</v>
      </c>
      <c r="E7" s="100" t="s">
        <v>43</v>
      </c>
      <c r="F7" s="101">
        <v>1200</v>
      </c>
      <c r="G7" s="83">
        <v>30</v>
      </c>
      <c r="H7" s="140">
        <f>F7*G7</f>
        <v>36000</v>
      </c>
      <c r="I7" s="69"/>
      <c r="J7" s="148">
        <v>0</v>
      </c>
      <c r="K7" s="70">
        <f>J7/F7</f>
        <v>0</v>
      </c>
      <c r="L7" s="140">
        <f>J7*G7</f>
        <v>0</v>
      </c>
      <c r="N7" s="18">
        <v>4</v>
      </c>
      <c r="O7" s="19">
        <f t="shared" ref="O7:O27" si="0">N7-J7</f>
        <v>4</v>
      </c>
      <c r="P7" s="20">
        <f t="shared" ref="P7:P27" si="1">N7*G7</f>
        <v>120</v>
      </c>
      <c r="Q7" s="18">
        <v>2</v>
      </c>
      <c r="R7" s="18" t="s">
        <v>84</v>
      </c>
      <c r="Z7" s="18">
        <v>7</v>
      </c>
      <c r="AA7" s="18" t="s">
        <v>91</v>
      </c>
      <c r="AD7" s="18" t="s">
        <v>93</v>
      </c>
      <c r="AE7" s="18" t="s">
        <v>106</v>
      </c>
    </row>
    <row r="8" spans="2:31" s="18" customFormat="1" ht="21" customHeight="1" x14ac:dyDescent="0.25">
      <c r="B8" s="139">
        <v>3</v>
      </c>
      <c r="C8" s="97" t="s">
        <v>114</v>
      </c>
      <c r="D8" s="99" t="s">
        <v>113</v>
      </c>
      <c r="E8" s="100" t="s">
        <v>43</v>
      </c>
      <c r="F8" s="101">
        <v>1200</v>
      </c>
      <c r="G8" s="83">
        <v>0</v>
      </c>
      <c r="H8" s="140">
        <f t="shared" ref="H8:H27" si="2">F8*G8</f>
        <v>0</v>
      </c>
      <c r="I8" s="69"/>
      <c r="J8" s="148">
        <v>0</v>
      </c>
      <c r="K8" s="70">
        <f t="shared" ref="K8:K17" si="3">J8/F8</f>
        <v>0</v>
      </c>
      <c r="L8" s="140">
        <f t="shared" ref="L8:L17" si="4">J8*G8</f>
        <v>0</v>
      </c>
      <c r="O8" s="19"/>
      <c r="P8" s="20"/>
    </row>
    <row r="9" spans="2:31" s="18" customFormat="1" ht="21" customHeight="1" x14ac:dyDescent="0.25">
      <c r="B9" s="139">
        <v>4</v>
      </c>
      <c r="C9" s="97" t="s">
        <v>114</v>
      </c>
      <c r="D9" s="99" t="s">
        <v>116</v>
      </c>
      <c r="E9" s="100" t="s">
        <v>43</v>
      </c>
      <c r="F9" s="101">
        <v>2400</v>
      </c>
      <c r="G9" s="83">
        <v>0</v>
      </c>
      <c r="H9" s="140">
        <f t="shared" si="2"/>
        <v>0</v>
      </c>
      <c r="I9" s="69"/>
      <c r="J9" s="148">
        <v>0</v>
      </c>
      <c r="K9" s="70">
        <f t="shared" si="3"/>
        <v>0</v>
      </c>
      <c r="L9" s="140">
        <f t="shared" si="4"/>
        <v>0</v>
      </c>
      <c r="O9" s="19"/>
      <c r="P9" s="20"/>
    </row>
    <row r="10" spans="2:31" s="18" customFormat="1" ht="21" customHeight="1" x14ac:dyDescent="0.25">
      <c r="B10" s="139">
        <v>5</v>
      </c>
      <c r="C10" s="97" t="s">
        <v>114</v>
      </c>
      <c r="D10" s="99" t="s">
        <v>118</v>
      </c>
      <c r="E10" s="100" t="s">
        <v>43</v>
      </c>
      <c r="F10" s="101">
        <v>4800</v>
      </c>
      <c r="G10" s="83">
        <v>0</v>
      </c>
      <c r="H10" s="140">
        <f t="shared" si="2"/>
        <v>0</v>
      </c>
      <c r="I10" s="69"/>
      <c r="J10" s="148">
        <v>0</v>
      </c>
      <c r="K10" s="70">
        <f t="shared" si="3"/>
        <v>0</v>
      </c>
      <c r="L10" s="140">
        <f t="shared" si="4"/>
        <v>0</v>
      </c>
      <c r="O10" s="19"/>
      <c r="P10" s="20"/>
    </row>
    <row r="11" spans="2:31" s="18" customFormat="1" ht="21" customHeight="1" x14ac:dyDescent="0.25">
      <c r="B11" s="139">
        <v>6</v>
      </c>
      <c r="C11" s="97" t="s">
        <v>114</v>
      </c>
      <c r="D11" s="99" t="s">
        <v>120</v>
      </c>
      <c r="E11" s="100" t="s">
        <v>43</v>
      </c>
      <c r="F11" s="101">
        <v>4800</v>
      </c>
      <c r="G11" s="83">
        <v>0</v>
      </c>
      <c r="H11" s="140">
        <f t="shared" si="2"/>
        <v>0</v>
      </c>
      <c r="I11" s="69"/>
      <c r="J11" s="148">
        <v>0</v>
      </c>
      <c r="K11" s="70">
        <f t="shared" si="3"/>
        <v>0</v>
      </c>
      <c r="L11" s="140">
        <f t="shared" si="4"/>
        <v>0</v>
      </c>
      <c r="O11" s="19"/>
      <c r="P11" s="20"/>
    </row>
    <row r="12" spans="2:31" s="18" customFormat="1" ht="21" customHeight="1" x14ac:dyDescent="0.25">
      <c r="B12" s="139">
        <v>7</v>
      </c>
      <c r="C12" s="97" t="s">
        <v>114</v>
      </c>
      <c r="D12" s="99" t="s">
        <v>122</v>
      </c>
      <c r="E12" s="100" t="s">
        <v>43</v>
      </c>
      <c r="F12" s="101">
        <v>4800</v>
      </c>
      <c r="G12" s="83">
        <v>0</v>
      </c>
      <c r="H12" s="140">
        <f t="shared" si="2"/>
        <v>0</v>
      </c>
      <c r="I12" s="69"/>
      <c r="J12" s="148">
        <v>0</v>
      </c>
      <c r="K12" s="70">
        <f t="shared" si="3"/>
        <v>0</v>
      </c>
      <c r="L12" s="140">
        <f t="shared" si="4"/>
        <v>0</v>
      </c>
      <c r="O12" s="19"/>
      <c r="P12" s="20"/>
    </row>
    <row r="13" spans="2:31" s="18" customFormat="1" ht="21" customHeight="1" x14ac:dyDescent="0.25">
      <c r="B13" s="139">
        <v>8</v>
      </c>
      <c r="C13" s="97" t="s">
        <v>114</v>
      </c>
      <c r="D13" s="99" t="s">
        <v>124</v>
      </c>
      <c r="E13" s="100" t="s">
        <v>43</v>
      </c>
      <c r="F13" s="101">
        <v>2400</v>
      </c>
      <c r="G13" s="83">
        <v>0</v>
      </c>
      <c r="H13" s="140">
        <f t="shared" si="2"/>
        <v>0</v>
      </c>
      <c r="I13" s="69"/>
      <c r="J13" s="148">
        <v>0</v>
      </c>
      <c r="K13" s="70">
        <f t="shared" si="3"/>
        <v>0</v>
      </c>
      <c r="L13" s="140">
        <f t="shared" si="4"/>
        <v>0</v>
      </c>
      <c r="O13" s="19"/>
      <c r="P13" s="20"/>
    </row>
    <row r="14" spans="2:31" s="18" customFormat="1" ht="21" customHeight="1" x14ac:dyDescent="0.25">
      <c r="B14" s="139">
        <v>9</v>
      </c>
      <c r="C14" s="97" t="s">
        <v>114</v>
      </c>
      <c r="D14" s="99" t="s">
        <v>126</v>
      </c>
      <c r="E14" s="100" t="s">
        <v>43</v>
      </c>
      <c r="F14" s="101">
        <v>4800</v>
      </c>
      <c r="G14" s="83">
        <v>0</v>
      </c>
      <c r="H14" s="140">
        <f t="shared" si="2"/>
        <v>0</v>
      </c>
      <c r="I14" s="69"/>
      <c r="J14" s="148">
        <v>0</v>
      </c>
      <c r="K14" s="70">
        <f t="shared" si="3"/>
        <v>0</v>
      </c>
      <c r="L14" s="140">
        <f t="shared" si="4"/>
        <v>0</v>
      </c>
      <c r="O14" s="19"/>
      <c r="P14" s="20"/>
    </row>
    <row r="15" spans="2:31" s="18" customFormat="1" ht="21" customHeight="1" x14ac:dyDescent="0.25">
      <c r="B15" s="139">
        <v>10</v>
      </c>
      <c r="C15" s="97" t="s">
        <v>114</v>
      </c>
      <c r="D15" s="99" t="s">
        <v>128</v>
      </c>
      <c r="E15" s="100" t="s">
        <v>43</v>
      </c>
      <c r="F15" s="101">
        <v>4800</v>
      </c>
      <c r="G15" s="83">
        <v>0</v>
      </c>
      <c r="H15" s="140">
        <f t="shared" si="2"/>
        <v>0</v>
      </c>
      <c r="I15" s="69"/>
      <c r="J15" s="148">
        <v>0</v>
      </c>
      <c r="K15" s="70">
        <f t="shared" si="3"/>
        <v>0</v>
      </c>
      <c r="L15" s="140">
        <f t="shared" si="4"/>
        <v>0</v>
      </c>
      <c r="O15" s="19"/>
      <c r="P15" s="20"/>
    </row>
    <row r="16" spans="2:31" s="18" customFormat="1" ht="21" customHeight="1" x14ac:dyDescent="0.25">
      <c r="B16" s="139">
        <v>11</v>
      </c>
      <c r="C16" s="97" t="s">
        <v>114</v>
      </c>
      <c r="D16" s="99" t="s">
        <v>122</v>
      </c>
      <c r="E16" s="100" t="s">
        <v>43</v>
      </c>
      <c r="F16" s="101">
        <v>4800</v>
      </c>
      <c r="G16" s="83">
        <v>0</v>
      </c>
      <c r="H16" s="140">
        <f t="shared" si="2"/>
        <v>0</v>
      </c>
      <c r="I16" s="69"/>
      <c r="J16" s="148">
        <v>0</v>
      </c>
      <c r="K16" s="70">
        <f t="shared" si="3"/>
        <v>0</v>
      </c>
      <c r="L16" s="140">
        <f t="shared" si="4"/>
        <v>0</v>
      </c>
      <c r="O16" s="19"/>
      <c r="P16" s="20"/>
    </row>
    <row r="17" spans="2:21" s="18" customFormat="1" ht="21" customHeight="1" x14ac:dyDescent="0.25">
      <c r="B17" s="139">
        <v>12</v>
      </c>
      <c r="C17" s="97" t="s">
        <v>114</v>
      </c>
      <c r="D17" s="99" t="s">
        <v>131</v>
      </c>
      <c r="E17" s="100" t="s">
        <v>43</v>
      </c>
      <c r="F17" s="101">
        <v>2400</v>
      </c>
      <c r="G17" s="83">
        <v>0</v>
      </c>
      <c r="H17" s="140">
        <f t="shared" si="2"/>
        <v>0</v>
      </c>
      <c r="I17" s="69"/>
      <c r="J17" s="148">
        <v>0</v>
      </c>
      <c r="K17" s="70">
        <f t="shared" si="3"/>
        <v>0</v>
      </c>
      <c r="L17" s="140">
        <f t="shared" si="4"/>
        <v>0</v>
      </c>
      <c r="O17" s="19"/>
      <c r="P17" s="20"/>
    </row>
    <row r="18" spans="2:21" s="18" customFormat="1" ht="21" customHeight="1" x14ac:dyDescent="0.25">
      <c r="B18" s="139">
        <v>13</v>
      </c>
      <c r="C18" s="97">
        <v>6889510101</v>
      </c>
      <c r="D18" s="99" t="s">
        <v>97</v>
      </c>
      <c r="E18" s="100" t="s">
        <v>43</v>
      </c>
      <c r="F18" s="101">
        <v>28</v>
      </c>
      <c r="G18" s="83">
        <v>404</v>
      </c>
      <c r="H18" s="140">
        <f t="shared" si="2"/>
        <v>11312</v>
      </c>
      <c r="I18" s="69"/>
      <c r="J18" s="148">
        <v>0</v>
      </c>
      <c r="K18" s="70">
        <f t="shared" ref="K18:K27" si="5">J18/F18</f>
        <v>0</v>
      </c>
      <c r="L18" s="140">
        <f t="shared" ref="L18:L27" si="6">J18*G18</f>
        <v>0</v>
      </c>
      <c r="N18" s="18">
        <v>112</v>
      </c>
      <c r="O18" s="19">
        <f t="shared" si="0"/>
        <v>112</v>
      </c>
      <c r="P18" s="20">
        <f t="shared" si="1"/>
        <v>45248</v>
      </c>
      <c r="Q18" s="18">
        <v>2</v>
      </c>
      <c r="R18" s="18" t="s">
        <v>84</v>
      </c>
      <c r="U18" s="18" t="s">
        <v>115</v>
      </c>
    </row>
    <row r="19" spans="2:21" s="18" customFormat="1" ht="21" customHeight="1" x14ac:dyDescent="0.25">
      <c r="B19" s="139">
        <v>14</v>
      </c>
      <c r="C19" s="97">
        <v>6889510142</v>
      </c>
      <c r="D19" s="99" t="s">
        <v>99</v>
      </c>
      <c r="E19" s="100" t="s">
        <v>43</v>
      </c>
      <c r="F19" s="101">
        <v>60</v>
      </c>
      <c r="G19" s="83">
        <v>1700</v>
      </c>
      <c r="H19" s="140">
        <f t="shared" si="2"/>
        <v>102000</v>
      </c>
      <c r="I19" s="69"/>
      <c r="J19" s="148">
        <v>0</v>
      </c>
      <c r="K19" s="70">
        <f t="shared" si="5"/>
        <v>0</v>
      </c>
      <c r="L19" s="140">
        <f t="shared" si="6"/>
        <v>0</v>
      </c>
      <c r="N19" s="18">
        <v>30</v>
      </c>
      <c r="O19" s="19">
        <f t="shared" si="0"/>
        <v>30</v>
      </c>
      <c r="P19" s="20">
        <f t="shared" si="1"/>
        <v>51000</v>
      </c>
      <c r="Q19" s="18">
        <v>2</v>
      </c>
      <c r="R19" s="18" t="s">
        <v>84</v>
      </c>
      <c r="U19" s="18" t="s">
        <v>117</v>
      </c>
    </row>
    <row r="20" spans="2:21" s="18" customFormat="1" ht="21" customHeight="1" x14ac:dyDescent="0.25">
      <c r="B20" s="139">
        <v>15</v>
      </c>
      <c r="C20" s="97" t="s">
        <v>107</v>
      </c>
      <c r="D20" s="99" t="s">
        <v>109</v>
      </c>
      <c r="E20" s="100" t="s">
        <v>43</v>
      </c>
      <c r="F20" s="101">
        <v>120</v>
      </c>
      <c r="G20" s="83">
        <v>70</v>
      </c>
      <c r="H20" s="140">
        <f t="shared" si="2"/>
        <v>8400</v>
      </c>
      <c r="I20" s="69"/>
      <c r="J20" s="177">
        <f>'123'!S2</f>
        <v>120</v>
      </c>
      <c r="K20" s="70">
        <f t="shared" si="5"/>
        <v>1</v>
      </c>
      <c r="L20" s="140">
        <f>J20*G20</f>
        <v>8400</v>
      </c>
      <c r="O20" s="19"/>
      <c r="P20" s="20"/>
      <c r="Q20" s="18">
        <v>2</v>
      </c>
      <c r="R20" s="18" t="s">
        <v>84</v>
      </c>
      <c r="U20" s="18" t="s">
        <v>119</v>
      </c>
    </row>
    <row r="21" spans="2:21" s="18" customFormat="1" ht="21" customHeight="1" x14ac:dyDescent="0.25">
      <c r="B21" s="139">
        <v>16</v>
      </c>
      <c r="C21" s="97">
        <v>6889310041</v>
      </c>
      <c r="D21" s="99" t="s">
        <v>101</v>
      </c>
      <c r="E21" s="100" t="s">
        <v>43</v>
      </c>
      <c r="F21" s="101">
        <v>120</v>
      </c>
      <c r="G21" s="83">
        <v>39</v>
      </c>
      <c r="H21" s="140">
        <f t="shared" si="2"/>
        <v>4680</v>
      </c>
      <c r="I21" s="69"/>
      <c r="J21" s="148">
        <v>0</v>
      </c>
      <c r="K21" s="70">
        <f t="shared" si="5"/>
        <v>0</v>
      </c>
      <c r="L21" s="140">
        <f t="shared" si="6"/>
        <v>0</v>
      </c>
      <c r="N21" s="18">
        <v>54</v>
      </c>
      <c r="O21" s="19">
        <f>N21-J21</f>
        <v>54</v>
      </c>
      <c r="P21" s="20">
        <f>N21*G21</f>
        <v>2106</v>
      </c>
      <c r="Q21" s="18">
        <v>2</v>
      </c>
      <c r="R21" s="18" t="s">
        <v>84</v>
      </c>
      <c r="U21" s="18" t="s">
        <v>121</v>
      </c>
    </row>
    <row r="22" spans="2:21" s="18" customFormat="1" ht="21" customHeight="1" x14ac:dyDescent="0.25">
      <c r="B22" s="139">
        <v>17</v>
      </c>
      <c r="C22" s="97">
        <v>6889410101</v>
      </c>
      <c r="D22" s="99" t="s">
        <v>103</v>
      </c>
      <c r="E22" s="100" t="s">
        <v>43</v>
      </c>
      <c r="F22" s="101">
        <v>140</v>
      </c>
      <c r="G22" s="83">
        <v>276</v>
      </c>
      <c r="H22" s="140">
        <f t="shared" si="2"/>
        <v>38640</v>
      </c>
      <c r="I22" s="69"/>
      <c r="J22" s="148">
        <v>0</v>
      </c>
      <c r="K22" s="70">
        <f t="shared" si="5"/>
        <v>0</v>
      </c>
      <c r="L22" s="140">
        <f t="shared" si="6"/>
        <v>0</v>
      </c>
      <c r="N22" s="18">
        <v>14</v>
      </c>
      <c r="O22" s="19">
        <f t="shared" si="0"/>
        <v>14</v>
      </c>
      <c r="P22" s="20">
        <f t="shared" si="1"/>
        <v>3864</v>
      </c>
      <c r="Q22" s="18">
        <v>2</v>
      </c>
      <c r="R22" s="18" t="s">
        <v>84</v>
      </c>
      <c r="U22" s="18" t="s">
        <v>123</v>
      </c>
    </row>
    <row r="23" spans="2:21" s="18" customFormat="1" ht="21" customHeight="1" x14ac:dyDescent="0.25">
      <c r="B23" s="139">
        <v>18</v>
      </c>
      <c r="C23" s="97" t="s">
        <v>108</v>
      </c>
      <c r="D23" s="99" t="s">
        <v>109</v>
      </c>
      <c r="E23" s="100" t="s">
        <v>43</v>
      </c>
      <c r="F23" s="101">
        <v>28</v>
      </c>
      <c r="G23" s="83">
        <v>70</v>
      </c>
      <c r="H23" s="140">
        <f t="shared" si="2"/>
        <v>1960</v>
      </c>
      <c r="I23" s="69"/>
      <c r="J23" s="177">
        <f>'123'!S3</f>
        <v>28</v>
      </c>
      <c r="K23" s="70">
        <f t="shared" si="5"/>
        <v>1</v>
      </c>
      <c r="L23" s="140">
        <f>J23*G23</f>
        <v>1960</v>
      </c>
      <c r="O23" s="19"/>
      <c r="P23" s="20"/>
      <c r="Q23" s="18">
        <v>2</v>
      </c>
      <c r="R23" s="18" t="s">
        <v>84</v>
      </c>
      <c r="U23" s="18" t="s">
        <v>125</v>
      </c>
    </row>
    <row r="24" spans="2:21" s="18" customFormat="1" ht="21" customHeight="1" x14ac:dyDescent="0.25">
      <c r="B24" s="139">
        <v>19</v>
      </c>
      <c r="C24" s="97" t="s">
        <v>107</v>
      </c>
      <c r="D24" s="99" t="s">
        <v>110</v>
      </c>
      <c r="E24" s="100" t="s">
        <v>43</v>
      </c>
      <c r="F24" s="101">
        <v>592</v>
      </c>
      <c r="G24" s="83">
        <v>0</v>
      </c>
      <c r="H24" s="140">
        <f t="shared" si="2"/>
        <v>0</v>
      </c>
      <c r="I24" s="69"/>
      <c r="J24" s="177">
        <f>'123'!S4</f>
        <v>589</v>
      </c>
      <c r="K24" s="70">
        <f t="shared" si="5"/>
        <v>0.99493243243243246</v>
      </c>
      <c r="L24" s="140">
        <f>J24*G24</f>
        <v>0</v>
      </c>
      <c r="O24" s="19"/>
      <c r="P24" s="20"/>
      <c r="U24" s="18" t="s">
        <v>127</v>
      </c>
    </row>
    <row r="25" spans="2:21" s="18" customFormat="1" ht="21" customHeight="1" x14ac:dyDescent="0.25">
      <c r="B25" s="139">
        <v>20</v>
      </c>
      <c r="C25" s="97" t="s">
        <v>107</v>
      </c>
      <c r="D25" s="99" t="s">
        <v>111</v>
      </c>
      <c r="E25" s="100" t="s">
        <v>43</v>
      </c>
      <c r="F25" s="101">
        <v>592</v>
      </c>
      <c r="G25" s="83">
        <v>0</v>
      </c>
      <c r="H25" s="140">
        <f t="shared" si="2"/>
        <v>0</v>
      </c>
      <c r="I25" s="69"/>
      <c r="J25" s="177">
        <f>'123'!S5</f>
        <v>592</v>
      </c>
      <c r="K25" s="70">
        <f t="shared" si="5"/>
        <v>1</v>
      </c>
      <c r="L25" s="140">
        <f>J25*G25</f>
        <v>0</v>
      </c>
      <c r="O25" s="19"/>
      <c r="P25" s="20"/>
      <c r="U25" s="18" t="s">
        <v>129</v>
      </c>
    </row>
    <row r="26" spans="2:21" s="18" customFormat="1" ht="21" customHeight="1" x14ac:dyDescent="0.25">
      <c r="B26" s="139">
        <v>21</v>
      </c>
      <c r="C26" s="97" t="s">
        <v>107</v>
      </c>
      <c r="D26" s="99" t="s">
        <v>80</v>
      </c>
      <c r="E26" s="100" t="s">
        <v>43</v>
      </c>
      <c r="F26" s="101">
        <v>148</v>
      </c>
      <c r="G26" s="83">
        <v>0</v>
      </c>
      <c r="H26" s="140">
        <f t="shared" si="2"/>
        <v>0</v>
      </c>
      <c r="I26" s="69"/>
      <c r="J26" s="177">
        <f>'123'!S6</f>
        <v>148</v>
      </c>
      <c r="K26" s="70">
        <f t="shared" si="5"/>
        <v>1</v>
      </c>
      <c r="L26" s="140">
        <f>J26*G26</f>
        <v>0</v>
      </c>
      <c r="O26" s="19"/>
      <c r="P26" s="20"/>
      <c r="U26" s="18" t="s">
        <v>130</v>
      </c>
    </row>
    <row r="27" spans="2:21" s="18" customFormat="1" ht="21" customHeight="1" thickBot="1" x14ac:dyDescent="0.3">
      <c r="B27" s="141">
        <v>22</v>
      </c>
      <c r="C27" s="142">
        <v>6889410102</v>
      </c>
      <c r="D27" s="143" t="s">
        <v>105</v>
      </c>
      <c r="E27" s="144" t="s">
        <v>43</v>
      </c>
      <c r="F27" s="145">
        <v>30</v>
      </c>
      <c r="G27" s="146">
        <v>314</v>
      </c>
      <c r="H27" s="147">
        <f t="shared" si="2"/>
        <v>9420</v>
      </c>
      <c r="I27" s="69"/>
      <c r="J27" s="149">
        <v>0</v>
      </c>
      <c r="K27" s="150">
        <f t="shared" si="5"/>
        <v>0</v>
      </c>
      <c r="L27" s="147">
        <f t="shared" si="6"/>
        <v>0</v>
      </c>
      <c r="N27" s="18">
        <v>10</v>
      </c>
      <c r="O27" s="19">
        <f t="shared" si="0"/>
        <v>10</v>
      </c>
      <c r="P27" s="20">
        <f t="shared" si="1"/>
        <v>3140</v>
      </c>
      <c r="Q27" s="18">
        <v>2</v>
      </c>
      <c r="R27" s="18" t="s">
        <v>84</v>
      </c>
    </row>
    <row r="28" spans="2:21" ht="5.0999999999999996" customHeight="1" x14ac:dyDescent="0.25">
      <c r="D28" s="21"/>
      <c r="F28" s="21"/>
      <c r="G28" s="87"/>
      <c r="H28" s="73"/>
      <c r="I28" s="22"/>
      <c r="J28" s="23"/>
      <c r="K28" s="23"/>
      <c r="L28" s="77"/>
    </row>
    <row r="29" spans="2:21" s="24" customFormat="1" ht="24" thickBot="1" x14ac:dyDescent="0.3">
      <c r="D29" s="63"/>
      <c r="E29" s="64"/>
      <c r="F29" s="25"/>
      <c r="G29" s="88"/>
      <c r="H29" s="40">
        <f>SUM(H6:H28)</f>
        <v>215472</v>
      </c>
      <c r="I29" s="26"/>
      <c r="J29" s="27"/>
      <c r="K29" s="27"/>
      <c r="L29" s="40">
        <f>SUM(L6:L28)</f>
        <v>10360</v>
      </c>
    </row>
    <row r="30" spans="2:21" ht="20.100000000000001" customHeight="1" thickTop="1" x14ac:dyDescent="0.25">
      <c r="D30" s="63"/>
      <c r="F30" s="28"/>
      <c r="G30" s="89"/>
      <c r="H30" s="74"/>
      <c r="I30" s="21"/>
      <c r="J30" s="21"/>
      <c r="K30" s="21"/>
      <c r="L30" s="74"/>
      <c r="S30" s="63" t="s">
        <v>107</v>
      </c>
    </row>
    <row r="31" spans="2:21" ht="30" customHeight="1" x14ac:dyDescent="0.25">
      <c r="B31" s="29" t="s">
        <v>20</v>
      </c>
      <c r="C31" s="29"/>
      <c r="D31" s="30"/>
      <c r="E31" s="66"/>
      <c r="F31" s="42"/>
      <c r="G31" s="90"/>
      <c r="H31" s="42" t="s">
        <v>21</v>
      </c>
      <c r="I31" s="31"/>
      <c r="J31" s="29" t="s">
        <v>22</v>
      </c>
      <c r="K31" s="29"/>
      <c r="L31" s="78"/>
      <c r="S31" s="63" t="s">
        <v>107</v>
      </c>
    </row>
    <row r="32" spans="2:21" ht="6" customHeight="1" x14ac:dyDescent="0.25">
      <c r="F32" s="75"/>
      <c r="G32" s="91"/>
      <c r="H32" s="75"/>
      <c r="I32" s="31"/>
      <c r="S32" s="63" t="s">
        <v>107</v>
      </c>
    </row>
    <row r="33" spans="1:13" s="32" customFormat="1" ht="18.75" customHeight="1" x14ac:dyDescent="0.6">
      <c r="B33" s="107" t="s">
        <v>1</v>
      </c>
      <c r="E33" s="65"/>
      <c r="F33" s="95"/>
      <c r="G33" s="92"/>
      <c r="H33" s="79">
        <f>H29</f>
        <v>215472</v>
      </c>
      <c r="I33" s="33"/>
      <c r="J33" s="269" t="s">
        <v>133</v>
      </c>
      <c r="K33" s="269"/>
      <c r="L33" s="269"/>
    </row>
    <row r="34" spans="1:13" ht="18.75" customHeight="1" x14ac:dyDescent="0.7">
      <c r="B34" s="107" t="s">
        <v>23</v>
      </c>
      <c r="C34" s="34"/>
      <c r="D34" s="32"/>
      <c r="E34" s="67"/>
      <c r="F34" s="96"/>
      <c r="G34" s="94"/>
      <c r="H34" s="80">
        <f>H33*9%</f>
        <v>19392.48</v>
      </c>
      <c r="I34" s="35"/>
      <c r="J34" s="269"/>
      <c r="K34" s="269"/>
      <c r="L34" s="269"/>
    </row>
    <row r="35" spans="1:13" ht="18.75" customHeight="1" x14ac:dyDescent="0.7">
      <c r="B35" s="108" t="s">
        <v>4</v>
      </c>
      <c r="C35" s="36"/>
      <c r="D35" s="37"/>
      <c r="E35" s="68"/>
      <c r="F35" s="96"/>
      <c r="G35" s="94"/>
      <c r="H35" s="81">
        <f>SUM(H33:H34)</f>
        <v>234864.48</v>
      </c>
      <c r="J35" s="269"/>
      <c r="K35" s="269"/>
      <c r="L35" s="269"/>
    </row>
    <row r="36" spans="1:13" ht="18.75" customHeight="1" x14ac:dyDescent="0.25">
      <c r="B36" s="107"/>
      <c r="C36" s="32"/>
      <c r="D36" s="32"/>
      <c r="F36" s="96"/>
      <c r="G36" s="94"/>
      <c r="H36" s="82"/>
      <c r="J36" s="269"/>
      <c r="K36" s="269"/>
      <c r="L36" s="269"/>
    </row>
    <row r="37" spans="1:13" ht="18.75" customHeight="1" x14ac:dyDescent="0.25">
      <c r="B37" s="108" t="s">
        <v>3</v>
      </c>
      <c r="C37" s="37"/>
      <c r="D37" s="32"/>
      <c r="F37" s="96"/>
      <c r="G37" s="94"/>
      <c r="H37" s="82"/>
      <c r="J37" s="269"/>
      <c r="K37" s="269"/>
      <c r="L37" s="269"/>
    </row>
    <row r="38" spans="1:13" ht="18.75" customHeight="1" x14ac:dyDescent="0.25">
      <c r="B38" s="107" t="s">
        <v>132</v>
      </c>
      <c r="C38" s="32"/>
      <c r="D38" s="32"/>
      <c r="F38" s="96"/>
      <c r="G38" s="94"/>
      <c r="H38" s="82">
        <f>H33*25/100</f>
        <v>53868</v>
      </c>
      <c r="J38" s="269"/>
      <c r="K38" s="269"/>
      <c r="L38" s="269"/>
    </row>
    <row r="39" spans="1:13" ht="18.75" customHeight="1" x14ac:dyDescent="0.25">
      <c r="B39" s="107" t="s">
        <v>85</v>
      </c>
      <c r="C39" s="32"/>
      <c r="D39" s="32"/>
      <c r="F39" s="96"/>
      <c r="G39" s="94"/>
      <c r="H39" s="82">
        <v>0</v>
      </c>
      <c r="J39" s="269"/>
      <c r="K39" s="269"/>
      <c r="L39" s="269"/>
    </row>
    <row r="40" spans="1:13" ht="18.75" customHeight="1" x14ac:dyDescent="0.25">
      <c r="B40" s="107" t="s">
        <v>86</v>
      </c>
      <c r="C40" s="32"/>
      <c r="D40" s="32"/>
      <c r="F40" s="96"/>
      <c r="G40" s="94"/>
      <c r="H40" s="80">
        <v>0</v>
      </c>
      <c r="J40" s="269"/>
      <c r="K40" s="269"/>
      <c r="L40" s="269"/>
    </row>
    <row r="41" spans="1:13" ht="18.75" customHeight="1" x14ac:dyDescent="0.7">
      <c r="B41" s="108" t="s">
        <v>24</v>
      </c>
      <c r="C41" s="36"/>
      <c r="D41" s="37"/>
      <c r="E41" s="68"/>
      <c r="F41" s="96"/>
      <c r="G41" s="94"/>
      <c r="H41" s="81">
        <f>SUM(H38:H40)</f>
        <v>53868</v>
      </c>
      <c r="I41" s="38"/>
      <c r="J41" s="269"/>
      <c r="K41" s="269"/>
      <c r="L41" s="269"/>
      <c r="M41" s="39"/>
    </row>
    <row r="42" spans="1:13" ht="18.75" customHeight="1" x14ac:dyDescent="0.25">
      <c r="B42" s="107"/>
      <c r="C42" s="32"/>
      <c r="D42" s="32"/>
      <c r="F42" s="96"/>
      <c r="G42" s="94"/>
      <c r="H42" s="102"/>
      <c r="J42" s="269"/>
      <c r="K42" s="269"/>
      <c r="L42" s="269"/>
    </row>
    <row r="43" spans="1:13" ht="18.75" customHeight="1" thickBot="1" x14ac:dyDescent="0.75">
      <c r="B43" s="108" t="s">
        <v>25</v>
      </c>
      <c r="C43" s="36"/>
      <c r="D43" s="37"/>
      <c r="E43" s="68"/>
      <c r="F43" s="96"/>
      <c r="G43" s="93"/>
      <c r="H43" s="103">
        <f>H35+H41</f>
        <v>288732.48</v>
      </c>
      <c r="J43" s="269"/>
      <c r="K43" s="269"/>
      <c r="L43" s="269"/>
    </row>
    <row r="44" spans="1:13" ht="18.75" customHeight="1" thickTop="1" x14ac:dyDescent="0.25">
      <c r="B44" s="107"/>
      <c r="F44" s="96"/>
      <c r="H44" s="104"/>
      <c r="J44" s="269"/>
      <c r="K44" s="269"/>
      <c r="L44" s="269"/>
    </row>
    <row r="45" spans="1:13" ht="18.75" customHeight="1" x14ac:dyDescent="0.25">
      <c r="B45" s="107"/>
      <c r="H45" s="104"/>
      <c r="J45" s="114"/>
      <c r="K45" s="114"/>
      <c r="L45" s="114"/>
    </row>
    <row r="46" spans="1:13" ht="18.75" customHeight="1" x14ac:dyDescent="0.25">
      <c r="B46" s="109" t="s">
        <v>20</v>
      </c>
      <c r="C46" s="29"/>
      <c r="D46" s="30"/>
      <c r="E46" s="66"/>
      <c r="F46" s="42"/>
      <c r="G46" s="90"/>
      <c r="H46" s="105" t="s">
        <v>21</v>
      </c>
      <c r="J46" s="116"/>
      <c r="K46" s="130" t="s">
        <v>137</v>
      </c>
      <c r="L46" s="114"/>
    </row>
    <row r="47" spans="1:13" ht="18.75" customHeight="1" x14ac:dyDescent="0.25">
      <c r="B47" s="107"/>
      <c r="F47" s="75"/>
      <c r="G47" s="91"/>
      <c r="H47" s="106"/>
      <c r="J47" s="115"/>
      <c r="K47" s="115"/>
      <c r="L47" s="114"/>
    </row>
    <row r="48" spans="1:13" ht="18.75" customHeight="1" x14ac:dyDescent="0.25">
      <c r="A48" s="32"/>
      <c r="B48" s="107" t="s">
        <v>1</v>
      </c>
      <c r="C48" s="32"/>
      <c r="D48" s="32"/>
      <c r="F48" s="95"/>
      <c r="G48" s="92"/>
      <c r="H48" s="79">
        <f>L29</f>
        <v>10360</v>
      </c>
      <c r="I48" s="72"/>
      <c r="J48" s="119"/>
      <c r="K48" s="120">
        <f>K50/1.09</f>
        <v>4127159867.5229359</v>
      </c>
      <c r="L48" s="114"/>
    </row>
    <row r="49" spans="1:17" ht="18.75" customHeight="1" x14ac:dyDescent="0.6">
      <c r="B49" s="107" t="s">
        <v>23</v>
      </c>
      <c r="C49" s="34"/>
      <c r="D49" s="32"/>
      <c r="E49" s="67"/>
      <c r="F49" s="96"/>
      <c r="G49" s="94"/>
      <c r="H49" s="80">
        <f>H48*9%</f>
        <v>932.4</v>
      </c>
      <c r="I49" s="72"/>
      <c r="J49" s="119"/>
      <c r="K49" s="122">
        <f>K48*9/100</f>
        <v>371444388.07706422</v>
      </c>
      <c r="L49" s="114"/>
    </row>
    <row r="50" spans="1:17" s="24" customFormat="1" ht="18.75" customHeight="1" x14ac:dyDescent="0.7">
      <c r="B50" s="108" t="s">
        <v>4</v>
      </c>
      <c r="C50" s="36"/>
      <c r="D50" s="37"/>
      <c r="E50" s="68"/>
      <c r="F50" s="131"/>
      <c r="G50" s="132"/>
      <c r="H50" s="81">
        <f>SUM(H48:H49)</f>
        <v>11292.4</v>
      </c>
      <c r="I50" s="133"/>
      <c r="J50" s="119"/>
      <c r="K50" s="121">
        <f>K58-K56</f>
        <v>4498604255.6000004</v>
      </c>
      <c r="L50" s="114"/>
    </row>
    <row r="51" spans="1:17" ht="18.75" customHeight="1" x14ac:dyDescent="0.25">
      <c r="B51" s="107"/>
      <c r="C51" s="32"/>
      <c r="D51" s="32"/>
      <c r="F51" s="96"/>
      <c r="G51" s="94"/>
      <c r="H51" s="82"/>
      <c r="I51" s="72"/>
      <c r="J51" s="119"/>
      <c r="K51" s="119"/>
      <c r="L51" s="114"/>
    </row>
    <row r="52" spans="1:17" ht="18.75" customHeight="1" x14ac:dyDescent="0.25">
      <c r="B52" s="108" t="s">
        <v>3</v>
      </c>
      <c r="C52" s="37"/>
      <c r="D52" s="32"/>
      <c r="F52" s="96"/>
      <c r="G52" s="94"/>
      <c r="H52" s="82"/>
      <c r="I52" s="72"/>
      <c r="J52" s="117"/>
      <c r="K52" s="117"/>
    </row>
    <row r="53" spans="1:17" ht="18.75" customHeight="1" x14ac:dyDescent="0.25">
      <c r="B53" s="107" t="s">
        <v>132</v>
      </c>
      <c r="C53" s="32"/>
      <c r="D53" s="32"/>
      <c r="F53" s="96"/>
      <c r="G53" s="94"/>
      <c r="H53" s="82">
        <f>-H48*25/100</f>
        <v>-2590</v>
      </c>
      <c r="I53" s="72"/>
      <c r="J53" s="117">
        <v>283901</v>
      </c>
      <c r="K53" s="117">
        <f>H53*J53</f>
        <v>-735303590</v>
      </c>
    </row>
    <row r="54" spans="1:17" ht="18.75" customHeight="1" x14ac:dyDescent="0.25">
      <c r="B54" s="107" t="s">
        <v>85</v>
      </c>
      <c r="C54" s="32"/>
      <c r="D54" s="32"/>
      <c r="F54" s="96"/>
      <c r="G54" s="94"/>
      <c r="H54" s="82">
        <f>-H48*5/100</f>
        <v>-518</v>
      </c>
      <c r="I54" s="72"/>
      <c r="J54" s="117">
        <v>432444</v>
      </c>
      <c r="K54" s="117">
        <f>H54*J54</f>
        <v>-224005992</v>
      </c>
    </row>
    <row r="55" spans="1:17" ht="18.75" customHeight="1" x14ac:dyDescent="0.25">
      <c r="B55" s="107" t="s">
        <v>86</v>
      </c>
      <c r="C55" s="32"/>
      <c r="D55" s="32"/>
      <c r="F55" s="96"/>
      <c r="G55" s="94"/>
      <c r="H55" s="80">
        <v>0</v>
      </c>
      <c r="I55" s="72"/>
      <c r="J55" s="117">
        <v>0</v>
      </c>
      <c r="K55" s="118">
        <f>H55*J55</f>
        <v>0</v>
      </c>
    </row>
    <row r="56" spans="1:17" s="24" customFormat="1" ht="18.75" customHeight="1" x14ac:dyDescent="0.7">
      <c r="B56" s="108" t="s">
        <v>24</v>
      </c>
      <c r="C56" s="36"/>
      <c r="D56" s="37"/>
      <c r="E56" s="68"/>
      <c r="F56" s="131"/>
      <c r="G56" s="132"/>
      <c r="H56" s="81">
        <f>SUM(H53:H55)</f>
        <v>-3108</v>
      </c>
      <c r="I56" s="133"/>
      <c r="J56" s="134"/>
      <c r="K56" s="134">
        <f>SUM(K53:K55)</f>
        <v>-959309582</v>
      </c>
      <c r="L56" s="133"/>
    </row>
    <row r="57" spans="1:17" ht="18.75" customHeight="1" x14ac:dyDescent="0.25">
      <c r="B57" s="107"/>
      <c r="C57" s="32"/>
      <c r="D57" s="32"/>
      <c r="F57" s="96"/>
      <c r="G57" s="94"/>
      <c r="H57" s="102"/>
      <c r="I57" s="72"/>
      <c r="J57" s="117"/>
      <c r="K57" s="117"/>
    </row>
    <row r="58" spans="1:17" s="24" customFormat="1" ht="18.75" customHeight="1" thickBot="1" x14ac:dyDescent="0.75">
      <c r="B58" s="108" t="s">
        <v>25</v>
      </c>
      <c r="C58" s="36"/>
      <c r="D58" s="37"/>
      <c r="E58" s="68"/>
      <c r="F58" s="131"/>
      <c r="G58" s="93"/>
      <c r="H58" s="103">
        <f>H50+H56</f>
        <v>8184.4</v>
      </c>
      <c r="I58" s="133"/>
      <c r="J58" s="134">
        <v>432444</v>
      </c>
      <c r="K58" s="135">
        <f>H58*J58</f>
        <v>3539294673.5999999</v>
      </c>
      <c r="L58" s="133"/>
    </row>
    <row r="59" spans="1:17" ht="22.5" thickTop="1" x14ac:dyDescent="0.25">
      <c r="F59" s="96"/>
      <c r="H59" s="76"/>
    </row>
    <row r="60" spans="1:17" s="10" customFormat="1" ht="23.25" x14ac:dyDescent="0.7">
      <c r="B60" s="10" t="s">
        <v>8</v>
      </c>
      <c r="G60" s="11"/>
      <c r="H60" s="11"/>
      <c r="J60" s="12"/>
      <c r="L60" s="41"/>
      <c r="Q60" s="13"/>
    </row>
    <row r="61" spans="1:17" s="6" customFormat="1" ht="24.95" customHeight="1" x14ac:dyDescent="0.6">
      <c r="A61" s="4"/>
      <c r="B61" s="14" t="s">
        <v>134</v>
      </c>
      <c r="C61" s="5"/>
      <c r="D61" s="5"/>
      <c r="E61" s="5"/>
      <c r="F61" s="5"/>
      <c r="G61" s="5"/>
      <c r="H61" s="5"/>
      <c r="I61" s="5"/>
      <c r="J61" s="5"/>
      <c r="K61" s="5"/>
      <c r="L61" s="41"/>
      <c r="Q61" s="7"/>
    </row>
    <row r="62" spans="1:17" s="6" customFormat="1" ht="24.95" customHeight="1" x14ac:dyDescent="0.6">
      <c r="A62" s="4"/>
      <c r="B62" s="270" t="s">
        <v>83</v>
      </c>
      <c r="C62" s="270"/>
      <c r="D62" s="270"/>
      <c r="E62" s="270"/>
      <c r="F62" s="270"/>
      <c r="G62" s="270"/>
      <c r="H62" s="270"/>
      <c r="I62" s="270"/>
      <c r="J62" s="270"/>
      <c r="K62" s="270"/>
      <c r="L62" s="270"/>
      <c r="Q62" s="7"/>
    </row>
    <row r="63" spans="1:17" s="8" customFormat="1" ht="21" x14ac:dyDescent="0.6">
      <c r="G63" s="8" t="s">
        <v>7</v>
      </c>
      <c r="H63" s="8" t="s">
        <v>5</v>
      </c>
      <c r="J63" s="8" t="s">
        <v>6</v>
      </c>
      <c r="K63" s="8" t="s">
        <v>0</v>
      </c>
      <c r="Q63" s="9"/>
    </row>
    <row r="64" spans="1:17" s="6" customFormat="1" ht="21" x14ac:dyDescent="0.6">
      <c r="B64" s="6" t="s">
        <v>135</v>
      </c>
      <c r="G64" s="8" t="s">
        <v>88</v>
      </c>
      <c r="H64" s="136">
        <f>H38</f>
        <v>53868</v>
      </c>
      <c r="I64" s="123"/>
      <c r="J64" s="137">
        <v>283901</v>
      </c>
      <c r="K64" s="138">
        <f>H64*J64</f>
        <v>15293179068</v>
      </c>
      <c r="Q64" s="7"/>
    </row>
    <row r="65" spans="2:17" s="6" customFormat="1" ht="21" x14ac:dyDescent="0.6">
      <c r="B65" s="107" t="s">
        <v>136</v>
      </c>
      <c r="G65" s="8" t="s">
        <v>90</v>
      </c>
      <c r="H65" s="136">
        <f>H53</f>
        <v>-2590</v>
      </c>
      <c r="I65" s="123"/>
      <c r="J65" s="124">
        <v>283901</v>
      </c>
      <c r="K65" s="125">
        <f>H65*J65</f>
        <v>-735303590</v>
      </c>
      <c r="Q65" s="7"/>
    </row>
    <row r="66" spans="2:17" s="1" customFormat="1" ht="24" thickBot="1" x14ac:dyDescent="0.75">
      <c r="D66" s="3"/>
      <c r="E66" s="3"/>
      <c r="G66" s="126"/>
      <c r="H66" s="164">
        <f>SUM(H64:H65)</f>
        <v>51278</v>
      </c>
      <c r="I66" s="127"/>
      <c r="J66" s="128"/>
      <c r="K66" s="129">
        <f>SUM(K64:K65)</f>
        <v>14557875478</v>
      </c>
      <c r="Q66" s="3"/>
    </row>
    <row r="67" spans="2:17" ht="20.25" thickTop="1" x14ac:dyDescent="0.25"/>
    <row r="68" spans="2:17" x14ac:dyDescent="0.25">
      <c r="H68" s="98"/>
    </row>
  </sheetData>
  <autoFilter ref="B5:Q27" xr:uid="{C2DFD1AF-5447-47F9-8050-443A85140911}"/>
  <mergeCells count="2">
    <mergeCell ref="J33:L44"/>
    <mergeCell ref="B62:L62"/>
  </mergeCells>
  <phoneticPr fontId="22" type="noConversion"/>
  <printOptions horizontalCentered="1"/>
  <pageMargins left="0.23622047244094491" right="0.23622047244094491" top="0.74803149606299213" bottom="0.35433070866141736" header="0.31496062992125984" footer="0.31496062992125984"/>
  <pageSetup paperSize="9" scale="51" fitToHeight="0" orientation="portrait" r:id="rId1"/>
  <headerFooter>
    <oddFooter>&amp;Cصفحه &amp;P از &amp;N</oddFooter>
  </headerFooter>
  <ignoredErrors>
    <ignoredError sqref="C23 C24:C26 C20 C8:C19 C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98F4-BD46-45E0-83EF-54752D4B08B5}">
  <dimension ref="A1:AE69"/>
  <sheetViews>
    <sheetView rightToLeft="1" view="pageBreakPreview" topLeftCell="A40" zoomScaleNormal="100" zoomScaleSheetLayoutView="100" workbookViewId="0">
      <selection activeCell="H48" sqref="H48"/>
    </sheetView>
  </sheetViews>
  <sheetFormatPr defaultColWidth="9.140625" defaultRowHeight="19.5" x14ac:dyDescent="0.25"/>
  <cols>
    <col min="1" max="1" width="2.7109375" style="17" customWidth="1"/>
    <col min="2" max="2" width="5.7109375" style="17" customWidth="1"/>
    <col min="3" max="3" width="12.140625" style="17" bestFit="1" customWidth="1"/>
    <col min="4" max="4" width="58.28515625" style="17" customWidth="1"/>
    <col min="5" max="5" width="7.85546875" style="65" customWidth="1"/>
    <col min="6" max="6" width="9.7109375" style="17" customWidth="1"/>
    <col min="7" max="7" width="10.42578125" style="86" bestFit="1" customWidth="1"/>
    <col min="8" max="8" width="14.85546875" style="72" customWidth="1"/>
    <col min="9" max="9" width="1.7109375" style="17" customWidth="1"/>
    <col min="10" max="10" width="10.5703125" style="17" customWidth="1"/>
    <col min="11" max="11" width="15.42578125" style="17" bestFit="1" customWidth="1"/>
    <col min="12" max="12" width="12.85546875" style="72" customWidth="1"/>
    <col min="13" max="13" width="2.7109375" style="17" customWidth="1"/>
    <col min="14" max="14" width="0" style="17" hidden="1" customWidth="1"/>
    <col min="15" max="15" width="16.42578125" style="17" hidden="1" customWidth="1"/>
    <col min="16" max="16" width="10" style="17" hidden="1" customWidth="1"/>
    <col min="17" max="17" width="9.140625" style="17"/>
    <col min="18" max="18" width="11.5703125" style="17" bestFit="1" customWidth="1"/>
    <col min="19" max="16384" width="9.140625" style="17"/>
  </cols>
  <sheetData>
    <row r="1" spans="2:31" s="16" customFormat="1" ht="24" customHeight="1" x14ac:dyDescent="0.25">
      <c r="B1" s="15" t="s">
        <v>81</v>
      </c>
      <c r="C1" s="15"/>
      <c r="E1" s="64"/>
      <c r="G1" s="84"/>
      <c r="H1" s="71"/>
      <c r="L1" s="2" t="s">
        <v>87</v>
      </c>
      <c r="Z1" s="110">
        <v>1</v>
      </c>
      <c r="AA1" s="110" t="s">
        <v>91</v>
      </c>
      <c r="AD1" s="110" t="s">
        <v>93</v>
      </c>
      <c r="AE1" s="111" t="s">
        <v>94</v>
      </c>
    </row>
    <row r="2" spans="2:31" s="16" customFormat="1" ht="24" customHeight="1" x14ac:dyDescent="0.25">
      <c r="B2" s="15" t="s">
        <v>2</v>
      </c>
      <c r="C2" s="15"/>
      <c r="E2" s="64"/>
      <c r="G2" s="84"/>
      <c r="H2" s="71"/>
      <c r="L2" s="2" t="s">
        <v>89</v>
      </c>
      <c r="Z2" s="112">
        <v>2</v>
      </c>
      <c r="AA2" s="112" t="s">
        <v>91</v>
      </c>
      <c r="AD2" s="112" t="s">
        <v>93</v>
      </c>
      <c r="AE2" s="113" t="s">
        <v>96</v>
      </c>
    </row>
    <row r="3" spans="2:31" s="16" customFormat="1" ht="24" customHeight="1" x14ac:dyDescent="0.25">
      <c r="B3" s="15" t="s">
        <v>82</v>
      </c>
      <c r="C3" s="15"/>
      <c r="E3" s="64"/>
      <c r="G3" s="85"/>
      <c r="H3" s="71"/>
      <c r="L3" s="2" t="s">
        <v>141</v>
      </c>
      <c r="Z3" s="110">
        <v>3</v>
      </c>
      <c r="AA3" s="110" t="s">
        <v>91</v>
      </c>
      <c r="AD3" s="110" t="s">
        <v>93</v>
      </c>
      <c r="AE3" s="111" t="s">
        <v>98</v>
      </c>
    </row>
    <row r="4" spans="2:31" ht="6" customHeight="1" thickBot="1" x14ac:dyDescent="0.3">
      <c r="Z4" s="112">
        <v>4</v>
      </c>
      <c r="AA4" s="112" t="s">
        <v>91</v>
      </c>
      <c r="AD4" s="112" t="s">
        <v>93</v>
      </c>
      <c r="AE4" s="113" t="s">
        <v>100</v>
      </c>
    </row>
    <row r="5" spans="2:31" s="18" customFormat="1" ht="40.5" customHeight="1" thickBot="1" x14ac:dyDescent="0.3">
      <c r="B5" s="158" t="s">
        <v>9</v>
      </c>
      <c r="C5" s="159" t="s">
        <v>10</v>
      </c>
      <c r="D5" s="159" t="s">
        <v>11</v>
      </c>
      <c r="E5" s="160" t="s">
        <v>12</v>
      </c>
      <c r="F5" s="161" t="s">
        <v>13</v>
      </c>
      <c r="G5" s="162" t="s">
        <v>14</v>
      </c>
      <c r="H5" s="163" t="s">
        <v>15</v>
      </c>
      <c r="J5" s="154" t="s">
        <v>16</v>
      </c>
      <c r="K5" s="155" t="s">
        <v>17</v>
      </c>
      <c r="L5" s="156" t="s">
        <v>18</v>
      </c>
      <c r="N5" s="18" t="s">
        <v>19</v>
      </c>
      <c r="Z5" s="110">
        <v>5</v>
      </c>
      <c r="AA5" s="110" t="s">
        <v>91</v>
      </c>
      <c r="AD5" s="110" t="s">
        <v>93</v>
      </c>
      <c r="AE5" s="111" t="s">
        <v>102</v>
      </c>
    </row>
    <row r="6" spans="2:31" s="18" customFormat="1" ht="21" customHeight="1" x14ac:dyDescent="0.25">
      <c r="B6" s="178" t="e">
        <f>#REF!</f>
        <v>#REF!</v>
      </c>
      <c r="C6" s="179">
        <v>6889110021</v>
      </c>
      <c r="D6" s="180" t="s">
        <v>92</v>
      </c>
      <c r="E6" s="181" t="s">
        <v>43</v>
      </c>
      <c r="F6" s="182">
        <v>170</v>
      </c>
      <c r="G6" s="183">
        <v>18</v>
      </c>
      <c r="H6" s="168">
        <f>F6*G6</f>
        <v>3060</v>
      </c>
      <c r="I6" s="69"/>
      <c r="J6" s="166">
        <v>0</v>
      </c>
      <c r="K6" s="167">
        <f>J6/F6</f>
        <v>0</v>
      </c>
      <c r="L6" s="168">
        <f>J6*G6</f>
        <v>0</v>
      </c>
      <c r="N6" s="18">
        <v>36</v>
      </c>
      <c r="O6" s="19">
        <f>N6-J6</f>
        <v>36</v>
      </c>
      <c r="P6" s="20">
        <f>N6*G6</f>
        <v>648</v>
      </c>
      <c r="Z6" s="18">
        <v>6</v>
      </c>
      <c r="AA6" s="18" t="s">
        <v>91</v>
      </c>
      <c r="AD6" s="18" t="s">
        <v>93</v>
      </c>
      <c r="AE6" s="18" t="s">
        <v>104</v>
      </c>
    </row>
    <row r="7" spans="2:31" s="18" customFormat="1" ht="21" customHeight="1" x14ac:dyDescent="0.25">
      <c r="B7" s="139" t="e">
        <f>#REF!</f>
        <v>#REF!</v>
      </c>
      <c r="C7" s="97">
        <v>6889210041</v>
      </c>
      <c r="D7" s="99" t="s">
        <v>95</v>
      </c>
      <c r="E7" s="100" t="s">
        <v>43</v>
      </c>
      <c r="F7" s="101">
        <v>1200</v>
      </c>
      <c r="G7" s="83">
        <v>30</v>
      </c>
      <c r="H7" s="140">
        <f>F7*G7</f>
        <v>36000</v>
      </c>
      <c r="I7" s="69"/>
      <c r="J7" s="176">
        <f>'123'!S7</f>
        <v>1200</v>
      </c>
      <c r="K7" s="70">
        <f>J7/F7</f>
        <v>1</v>
      </c>
      <c r="L7" s="140">
        <f>J7*G7</f>
        <v>36000</v>
      </c>
      <c r="N7" s="18">
        <v>4</v>
      </c>
      <c r="O7" s="19">
        <f t="shared" ref="O7:O27" si="0">N7-J7</f>
        <v>-1196</v>
      </c>
      <c r="P7" s="20">
        <f t="shared" ref="P7:P27" si="1">N7*G7</f>
        <v>120</v>
      </c>
      <c r="Q7" s="18">
        <v>2</v>
      </c>
      <c r="Z7" s="18">
        <v>7</v>
      </c>
      <c r="AA7" s="18" t="s">
        <v>91</v>
      </c>
      <c r="AD7" s="18" t="s">
        <v>93</v>
      </c>
      <c r="AE7" s="18" t="s">
        <v>106</v>
      </c>
    </row>
    <row r="8" spans="2:31" s="18" customFormat="1" ht="21" customHeight="1" x14ac:dyDescent="0.25">
      <c r="B8" s="139">
        <v>3</v>
      </c>
      <c r="C8" s="97" t="s">
        <v>114</v>
      </c>
      <c r="D8" s="99" t="s">
        <v>113</v>
      </c>
      <c r="E8" s="100" t="s">
        <v>43</v>
      </c>
      <c r="F8" s="101">
        <v>1200</v>
      </c>
      <c r="G8" s="83">
        <v>0</v>
      </c>
      <c r="H8" s="140">
        <f t="shared" ref="H8:H27" si="2">F8*G8</f>
        <v>0</v>
      </c>
      <c r="I8" s="69"/>
      <c r="J8" s="176">
        <f>'123'!S8</f>
        <v>1200</v>
      </c>
      <c r="K8" s="70">
        <f t="shared" ref="K8:K27" si="3">J8/F8</f>
        <v>1</v>
      </c>
      <c r="L8" s="140">
        <f t="shared" ref="L8:L27" si="4">J8*G8</f>
        <v>0</v>
      </c>
      <c r="O8" s="19"/>
      <c r="P8" s="20"/>
      <c r="Q8" s="18">
        <v>2</v>
      </c>
    </row>
    <row r="9" spans="2:31" s="18" customFormat="1" ht="21" customHeight="1" x14ac:dyDescent="0.25">
      <c r="B9" s="139" t="e">
        <f>#REF!</f>
        <v>#REF!</v>
      </c>
      <c r="C9" s="97" t="s">
        <v>114</v>
      </c>
      <c r="D9" s="99" t="s">
        <v>116</v>
      </c>
      <c r="E9" s="100" t="s">
        <v>43</v>
      </c>
      <c r="F9" s="101">
        <v>2400</v>
      </c>
      <c r="G9" s="83">
        <v>0</v>
      </c>
      <c r="H9" s="140">
        <f t="shared" si="2"/>
        <v>0</v>
      </c>
      <c r="I9" s="69"/>
      <c r="J9" s="176">
        <f>'123'!S9</f>
        <v>2400</v>
      </c>
      <c r="K9" s="70">
        <f t="shared" si="3"/>
        <v>1</v>
      </c>
      <c r="L9" s="140">
        <f t="shared" si="4"/>
        <v>0</v>
      </c>
      <c r="O9" s="19"/>
      <c r="P9" s="20"/>
      <c r="Q9" s="18">
        <v>2</v>
      </c>
    </row>
    <row r="10" spans="2:31" s="18" customFormat="1" ht="21" customHeight="1" x14ac:dyDescent="0.25">
      <c r="B10" s="139">
        <v>5</v>
      </c>
      <c r="C10" s="97" t="s">
        <v>114</v>
      </c>
      <c r="D10" s="99" t="s">
        <v>118</v>
      </c>
      <c r="E10" s="100" t="s">
        <v>43</v>
      </c>
      <c r="F10" s="101">
        <v>4800</v>
      </c>
      <c r="G10" s="83">
        <v>0</v>
      </c>
      <c r="H10" s="140">
        <f t="shared" si="2"/>
        <v>0</v>
      </c>
      <c r="I10" s="69"/>
      <c r="J10" s="176">
        <f>'123'!S10</f>
        <v>4800</v>
      </c>
      <c r="K10" s="70">
        <f t="shared" si="3"/>
        <v>1</v>
      </c>
      <c r="L10" s="140">
        <f t="shared" si="4"/>
        <v>0</v>
      </c>
      <c r="O10" s="19"/>
      <c r="P10" s="20"/>
      <c r="Q10" s="18">
        <v>2</v>
      </c>
    </row>
    <row r="11" spans="2:31" s="18" customFormat="1" ht="21" customHeight="1" x14ac:dyDescent="0.25">
      <c r="B11" s="139">
        <v>6</v>
      </c>
      <c r="C11" s="97" t="s">
        <v>114</v>
      </c>
      <c r="D11" s="99" t="s">
        <v>120</v>
      </c>
      <c r="E11" s="100" t="s">
        <v>43</v>
      </c>
      <c r="F11" s="101">
        <v>4800</v>
      </c>
      <c r="G11" s="83">
        <v>0</v>
      </c>
      <c r="H11" s="140">
        <f t="shared" si="2"/>
        <v>0</v>
      </c>
      <c r="I11" s="69"/>
      <c r="J11" s="176">
        <f>'123'!S11</f>
        <v>4800</v>
      </c>
      <c r="K11" s="70">
        <f t="shared" si="3"/>
        <v>1</v>
      </c>
      <c r="L11" s="140">
        <f t="shared" si="4"/>
        <v>0</v>
      </c>
      <c r="O11" s="19"/>
      <c r="P11" s="20"/>
      <c r="Q11" s="18">
        <v>2</v>
      </c>
    </row>
    <row r="12" spans="2:31" s="18" customFormat="1" ht="21" customHeight="1" x14ac:dyDescent="0.25">
      <c r="B12" s="139">
        <v>7</v>
      </c>
      <c r="C12" s="97" t="s">
        <v>114</v>
      </c>
      <c r="D12" s="99" t="s">
        <v>122</v>
      </c>
      <c r="E12" s="100" t="s">
        <v>43</v>
      </c>
      <c r="F12" s="101">
        <v>4800</v>
      </c>
      <c r="G12" s="83">
        <v>0</v>
      </c>
      <c r="H12" s="140">
        <f t="shared" si="2"/>
        <v>0</v>
      </c>
      <c r="I12" s="69"/>
      <c r="J12" s="176">
        <f>'123'!S12</f>
        <v>4800</v>
      </c>
      <c r="K12" s="70">
        <f t="shared" si="3"/>
        <v>1</v>
      </c>
      <c r="L12" s="140">
        <f t="shared" si="4"/>
        <v>0</v>
      </c>
      <c r="O12" s="19"/>
      <c r="P12" s="20"/>
      <c r="Q12" s="18">
        <v>2</v>
      </c>
    </row>
    <row r="13" spans="2:31" s="18" customFormat="1" ht="21" customHeight="1" x14ac:dyDescent="0.25">
      <c r="B13" s="139">
        <v>8</v>
      </c>
      <c r="C13" s="97" t="s">
        <v>114</v>
      </c>
      <c r="D13" s="99" t="s">
        <v>124</v>
      </c>
      <c r="E13" s="100" t="s">
        <v>43</v>
      </c>
      <c r="F13" s="101">
        <v>2400</v>
      </c>
      <c r="G13" s="83">
        <v>0</v>
      </c>
      <c r="H13" s="140">
        <f t="shared" si="2"/>
        <v>0</v>
      </c>
      <c r="I13" s="69"/>
      <c r="J13" s="176">
        <f>'123'!S13</f>
        <v>2400</v>
      </c>
      <c r="K13" s="70">
        <f t="shared" si="3"/>
        <v>1</v>
      </c>
      <c r="L13" s="140">
        <f t="shared" si="4"/>
        <v>0</v>
      </c>
      <c r="O13" s="19"/>
      <c r="P13" s="20"/>
      <c r="Q13" s="18">
        <v>2</v>
      </c>
    </row>
    <row r="14" spans="2:31" s="18" customFormat="1" ht="21" customHeight="1" x14ac:dyDescent="0.25">
      <c r="B14" s="139">
        <v>9</v>
      </c>
      <c r="C14" s="97" t="s">
        <v>114</v>
      </c>
      <c r="D14" s="99" t="s">
        <v>126</v>
      </c>
      <c r="E14" s="100" t="s">
        <v>43</v>
      </c>
      <c r="F14" s="101">
        <v>4800</v>
      </c>
      <c r="G14" s="83">
        <v>0</v>
      </c>
      <c r="H14" s="140">
        <f t="shared" si="2"/>
        <v>0</v>
      </c>
      <c r="I14" s="69"/>
      <c r="J14" s="176">
        <f>'123'!S14</f>
        <v>4800</v>
      </c>
      <c r="K14" s="70">
        <f t="shared" si="3"/>
        <v>1</v>
      </c>
      <c r="L14" s="140">
        <f t="shared" si="4"/>
        <v>0</v>
      </c>
      <c r="O14" s="19"/>
      <c r="P14" s="20"/>
      <c r="Q14" s="18">
        <v>2</v>
      </c>
    </row>
    <row r="15" spans="2:31" s="18" customFormat="1" ht="21" customHeight="1" x14ac:dyDescent="0.25">
      <c r="B15" s="139">
        <v>10</v>
      </c>
      <c r="C15" s="97" t="s">
        <v>114</v>
      </c>
      <c r="D15" s="99" t="s">
        <v>128</v>
      </c>
      <c r="E15" s="100" t="s">
        <v>43</v>
      </c>
      <c r="F15" s="101">
        <v>4800</v>
      </c>
      <c r="G15" s="83">
        <v>0</v>
      </c>
      <c r="H15" s="140">
        <f t="shared" si="2"/>
        <v>0</v>
      </c>
      <c r="I15" s="69"/>
      <c r="J15" s="176">
        <f>'123'!S15</f>
        <v>4800</v>
      </c>
      <c r="K15" s="70">
        <f t="shared" si="3"/>
        <v>1</v>
      </c>
      <c r="L15" s="140">
        <f t="shared" si="4"/>
        <v>0</v>
      </c>
      <c r="O15" s="19"/>
      <c r="P15" s="20"/>
      <c r="Q15" s="18">
        <v>2</v>
      </c>
    </row>
    <row r="16" spans="2:31" s="18" customFormat="1" ht="21" customHeight="1" x14ac:dyDescent="0.25">
      <c r="B16" s="139">
        <v>11</v>
      </c>
      <c r="C16" s="97" t="s">
        <v>114</v>
      </c>
      <c r="D16" s="99" t="s">
        <v>122</v>
      </c>
      <c r="E16" s="100" t="s">
        <v>43</v>
      </c>
      <c r="F16" s="101">
        <v>4800</v>
      </c>
      <c r="G16" s="83">
        <v>0</v>
      </c>
      <c r="H16" s="140">
        <f t="shared" si="2"/>
        <v>0</v>
      </c>
      <c r="I16" s="69"/>
      <c r="J16" s="176">
        <f>'123'!S16</f>
        <v>4800</v>
      </c>
      <c r="K16" s="70">
        <f t="shared" si="3"/>
        <v>1</v>
      </c>
      <c r="L16" s="140">
        <f t="shared" si="4"/>
        <v>0</v>
      </c>
      <c r="O16" s="19"/>
      <c r="P16" s="20"/>
      <c r="Q16" s="18">
        <v>2</v>
      </c>
    </row>
    <row r="17" spans="2:19" s="18" customFormat="1" ht="21" customHeight="1" x14ac:dyDescent="0.25">
      <c r="B17" s="139">
        <v>12</v>
      </c>
      <c r="C17" s="97" t="s">
        <v>114</v>
      </c>
      <c r="D17" s="99" t="s">
        <v>131</v>
      </c>
      <c r="E17" s="100" t="s">
        <v>43</v>
      </c>
      <c r="F17" s="101">
        <v>2400</v>
      </c>
      <c r="G17" s="83">
        <v>0</v>
      </c>
      <c r="H17" s="140">
        <f t="shared" si="2"/>
        <v>0</v>
      </c>
      <c r="I17" s="69"/>
      <c r="J17" s="176">
        <f>'123'!S17</f>
        <v>2220</v>
      </c>
      <c r="K17" s="70">
        <f t="shared" si="3"/>
        <v>0.92500000000000004</v>
      </c>
      <c r="L17" s="140">
        <f t="shared" si="4"/>
        <v>0</v>
      </c>
      <c r="O17" s="19"/>
      <c r="P17" s="20"/>
      <c r="Q17" s="18">
        <v>2</v>
      </c>
    </row>
    <row r="18" spans="2:19" s="18" customFormat="1" ht="21" customHeight="1" x14ac:dyDescent="0.25">
      <c r="B18" s="139">
        <v>13</v>
      </c>
      <c r="C18" s="97">
        <v>6889510101</v>
      </c>
      <c r="D18" s="99" t="s">
        <v>97</v>
      </c>
      <c r="E18" s="100" t="s">
        <v>43</v>
      </c>
      <c r="F18" s="101">
        <v>28</v>
      </c>
      <c r="G18" s="83">
        <v>404</v>
      </c>
      <c r="H18" s="140">
        <f t="shared" si="2"/>
        <v>11312</v>
      </c>
      <c r="I18" s="69"/>
      <c r="J18" s="148">
        <v>0</v>
      </c>
      <c r="K18" s="70">
        <f t="shared" si="3"/>
        <v>0</v>
      </c>
      <c r="L18" s="140">
        <f t="shared" si="4"/>
        <v>0</v>
      </c>
      <c r="N18" s="18">
        <v>112</v>
      </c>
      <c r="O18" s="19">
        <f t="shared" si="0"/>
        <v>112</v>
      </c>
      <c r="P18" s="20">
        <f t="shared" si="1"/>
        <v>45248</v>
      </c>
    </row>
    <row r="19" spans="2:19" s="18" customFormat="1" ht="21" customHeight="1" x14ac:dyDescent="0.25">
      <c r="B19" s="139">
        <v>14</v>
      </c>
      <c r="C19" s="97">
        <v>6889510142</v>
      </c>
      <c r="D19" s="99" t="s">
        <v>99</v>
      </c>
      <c r="E19" s="100" t="s">
        <v>43</v>
      </c>
      <c r="F19" s="101">
        <v>60</v>
      </c>
      <c r="G19" s="83">
        <v>1700</v>
      </c>
      <c r="H19" s="140">
        <f t="shared" si="2"/>
        <v>102000</v>
      </c>
      <c r="I19" s="69"/>
      <c r="J19" s="148">
        <v>0</v>
      </c>
      <c r="K19" s="70">
        <f t="shared" si="3"/>
        <v>0</v>
      </c>
      <c r="L19" s="140">
        <f t="shared" si="4"/>
        <v>0</v>
      </c>
      <c r="N19" s="18">
        <v>30</v>
      </c>
      <c r="O19" s="19">
        <f t="shared" si="0"/>
        <v>30</v>
      </c>
      <c r="P19" s="20">
        <f t="shared" si="1"/>
        <v>51000</v>
      </c>
    </row>
    <row r="20" spans="2:19" s="18" customFormat="1" ht="21" customHeight="1" x14ac:dyDescent="0.25">
      <c r="B20" s="139">
        <v>15</v>
      </c>
      <c r="C20" s="97" t="s">
        <v>107</v>
      </c>
      <c r="D20" s="99" t="s">
        <v>109</v>
      </c>
      <c r="E20" s="100" t="s">
        <v>43</v>
      </c>
      <c r="F20" s="101">
        <v>120</v>
      </c>
      <c r="G20" s="83">
        <v>70</v>
      </c>
      <c r="H20" s="140">
        <f t="shared" si="2"/>
        <v>8400</v>
      </c>
      <c r="I20" s="69"/>
      <c r="J20" s="177">
        <f>'123'!S2</f>
        <v>120</v>
      </c>
      <c r="K20" s="70">
        <f t="shared" si="3"/>
        <v>1</v>
      </c>
      <c r="L20" s="140">
        <f>J20*G20</f>
        <v>8400</v>
      </c>
      <c r="O20" s="19"/>
      <c r="P20" s="20"/>
      <c r="Q20" s="18">
        <v>1</v>
      </c>
    </row>
    <row r="21" spans="2:19" s="18" customFormat="1" ht="21" customHeight="1" x14ac:dyDescent="0.25">
      <c r="B21" s="139">
        <v>16</v>
      </c>
      <c r="C21" s="97">
        <v>6889310041</v>
      </c>
      <c r="D21" s="99" t="s">
        <v>101</v>
      </c>
      <c r="E21" s="100" t="s">
        <v>43</v>
      </c>
      <c r="F21" s="101">
        <v>120</v>
      </c>
      <c r="G21" s="83">
        <v>39</v>
      </c>
      <c r="H21" s="140">
        <f t="shared" si="2"/>
        <v>4680</v>
      </c>
      <c r="I21" s="69"/>
      <c r="J21" s="148">
        <v>0</v>
      </c>
      <c r="K21" s="70">
        <f t="shared" si="3"/>
        <v>0</v>
      </c>
      <c r="L21" s="140">
        <f t="shared" si="4"/>
        <v>0</v>
      </c>
      <c r="N21" s="18">
        <v>54</v>
      </c>
      <c r="O21" s="19">
        <f>N21-J21</f>
        <v>54</v>
      </c>
      <c r="P21" s="20">
        <f>N21*G21</f>
        <v>2106</v>
      </c>
    </row>
    <row r="22" spans="2:19" s="18" customFormat="1" ht="21" customHeight="1" x14ac:dyDescent="0.25">
      <c r="B22" s="139">
        <v>17</v>
      </c>
      <c r="C22" s="97">
        <v>6889410101</v>
      </c>
      <c r="D22" s="99" t="s">
        <v>103</v>
      </c>
      <c r="E22" s="100" t="s">
        <v>43</v>
      </c>
      <c r="F22" s="101">
        <v>140</v>
      </c>
      <c r="G22" s="83">
        <v>276</v>
      </c>
      <c r="H22" s="140">
        <f t="shared" si="2"/>
        <v>38640</v>
      </c>
      <c r="I22" s="69"/>
      <c r="J22" s="148">
        <v>0</v>
      </c>
      <c r="K22" s="70">
        <f t="shared" si="3"/>
        <v>0</v>
      </c>
      <c r="L22" s="140">
        <f t="shared" si="4"/>
        <v>0</v>
      </c>
      <c r="N22" s="18">
        <v>14</v>
      </c>
      <c r="O22" s="19">
        <f t="shared" si="0"/>
        <v>14</v>
      </c>
      <c r="P22" s="20">
        <f t="shared" si="1"/>
        <v>3864</v>
      </c>
    </row>
    <row r="23" spans="2:19" s="18" customFormat="1" ht="21" customHeight="1" x14ac:dyDescent="0.25">
      <c r="B23" s="139">
        <v>18</v>
      </c>
      <c r="C23" s="97" t="s">
        <v>108</v>
      </c>
      <c r="D23" s="99" t="s">
        <v>109</v>
      </c>
      <c r="E23" s="100" t="s">
        <v>43</v>
      </c>
      <c r="F23" s="101">
        <v>28</v>
      </c>
      <c r="G23" s="83">
        <v>70</v>
      </c>
      <c r="H23" s="140">
        <f t="shared" si="2"/>
        <v>1960</v>
      </c>
      <c r="I23" s="69"/>
      <c r="J23" s="177">
        <f>'123'!S3</f>
        <v>28</v>
      </c>
      <c r="K23" s="70">
        <f t="shared" si="3"/>
        <v>1</v>
      </c>
      <c r="L23" s="140">
        <f>J23*G23</f>
        <v>1960</v>
      </c>
      <c r="O23" s="19"/>
      <c r="P23" s="20"/>
      <c r="Q23" s="18">
        <v>1</v>
      </c>
    </row>
    <row r="24" spans="2:19" s="18" customFormat="1" ht="21" customHeight="1" x14ac:dyDescent="0.25">
      <c r="B24" s="139">
        <v>19</v>
      </c>
      <c r="C24" s="97" t="s">
        <v>107</v>
      </c>
      <c r="D24" s="99" t="s">
        <v>110</v>
      </c>
      <c r="E24" s="100" t="s">
        <v>43</v>
      </c>
      <c r="F24" s="101">
        <v>592</v>
      </c>
      <c r="G24" s="83">
        <v>0</v>
      </c>
      <c r="H24" s="140">
        <f t="shared" si="2"/>
        <v>0</v>
      </c>
      <c r="I24" s="69"/>
      <c r="J24" s="177">
        <f>'123'!S4</f>
        <v>589</v>
      </c>
      <c r="K24" s="70">
        <f t="shared" si="3"/>
        <v>0.99493243243243246</v>
      </c>
      <c r="L24" s="140">
        <f>J24*G24</f>
        <v>0</v>
      </c>
      <c r="O24" s="19"/>
      <c r="P24" s="20"/>
      <c r="Q24" s="18">
        <v>1</v>
      </c>
    </row>
    <row r="25" spans="2:19" s="18" customFormat="1" ht="21" customHeight="1" x14ac:dyDescent="0.25">
      <c r="B25" s="139">
        <v>20</v>
      </c>
      <c r="C25" s="97" t="s">
        <v>107</v>
      </c>
      <c r="D25" s="99" t="s">
        <v>111</v>
      </c>
      <c r="E25" s="100" t="s">
        <v>43</v>
      </c>
      <c r="F25" s="101">
        <v>592</v>
      </c>
      <c r="G25" s="83">
        <v>0</v>
      </c>
      <c r="H25" s="140">
        <f t="shared" si="2"/>
        <v>0</v>
      </c>
      <c r="I25" s="69"/>
      <c r="J25" s="177">
        <f>'123'!S5</f>
        <v>592</v>
      </c>
      <c r="K25" s="70">
        <f t="shared" si="3"/>
        <v>1</v>
      </c>
      <c r="L25" s="140">
        <f>J25*G25</f>
        <v>0</v>
      </c>
      <c r="O25" s="19"/>
      <c r="P25" s="20"/>
      <c r="Q25" s="18">
        <v>1</v>
      </c>
    </row>
    <row r="26" spans="2:19" s="18" customFormat="1" ht="21" customHeight="1" x14ac:dyDescent="0.25">
      <c r="B26" s="139">
        <v>21</v>
      </c>
      <c r="C26" s="97" t="s">
        <v>107</v>
      </c>
      <c r="D26" s="99" t="s">
        <v>80</v>
      </c>
      <c r="E26" s="100" t="s">
        <v>43</v>
      </c>
      <c r="F26" s="101">
        <v>148</v>
      </c>
      <c r="G26" s="83">
        <v>0</v>
      </c>
      <c r="H26" s="140">
        <f t="shared" si="2"/>
        <v>0</v>
      </c>
      <c r="I26" s="69"/>
      <c r="J26" s="177">
        <f>'123'!S6</f>
        <v>148</v>
      </c>
      <c r="K26" s="70">
        <f t="shared" si="3"/>
        <v>1</v>
      </c>
      <c r="L26" s="140">
        <f>J26*G26</f>
        <v>0</v>
      </c>
      <c r="O26" s="19"/>
      <c r="P26" s="20"/>
      <c r="Q26" s="18">
        <v>1</v>
      </c>
    </row>
    <row r="27" spans="2:19" s="18" customFormat="1" ht="21" customHeight="1" thickBot="1" x14ac:dyDescent="0.3">
      <c r="B27" s="141">
        <v>22</v>
      </c>
      <c r="C27" s="142">
        <v>6889410102</v>
      </c>
      <c r="D27" s="143" t="s">
        <v>105</v>
      </c>
      <c r="E27" s="144" t="s">
        <v>43</v>
      </c>
      <c r="F27" s="145">
        <v>30</v>
      </c>
      <c r="G27" s="146">
        <v>314</v>
      </c>
      <c r="H27" s="147">
        <f t="shared" si="2"/>
        <v>9420</v>
      </c>
      <c r="I27" s="69"/>
      <c r="J27" s="149">
        <v>0</v>
      </c>
      <c r="K27" s="150">
        <f t="shared" si="3"/>
        <v>0</v>
      </c>
      <c r="L27" s="147">
        <f t="shared" si="4"/>
        <v>0</v>
      </c>
      <c r="N27" s="18">
        <v>10</v>
      </c>
      <c r="O27" s="19">
        <f t="shared" si="0"/>
        <v>10</v>
      </c>
      <c r="P27" s="20">
        <f t="shared" si="1"/>
        <v>3140</v>
      </c>
    </row>
    <row r="28" spans="2:19" ht="5.0999999999999996" customHeight="1" x14ac:dyDescent="0.25">
      <c r="D28" s="21"/>
      <c r="F28" s="21"/>
      <c r="G28" s="87"/>
      <c r="H28" s="73"/>
      <c r="I28" s="22"/>
      <c r="J28" s="23"/>
      <c r="K28" s="23"/>
      <c r="L28" s="77"/>
    </row>
    <row r="29" spans="2:19" s="24" customFormat="1" ht="24" thickBot="1" x14ac:dyDescent="0.3">
      <c r="D29" s="63"/>
      <c r="E29" s="64"/>
      <c r="F29" s="25"/>
      <c r="G29" s="88"/>
      <c r="H29" s="40">
        <f>SUM(H6:H28)</f>
        <v>215472</v>
      </c>
      <c r="I29" s="26"/>
      <c r="J29" s="27"/>
      <c r="K29" s="27"/>
      <c r="L29" s="40">
        <f>SUM(L6:L28)</f>
        <v>46360</v>
      </c>
    </row>
    <row r="30" spans="2:19" ht="20.100000000000001" customHeight="1" thickTop="1" x14ac:dyDescent="0.25">
      <c r="D30" s="63"/>
      <c r="F30" s="28"/>
      <c r="G30" s="89"/>
      <c r="H30" s="74"/>
      <c r="I30" s="21"/>
      <c r="J30" s="21"/>
      <c r="K30" s="21"/>
      <c r="L30" s="74"/>
      <c r="S30" s="63"/>
    </row>
    <row r="31" spans="2:19" ht="30" customHeight="1" x14ac:dyDescent="0.25">
      <c r="B31" s="29" t="s">
        <v>20</v>
      </c>
      <c r="C31" s="29"/>
      <c r="D31" s="30"/>
      <c r="E31" s="66"/>
      <c r="F31" s="42"/>
      <c r="G31" s="90"/>
      <c r="H31" s="42" t="s">
        <v>21</v>
      </c>
      <c r="I31" s="31"/>
      <c r="J31" s="29" t="s">
        <v>22</v>
      </c>
      <c r="K31" s="29"/>
      <c r="L31" s="78"/>
      <c r="S31" s="63"/>
    </row>
    <row r="32" spans="2:19" ht="6" customHeight="1" x14ac:dyDescent="0.25">
      <c r="F32" s="75"/>
      <c r="G32" s="91"/>
      <c r="H32" s="75"/>
      <c r="I32" s="31"/>
      <c r="S32" s="63"/>
    </row>
    <row r="33" spans="1:13" s="32" customFormat="1" ht="18.75" customHeight="1" x14ac:dyDescent="0.6">
      <c r="B33" s="107" t="s">
        <v>1</v>
      </c>
      <c r="E33" s="65"/>
      <c r="F33" s="95"/>
      <c r="G33" s="92"/>
      <c r="H33" s="79">
        <f>H29</f>
        <v>215472</v>
      </c>
      <c r="I33" s="33"/>
      <c r="J33" s="269" t="s">
        <v>221</v>
      </c>
      <c r="K33" s="269"/>
      <c r="L33" s="269"/>
    </row>
    <row r="34" spans="1:13" ht="18.75" customHeight="1" x14ac:dyDescent="0.7">
      <c r="B34" s="107" t="s">
        <v>23</v>
      </c>
      <c r="C34" s="34"/>
      <c r="D34" s="32"/>
      <c r="E34" s="67"/>
      <c r="F34" s="96"/>
      <c r="G34" s="94"/>
      <c r="H34" s="80">
        <f>H33*9%</f>
        <v>19392.48</v>
      </c>
      <c r="I34" s="35"/>
      <c r="J34" s="269"/>
      <c r="K34" s="269"/>
      <c r="L34" s="269"/>
    </row>
    <row r="35" spans="1:13" ht="18.75" customHeight="1" x14ac:dyDescent="0.7">
      <c r="B35" s="108" t="s">
        <v>4</v>
      </c>
      <c r="C35" s="36"/>
      <c r="D35" s="37"/>
      <c r="E35" s="68"/>
      <c r="F35" s="96"/>
      <c r="G35" s="94"/>
      <c r="H35" s="81">
        <f>SUM(H33:H34)</f>
        <v>234864.48</v>
      </c>
      <c r="J35" s="269"/>
      <c r="K35" s="269"/>
      <c r="L35" s="269"/>
    </row>
    <row r="36" spans="1:13" ht="18.75" customHeight="1" x14ac:dyDescent="0.25">
      <c r="B36" s="107"/>
      <c r="C36" s="32"/>
      <c r="D36" s="32"/>
      <c r="F36" s="96"/>
      <c r="G36" s="94"/>
      <c r="H36" s="82"/>
      <c r="J36" s="269"/>
      <c r="K36" s="269"/>
      <c r="L36" s="269"/>
    </row>
    <row r="37" spans="1:13" ht="18.75" customHeight="1" x14ac:dyDescent="0.25">
      <c r="B37" s="108" t="s">
        <v>3</v>
      </c>
      <c r="C37" s="37"/>
      <c r="D37" s="32"/>
      <c r="F37" s="96"/>
      <c r="G37" s="94"/>
      <c r="H37" s="82"/>
      <c r="J37" s="269"/>
      <c r="K37" s="269"/>
      <c r="L37" s="269"/>
    </row>
    <row r="38" spans="1:13" ht="18.75" customHeight="1" x14ac:dyDescent="0.25">
      <c r="B38" s="107" t="s">
        <v>132</v>
      </c>
      <c r="C38" s="32"/>
      <c r="D38" s="32"/>
      <c r="F38" s="96"/>
      <c r="G38" s="94"/>
      <c r="H38" s="82">
        <f>H33*25/100</f>
        <v>53868</v>
      </c>
      <c r="J38" s="269"/>
      <c r="K38" s="269"/>
      <c r="L38" s="269"/>
    </row>
    <row r="39" spans="1:13" ht="18.75" customHeight="1" x14ac:dyDescent="0.25">
      <c r="B39" s="107" t="s">
        <v>85</v>
      </c>
      <c r="C39" s="32"/>
      <c r="D39" s="32"/>
      <c r="F39" s="96"/>
      <c r="G39" s="94"/>
      <c r="H39" s="82">
        <v>0</v>
      </c>
      <c r="J39" s="269"/>
      <c r="K39" s="269"/>
      <c r="L39" s="269"/>
    </row>
    <row r="40" spans="1:13" ht="18.75" customHeight="1" x14ac:dyDescent="0.25">
      <c r="B40" s="107" t="s">
        <v>86</v>
      </c>
      <c r="C40" s="32"/>
      <c r="D40" s="32"/>
      <c r="F40" s="96"/>
      <c r="G40" s="94"/>
      <c r="H40" s="80">
        <v>0</v>
      </c>
      <c r="J40" s="269"/>
      <c r="K40" s="269"/>
      <c r="L40" s="269"/>
    </row>
    <row r="41" spans="1:13" ht="18.75" customHeight="1" x14ac:dyDescent="0.7">
      <c r="B41" s="108" t="s">
        <v>24</v>
      </c>
      <c r="C41" s="36"/>
      <c r="D41" s="37"/>
      <c r="E41" s="68"/>
      <c r="F41" s="96"/>
      <c r="G41" s="94"/>
      <c r="H41" s="81">
        <f>SUM(H38:H40)</f>
        <v>53868</v>
      </c>
      <c r="I41" s="38"/>
      <c r="J41" s="269"/>
      <c r="K41" s="269"/>
      <c r="L41" s="269"/>
      <c r="M41" s="39"/>
    </row>
    <row r="42" spans="1:13" ht="18.75" customHeight="1" x14ac:dyDescent="0.25">
      <c r="B42" s="107"/>
      <c r="C42" s="32"/>
      <c r="D42" s="32"/>
      <c r="F42" s="96"/>
      <c r="G42" s="94"/>
      <c r="H42" s="102"/>
      <c r="J42" s="269"/>
      <c r="K42" s="269"/>
      <c r="L42" s="269"/>
    </row>
    <row r="43" spans="1:13" ht="18.75" customHeight="1" thickBot="1" x14ac:dyDescent="0.75">
      <c r="B43" s="108" t="s">
        <v>25</v>
      </c>
      <c r="C43" s="36"/>
      <c r="D43" s="37"/>
      <c r="E43" s="68"/>
      <c r="F43" s="96"/>
      <c r="G43" s="93"/>
      <c r="H43" s="103">
        <f>H35+H41</f>
        <v>288732.48</v>
      </c>
      <c r="J43" s="269"/>
      <c r="K43" s="269"/>
      <c r="L43" s="269"/>
    </row>
    <row r="44" spans="1:13" ht="18.75" customHeight="1" thickTop="1" x14ac:dyDescent="0.25">
      <c r="B44" s="107"/>
      <c r="F44" s="96"/>
      <c r="H44" s="104"/>
      <c r="J44" s="269"/>
      <c r="K44" s="269"/>
      <c r="L44" s="269"/>
    </row>
    <row r="45" spans="1:13" ht="18.75" customHeight="1" x14ac:dyDescent="0.25">
      <c r="B45" s="107"/>
      <c r="H45" s="104"/>
      <c r="J45" s="114"/>
      <c r="K45" s="114"/>
      <c r="L45" s="114"/>
    </row>
    <row r="46" spans="1:13" ht="18.75" customHeight="1" x14ac:dyDescent="0.25">
      <c r="B46" s="109" t="s">
        <v>20</v>
      </c>
      <c r="C46" s="29"/>
      <c r="D46" s="30"/>
      <c r="E46" s="66"/>
      <c r="F46" s="42"/>
      <c r="G46" s="90"/>
      <c r="H46" s="105" t="s">
        <v>21</v>
      </c>
      <c r="J46" s="116"/>
      <c r="K46" s="130" t="s">
        <v>137</v>
      </c>
      <c r="L46" s="114"/>
    </row>
    <row r="47" spans="1:13" ht="18.75" customHeight="1" x14ac:dyDescent="0.25">
      <c r="B47" s="107"/>
      <c r="F47" s="75"/>
      <c r="G47" s="91"/>
      <c r="H47" s="106"/>
      <c r="J47" s="115"/>
      <c r="K47" s="115"/>
      <c r="L47" s="114"/>
    </row>
    <row r="48" spans="1:13" ht="18.75" customHeight="1" x14ac:dyDescent="0.25">
      <c r="A48" s="32"/>
      <c r="B48" s="107" t="s">
        <v>1</v>
      </c>
      <c r="C48" s="32"/>
      <c r="D48" s="32"/>
      <c r="F48" s="95"/>
      <c r="G48" s="92"/>
      <c r="H48" s="79">
        <f>L29-'1-کنترل قرارداد'!L29</f>
        <v>36000</v>
      </c>
      <c r="I48" s="72"/>
      <c r="J48" s="119"/>
      <c r="K48" s="120">
        <f>K50/1.09</f>
        <v>14691739045.871559</v>
      </c>
      <c r="L48" s="114"/>
    </row>
    <row r="49" spans="1:17" ht="18.75" customHeight="1" x14ac:dyDescent="0.6">
      <c r="B49" s="107" t="s">
        <v>23</v>
      </c>
      <c r="C49" s="34"/>
      <c r="D49" s="32"/>
      <c r="E49" s="67"/>
      <c r="F49" s="96"/>
      <c r="G49" s="94"/>
      <c r="H49" s="80">
        <f>H48*9%</f>
        <v>3240</v>
      </c>
      <c r="I49" s="72"/>
      <c r="J49" s="119"/>
      <c r="K49" s="122">
        <f>K48*9/100</f>
        <v>1322256514.1284401</v>
      </c>
      <c r="L49" s="114"/>
    </row>
    <row r="50" spans="1:17" s="24" customFormat="1" ht="18.75" customHeight="1" x14ac:dyDescent="0.7">
      <c r="B50" s="108" t="s">
        <v>4</v>
      </c>
      <c r="C50" s="36"/>
      <c r="D50" s="37"/>
      <c r="E50" s="68"/>
      <c r="F50" s="131"/>
      <c r="G50" s="132"/>
      <c r="H50" s="81">
        <f>SUM(H48:H49)</f>
        <v>39240</v>
      </c>
      <c r="I50" s="133"/>
      <c r="J50" s="119"/>
      <c r="K50" s="121">
        <f>K58-K56</f>
        <v>16013995560</v>
      </c>
      <c r="L50" s="114"/>
    </row>
    <row r="51" spans="1:17" ht="18.75" customHeight="1" x14ac:dyDescent="0.25">
      <c r="B51" s="107"/>
      <c r="C51" s="32"/>
      <c r="D51" s="32"/>
      <c r="F51" s="96"/>
      <c r="G51" s="94"/>
      <c r="H51" s="82"/>
      <c r="I51" s="72"/>
      <c r="J51" s="119"/>
      <c r="K51" s="119"/>
      <c r="L51" s="114"/>
    </row>
    <row r="52" spans="1:17" ht="18.75" customHeight="1" x14ac:dyDescent="0.25">
      <c r="B52" s="108" t="s">
        <v>3</v>
      </c>
      <c r="C52" s="37"/>
      <c r="D52" s="32"/>
      <c r="F52" s="96"/>
      <c r="G52" s="94"/>
      <c r="H52" s="82"/>
      <c r="I52" s="72"/>
      <c r="J52" s="117"/>
      <c r="K52" s="117"/>
    </row>
    <row r="53" spans="1:17" ht="18.75" customHeight="1" x14ac:dyDescent="0.25">
      <c r="B53" s="107" t="s">
        <v>132</v>
      </c>
      <c r="C53" s="32"/>
      <c r="D53" s="32"/>
      <c r="F53" s="96"/>
      <c r="G53" s="94"/>
      <c r="H53" s="82">
        <f>-H48*25/100</f>
        <v>-9000</v>
      </c>
      <c r="I53" s="72"/>
      <c r="J53" s="117">
        <v>283901</v>
      </c>
      <c r="K53" s="117">
        <f>H53*J53</f>
        <v>-2555109000</v>
      </c>
    </row>
    <row r="54" spans="1:17" ht="18.75" customHeight="1" x14ac:dyDescent="0.25">
      <c r="B54" s="107" t="s">
        <v>85</v>
      </c>
      <c r="C54" s="32"/>
      <c r="D54" s="32"/>
      <c r="F54" s="96"/>
      <c r="G54" s="94"/>
      <c r="H54" s="82">
        <f>-H48*5/100</f>
        <v>-1800</v>
      </c>
      <c r="I54" s="72"/>
      <c r="J54" s="117">
        <v>445069</v>
      </c>
      <c r="K54" s="117">
        <f>H54*J54</f>
        <v>-801124200</v>
      </c>
    </row>
    <row r="55" spans="1:17" ht="18.75" customHeight="1" x14ac:dyDescent="0.25">
      <c r="B55" s="107" t="s">
        <v>86</v>
      </c>
      <c r="C55" s="32"/>
      <c r="D55" s="32"/>
      <c r="F55" s="96"/>
      <c r="G55" s="94"/>
      <c r="H55" s="80">
        <v>0</v>
      </c>
      <c r="I55" s="72"/>
      <c r="J55" s="117">
        <v>0</v>
      </c>
      <c r="K55" s="118">
        <f>H55*J55</f>
        <v>0</v>
      </c>
    </row>
    <row r="56" spans="1:17" s="24" customFormat="1" ht="18.75" customHeight="1" x14ac:dyDescent="0.7">
      <c r="B56" s="108" t="s">
        <v>24</v>
      </c>
      <c r="C56" s="36"/>
      <c r="D56" s="37"/>
      <c r="E56" s="68"/>
      <c r="F56" s="131"/>
      <c r="G56" s="132"/>
      <c r="H56" s="81">
        <f>SUM(H53:H55)</f>
        <v>-10800</v>
      </c>
      <c r="I56" s="133"/>
      <c r="J56" s="134"/>
      <c r="K56" s="134">
        <f>SUM(K53:K55)</f>
        <v>-3356233200</v>
      </c>
      <c r="L56" s="133"/>
    </row>
    <row r="57" spans="1:17" ht="18.75" customHeight="1" x14ac:dyDescent="0.25">
      <c r="B57" s="107"/>
      <c r="C57" s="32"/>
      <c r="D57" s="32"/>
      <c r="F57" s="96"/>
      <c r="G57" s="94"/>
      <c r="H57" s="102"/>
      <c r="I57" s="72"/>
      <c r="J57" s="117"/>
      <c r="K57" s="117"/>
    </row>
    <row r="58" spans="1:17" s="24" customFormat="1" ht="18.75" customHeight="1" thickBot="1" x14ac:dyDescent="0.75">
      <c r="B58" s="108" t="s">
        <v>25</v>
      </c>
      <c r="C58" s="36"/>
      <c r="D58" s="37"/>
      <c r="E58" s="68"/>
      <c r="F58" s="131"/>
      <c r="G58" s="93"/>
      <c r="H58" s="103">
        <f>H50+H56</f>
        <v>28440</v>
      </c>
      <c r="I58" s="133"/>
      <c r="J58" s="134">
        <v>445069</v>
      </c>
      <c r="K58" s="135">
        <f>H58*J58</f>
        <v>12657762360</v>
      </c>
      <c r="L58" s="133"/>
    </row>
    <row r="59" spans="1:17" ht="22.5" thickTop="1" x14ac:dyDescent="0.25">
      <c r="F59" s="96"/>
      <c r="H59" s="76"/>
    </row>
    <row r="60" spans="1:17" s="10" customFormat="1" ht="23.25" x14ac:dyDescent="0.7">
      <c r="B60" s="10" t="s">
        <v>8</v>
      </c>
      <c r="G60" s="11"/>
      <c r="H60" s="11"/>
      <c r="J60" s="12"/>
      <c r="K60" s="165"/>
      <c r="L60" s="41"/>
      <c r="Q60" s="13"/>
    </row>
    <row r="61" spans="1:17" s="6" customFormat="1" ht="24.95" customHeight="1" x14ac:dyDescent="0.6">
      <c r="A61" s="4"/>
      <c r="B61" s="14" t="s">
        <v>140</v>
      </c>
      <c r="C61" s="5"/>
      <c r="D61" s="5"/>
      <c r="E61" s="5"/>
      <c r="F61" s="5"/>
      <c r="G61" s="5"/>
      <c r="H61" s="5"/>
      <c r="I61" s="5"/>
      <c r="J61" s="5"/>
      <c r="K61" s="5"/>
      <c r="L61" s="41"/>
      <c r="Q61" s="7"/>
    </row>
    <row r="62" spans="1:17" s="6" customFormat="1" ht="24.95" customHeight="1" x14ac:dyDescent="0.6">
      <c r="A62" s="4"/>
      <c r="B62" s="270" t="s">
        <v>83</v>
      </c>
      <c r="C62" s="270"/>
      <c r="D62" s="270"/>
      <c r="E62" s="270"/>
      <c r="F62" s="270"/>
      <c r="G62" s="270"/>
      <c r="H62" s="270"/>
      <c r="I62" s="270"/>
      <c r="J62" s="270"/>
      <c r="K62" s="270"/>
      <c r="L62" s="270"/>
      <c r="Q62" s="7"/>
    </row>
    <row r="63" spans="1:17" s="8" customFormat="1" ht="21" x14ac:dyDescent="0.6">
      <c r="G63" s="8" t="s">
        <v>7</v>
      </c>
      <c r="H63" s="8" t="s">
        <v>5</v>
      </c>
      <c r="J63" s="8" t="s">
        <v>6</v>
      </c>
      <c r="K63" s="8" t="s">
        <v>0</v>
      </c>
      <c r="Q63" s="9"/>
    </row>
    <row r="64" spans="1:17" s="6" customFormat="1" ht="21" x14ac:dyDescent="0.6">
      <c r="B64" s="6" t="s">
        <v>135</v>
      </c>
      <c r="G64" s="8" t="s">
        <v>88</v>
      </c>
      <c r="H64" s="136">
        <f>H38</f>
        <v>53868</v>
      </c>
      <c r="I64" s="123"/>
      <c r="J64" s="137">
        <v>283901</v>
      </c>
      <c r="K64" s="138">
        <f>H64*J64</f>
        <v>15293179068</v>
      </c>
      <c r="Q64" s="7"/>
    </row>
    <row r="65" spans="2:17" s="6" customFormat="1" ht="21" x14ac:dyDescent="0.6">
      <c r="B65" s="107" t="s">
        <v>136</v>
      </c>
      <c r="G65" s="8" t="s">
        <v>90</v>
      </c>
      <c r="H65" s="136">
        <f>'1-کنترل قرارداد'!H65</f>
        <v>-2590</v>
      </c>
      <c r="I65" s="123"/>
      <c r="J65" s="124">
        <v>283901</v>
      </c>
      <c r="K65" s="125">
        <f>H65*J65</f>
        <v>-735303590</v>
      </c>
      <c r="Q65" s="7"/>
    </row>
    <row r="66" spans="2:17" s="6" customFormat="1" ht="21" x14ac:dyDescent="0.6">
      <c r="B66" s="107" t="s">
        <v>138</v>
      </c>
      <c r="G66" s="8" t="s">
        <v>139</v>
      </c>
      <c r="H66" s="136">
        <f>H53</f>
        <v>-9000</v>
      </c>
      <c r="I66" s="123"/>
      <c r="J66" s="124">
        <v>283901</v>
      </c>
      <c r="K66" s="125">
        <f>H66*J66</f>
        <v>-2555109000</v>
      </c>
      <c r="Q66" s="7"/>
    </row>
    <row r="67" spans="2:17" s="1" customFormat="1" ht="24" thickBot="1" x14ac:dyDescent="0.75">
      <c r="D67" s="3"/>
      <c r="E67" s="3"/>
      <c r="G67" s="126"/>
      <c r="H67" s="164">
        <f>SUM(H64:H66)</f>
        <v>42278</v>
      </c>
      <c r="I67" s="127"/>
      <c r="J67" s="128"/>
      <c r="K67" s="129">
        <f>SUM(K64:K66)</f>
        <v>12002766478</v>
      </c>
      <c r="Q67" s="3"/>
    </row>
    <row r="68" spans="2:17" ht="20.25" thickTop="1" x14ac:dyDescent="0.25"/>
    <row r="69" spans="2:17" x14ac:dyDescent="0.25">
      <c r="H69" s="98"/>
    </row>
  </sheetData>
  <autoFilter ref="B5:Q27" xr:uid="{C2DFD1AF-5447-47F9-8050-443A85140911}"/>
  <mergeCells count="2">
    <mergeCell ref="J33:L44"/>
    <mergeCell ref="B62:L62"/>
  </mergeCells>
  <printOptions horizontalCentered="1"/>
  <pageMargins left="0.23622047244094491" right="0.23622047244094491" top="0.74803149606299213" bottom="0.35433070866141736" header="0.31496062992125984" footer="0.31496062992125984"/>
  <pageSetup paperSize="9" scale="50" fitToHeight="0" orientation="portrait" r:id="rId1"/>
  <headerFooter>
    <oddFooter>&amp;Cصفحه &amp;P از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3F5F-E337-4AFB-B1F2-7714BDE73C4D}">
  <dimension ref="A1:AE104"/>
  <sheetViews>
    <sheetView rightToLeft="1" view="pageBreakPreview" topLeftCell="A76" zoomScaleNormal="100" zoomScaleSheetLayoutView="100" workbookViewId="0">
      <selection activeCell="S84" sqref="S84"/>
    </sheetView>
  </sheetViews>
  <sheetFormatPr defaultColWidth="9.140625" defaultRowHeight="19.5" x14ac:dyDescent="0.25"/>
  <cols>
    <col min="1" max="1" width="2.7109375" style="17" customWidth="1"/>
    <col min="2" max="2" width="5.7109375" style="17" customWidth="1"/>
    <col min="3" max="3" width="12.140625" style="17" bestFit="1" customWidth="1"/>
    <col min="4" max="4" width="58.28515625" style="17" customWidth="1"/>
    <col min="5" max="5" width="7.85546875" style="65" customWidth="1"/>
    <col min="6" max="6" width="9.7109375" style="17" customWidth="1"/>
    <col min="7" max="7" width="10.42578125" style="86" bestFit="1" customWidth="1"/>
    <col min="8" max="8" width="14.85546875" style="72" customWidth="1"/>
    <col min="9" max="9" width="1.7109375" style="17" customWidth="1"/>
    <col min="10" max="10" width="10.5703125" style="17" customWidth="1"/>
    <col min="11" max="11" width="15.42578125" style="17" bestFit="1" customWidth="1"/>
    <col min="12" max="12" width="12.85546875" style="72" customWidth="1"/>
    <col min="13" max="13" width="2.7109375" style="17" customWidth="1"/>
    <col min="14" max="14" width="0" style="17" hidden="1" customWidth="1"/>
    <col min="15" max="15" width="16.42578125" style="17" hidden="1" customWidth="1"/>
    <col min="16" max="16" width="10" style="17" hidden="1" customWidth="1"/>
    <col min="17" max="17" width="9.140625" style="17"/>
    <col min="18" max="18" width="11.5703125" style="17" bestFit="1" customWidth="1"/>
    <col min="19" max="16384" width="9.140625" style="17"/>
  </cols>
  <sheetData>
    <row r="1" spans="2:31" s="16" customFormat="1" ht="24" customHeight="1" x14ac:dyDescent="0.25">
      <c r="B1" s="15" t="s">
        <v>81</v>
      </c>
      <c r="C1" s="15"/>
      <c r="E1" s="64"/>
      <c r="G1" s="84"/>
      <c r="H1" s="71"/>
      <c r="L1" s="2" t="s">
        <v>87</v>
      </c>
      <c r="Z1" s="110">
        <v>1</v>
      </c>
      <c r="AA1" s="110" t="s">
        <v>91</v>
      </c>
      <c r="AD1" s="110" t="s">
        <v>93</v>
      </c>
      <c r="AE1" s="111" t="s">
        <v>94</v>
      </c>
    </row>
    <row r="2" spans="2:31" s="16" customFormat="1" ht="24" customHeight="1" x14ac:dyDescent="0.25">
      <c r="B2" s="15" t="s">
        <v>2</v>
      </c>
      <c r="C2" s="15"/>
      <c r="E2" s="64"/>
      <c r="G2" s="84"/>
      <c r="H2" s="71"/>
      <c r="L2" s="2" t="s">
        <v>89</v>
      </c>
      <c r="Z2" s="112">
        <v>2</v>
      </c>
      <c r="AA2" s="112" t="s">
        <v>91</v>
      </c>
      <c r="AD2" s="112" t="s">
        <v>93</v>
      </c>
      <c r="AE2" s="113" t="s">
        <v>96</v>
      </c>
    </row>
    <row r="3" spans="2:31" s="16" customFormat="1" ht="24" customHeight="1" x14ac:dyDescent="0.25">
      <c r="B3" s="15" t="s">
        <v>82</v>
      </c>
      <c r="C3" s="15"/>
      <c r="E3" s="64"/>
      <c r="G3" s="85"/>
      <c r="H3" s="71"/>
      <c r="L3" s="2" t="s">
        <v>226</v>
      </c>
      <c r="Z3" s="110">
        <v>3</v>
      </c>
      <c r="AA3" s="110" t="s">
        <v>91</v>
      </c>
      <c r="AD3" s="110" t="s">
        <v>93</v>
      </c>
      <c r="AE3" s="111" t="s">
        <v>98</v>
      </c>
    </row>
    <row r="4" spans="2:31" ht="6" customHeight="1" thickBot="1" x14ac:dyDescent="0.3">
      <c r="Z4" s="112">
        <v>4</v>
      </c>
      <c r="AA4" s="112" t="s">
        <v>91</v>
      </c>
      <c r="AD4" s="112" t="s">
        <v>93</v>
      </c>
      <c r="AE4" s="113" t="s">
        <v>100</v>
      </c>
    </row>
    <row r="5" spans="2:31" s="18" customFormat="1" ht="40.5" customHeight="1" thickBot="1" x14ac:dyDescent="0.3">
      <c r="B5" s="158" t="s">
        <v>9</v>
      </c>
      <c r="C5" s="159" t="s">
        <v>10</v>
      </c>
      <c r="D5" s="159" t="s">
        <v>11</v>
      </c>
      <c r="E5" s="160" t="s">
        <v>12</v>
      </c>
      <c r="F5" s="161" t="s">
        <v>13</v>
      </c>
      <c r="G5" s="162" t="s">
        <v>14</v>
      </c>
      <c r="H5" s="163" t="s">
        <v>15</v>
      </c>
      <c r="J5" s="154" t="s">
        <v>16</v>
      </c>
      <c r="K5" s="155" t="s">
        <v>17</v>
      </c>
      <c r="L5" s="156" t="s">
        <v>18</v>
      </c>
      <c r="N5" s="18" t="s">
        <v>19</v>
      </c>
      <c r="Z5" s="110">
        <v>5</v>
      </c>
      <c r="AA5" s="110" t="s">
        <v>91</v>
      </c>
      <c r="AD5" s="110" t="s">
        <v>93</v>
      </c>
      <c r="AE5" s="111" t="s">
        <v>102</v>
      </c>
    </row>
    <row r="6" spans="2:31" s="18" customFormat="1" ht="21" customHeight="1" x14ac:dyDescent="0.25">
      <c r="B6" s="157">
        <v>1</v>
      </c>
      <c r="C6" s="97">
        <v>6889210041</v>
      </c>
      <c r="D6" s="99" t="s">
        <v>95</v>
      </c>
      <c r="E6" s="100" t="s">
        <v>43</v>
      </c>
      <c r="F6" s="101">
        <v>1200</v>
      </c>
      <c r="G6" s="83">
        <v>30</v>
      </c>
      <c r="H6" s="140">
        <f t="shared" ref="H6:H17" si="0">F6*G6</f>
        <v>36000</v>
      </c>
      <c r="I6" s="69"/>
      <c r="J6" s="169">
        <f>'123'!S7</f>
        <v>1200</v>
      </c>
      <c r="K6" s="70">
        <f t="shared" ref="K6:K17" si="1">J6/F6</f>
        <v>1</v>
      </c>
      <c r="L6" s="140">
        <f t="shared" ref="L6:L17" si="2">J6*G6</f>
        <v>36000</v>
      </c>
      <c r="N6" s="18">
        <v>4</v>
      </c>
      <c r="O6" s="19">
        <f>N6-J6</f>
        <v>-1196</v>
      </c>
      <c r="P6" s="20">
        <f>N6*G6</f>
        <v>120</v>
      </c>
      <c r="Q6" s="18">
        <v>2</v>
      </c>
      <c r="R6" s="18" t="s">
        <v>84</v>
      </c>
      <c r="Z6" s="18">
        <v>7</v>
      </c>
      <c r="AA6" s="18" t="s">
        <v>91</v>
      </c>
      <c r="AD6" s="18" t="s">
        <v>93</v>
      </c>
      <c r="AE6" s="18" t="s">
        <v>106</v>
      </c>
    </row>
    <row r="7" spans="2:31" s="18" customFormat="1" ht="21" customHeight="1" x14ac:dyDescent="0.25">
      <c r="B7" s="157">
        <v>2</v>
      </c>
      <c r="C7" s="97" t="s">
        <v>114</v>
      </c>
      <c r="D7" s="99" t="s">
        <v>113</v>
      </c>
      <c r="E7" s="100" t="s">
        <v>43</v>
      </c>
      <c r="F7" s="101">
        <v>1200</v>
      </c>
      <c r="G7" s="83">
        <v>0</v>
      </c>
      <c r="H7" s="140">
        <f t="shared" si="0"/>
        <v>0</v>
      </c>
      <c r="I7" s="69"/>
      <c r="J7" s="169">
        <f>'123'!S8</f>
        <v>1200</v>
      </c>
      <c r="K7" s="70">
        <f t="shared" si="1"/>
        <v>1</v>
      </c>
      <c r="L7" s="140">
        <f t="shared" si="2"/>
        <v>0</v>
      </c>
      <c r="O7" s="19"/>
      <c r="P7" s="20"/>
    </row>
    <row r="8" spans="2:31" s="18" customFormat="1" ht="21" customHeight="1" x14ac:dyDescent="0.25">
      <c r="B8" s="157">
        <v>3</v>
      </c>
      <c r="C8" s="97" t="s">
        <v>114</v>
      </c>
      <c r="D8" s="99" t="s">
        <v>116</v>
      </c>
      <c r="E8" s="100" t="s">
        <v>43</v>
      </c>
      <c r="F8" s="101">
        <v>2400</v>
      </c>
      <c r="G8" s="83">
        <v>0</v>
      </c>
      <c r="H8" s="140">
        <f t="shared" si="0"/>
        <v>0</v>
      </c>
      <c r="I8" s="69"/>
      <c r="J8" s="169">
        <f>'123'!S9</f>
        <v>2400</v>
      </c>
      <c r="K8" s="70">
        <f t="shared" si="1"/>
        <v>1</v>
      </c>
      <c r="L8" s="140">
        <f t="shared" si="2"/>
        <v>0</v>
      </c>
      <c r="O8" s="19"/>
      <c r="P8" s="20"/>
    </row>
    <row r="9" spans="2:31" s="18" customFormat="1" ht="21" customHeight="1" x14ac:dyDescent="0.25">
      <c r="B9" s="157">
        <v>4</v>
      </c>
      <c r="C9" s="97" t="s">
        <v>114</v>
      </c>
      <c r="D9" s="99" t="s">
        <v>118</v>
      </c>
      <c r="E9" s="100" t="s">
        <v>43</v>
      </c>
      <c r="F9" s="101">
        <v>4800</v>
      </c>
      <c r="G9" s="83">
        <v>0</v>
      </c>
      <c r="H9" s="140">
        <f t="shared" si="0"/>
        <v>0</v>
      </c>
      <c r="I9" s="69"/>
      <c r="J9" s="169">
        <f>'123'!S10</f>
        <v>4800</v>
      </c>
      <c r="K9" s="70">
        <f t="shared" si="1"/>
        <v>1</v>
      </c>
      <c r="L9" s="140">
        <f t="shared" si="2"/>
        <v>0</v>
      </c>
      <c r="O9" s="19"/>
      <c r="P9" s="20"/>
    </row>
    <row r="10" spans="2:31" s="18" customFormat="1" ht="21" customHeight="1" x14ac:dyDescent="0.25">
      <c r="B10" s="157">
        <v>5</v>
      </c>
      <c r="C10" s="97" t="s">
        <v>114</v>
      </c>
      <c r="D10" s="99" t="s">
        <v>120</v>
      </c>
      <c r="E10" s="100" t="s">
        <v>43</v>
      </c>
      <c r="F10" s="101">
        <v>4800</v>
      </c>
      <c r="G10" s="83">
        <v>0</v>
      </c>
      <c r="H10" s="140">
        <f t="shared" si="0"/>
        <v>0</v>
      </c>
      <c r="I10" s="69"/>
      <c r="J10" s="169">
        <f>'123'!S11</f>
        <v>4800</v>
      </c>
      <c r="K10" s="70">
        <f t="shared" si="1"/>
        <v>1</v>
      </c>
      <c r="L10" s="140">
        <f t="shared" si="2"/>
        <v>0</v>
      </c>
      <c r="O10" s="19"/>
      <c r="P10" s="20"/>
    </row>
    <row r="11" spans="2:31" s="18" customFormat="1" ht="21" customHeight="1" x14ac:dyDescent="0.25">
      <c r="B11" s="157">
        <v>6</v>
      </c>
      <c r="C11" s="97" t="s">
        <v>114</v>
      </c>
      <c r="D11" s="99" t="s">
        <v>122</v>
      </c>
      <c r="E11" s="100" t="s">
        <v>43</v>
      </c>
      <c r="F11" s="101">
        <v>4800</v>
      </c>
      <c r="G11" s="83">
        <v>0</v>
      </c>
      <c r="H11" s="140">
        <f t="shared" si="0"/>
        <v>0</v>
      </c>
      <c r="I11" s="69"/>
      <c r="J11" s="169">
        <f>'123'!S12</f>
        <v>4800</v>
      </c>
      <c r="K11" s="70">
        <f t="shared" si="1"/>
        <v>1</v>
      </c>
      <c r="L11" s="140">
        <f t="shared" si="2"/>
        <v>0</v>
      </c>
      <c r="O11" s="19"/>
      <c r="P11" s="20"/>
    </row>
    <row r="12" spans="2:31" s="18" customFormat="1" ht="21" customHeight="1" x14ac:dyDescent="0.25">
      <c r="B12" s="157">
        <v>7</v>
      </c>
      <c r="C12" s="97" t="s">
        <v>114</v>
      </c>
      <c r="D12" s="99" t="s">
        <v>124</v>
      </c>
      <c r="E12" s="100" t="s">
        <v>43</v>
      </c>
      <c r="F12" s="101">
        <v>2400</v>
      </c>
      <c r="G12" s="83">
        <v>0</v>
      </c>
      <c r="H12" s="140">
        <f t="shared" si="0"/>
        <v>0</v>
      </c>
      <c r="I12" s="69"/>
      <c r="J12" s="169">
        <f>'123'!S13</f>
        <v>2400</v>
      </c>
      <c r="K12" s="70">
        <f t="shared" si="1"/>
        <v>1</v>
      </c>
      <c r="L12" s="140">
        <f t="shared" si="2"/>
        <v>0</v>
      </c>
      <c r="O12" s="19"/>
      <c r="P12" s="20"/>
    </row>
    <row r="13" spans="2:31" s="18" customFormat="1" ht="21" customHeight="1" x14ac:dyDescent="0.25">
      <c r="B13" s="157">
        <v>8</v>
      </c>
      <c r="C13" s="97" t="s">
        <v>114</v>
      </c>
      <c r="D13" s="99" t="s">
        <v>126</v>
      </c>
      <c r="E13" s="100" t="s">
        <v>43</v>
      </c>
      <c r="F13" s="101">
        <v>4800</v>
      </c>
      <c r="G13" s="83">
        <v>0</v>
      </c>
      <c r="H13" s="140">
        <f t="shared" si="0"/>
        <v>0</v>
      </c>
      <c r="I13" s="69"/>
      <c r="J13" s="169">
        <f>'123'!S14</f>
        <v>4800</v>
      </c>
      <c r="K13" s="70">
        <f t="shared" si="1"/>
        <v>1</v>
      </c>
      <c r="L13" s="140">
        <f t="shared" si="2"/>
        <v>0</v>
      </c>
      <c r="O13" s="19"/>
      <c r="P13" s="20"/>
    </row>
    <row r="14" spans="2:31" s="18" customFormat="1" ht="21" customHeight="1" x14ac:dyDescent="0.25">
      <c r="B14" s="157">
        <v>9</v>
      </c>
      <c r="C14" s="97" t="s">
        <v>114</v>
      </c>
      <c r="D14" s="99" t="s">
        <v>128</v>
      </c>
      <c r="E14" s="100" t="s">
        <v>43</v>
      </c>
      <c r="F14" s="101">
        <v>4800</v>
      </c>
      <c r="G14" s="83">
        <v>0</v>
      </c>
      <c r="H14" s="140">
        <f t="shared" si="0"/>
        <v>0</v>
      </c>
      <c r="I14" s="69"/>
      <c r="J14" s="169">
        <f>'123'!S15</f>
        <v>4800</v>
      </c>
      <c r="K14" s="70">
        <f t="shared" si="1"/>
        <v>1</v>
      </c>
      <c r="L14" s="140">
        <f t="shared" si="2"/>
        <v>0</v>
      </c>
      <c r="O14" s="19"/>
      <c r="P14" s="20"/>
    </row>
    <row r="15" spans="2:31" s="18" customFormat="1" ht="21" customHeight="1" x14ac:dyDescent="0.25">
      <c r="B15" s="157">
        <v>10</v>
      </c>
      <c r="C15" s="97" t="s">
        <v>114</v>
      </c>
      <c r="D15" s="99" t="s">
        <v>122</v>
      </c>
      <c r="E15" s="100" t="s">
        <v>43</v>
      </c>
      <c r="F15" s="101">
        <v>4800</v>
      </c>
      <c r="G15" s="83">
        <v>0</v>
      </c>
      <c r="H15" s="140">
        <f t="shared" si="0"/>
        <v>0</v>
      </c>
      <c r="I15" s="69"/>
      <c r="J15" s="169">
        <f>'123'!S16</f>
        <v>4800</v>
      </c>
      <c r="K15" s="70">
        <f t="shared" si="1"/>
        <v>1</v>
      </c>
      <c r="L15" s="140">
        <f t="shared" si="2"/>
        <v>0</v>
      </c>
      <c r="O15" s="19"/>
      <c r="P15" s="20"/>
    </row>
    <row r="16" spans="2:31" s="18" customFormat="1" ht="21" customHeight="1" x14ac:dyDescent="0.25">
      <c r="B16" s="157">
        <v>11</v>
      </c>
      <c r="C16" s="97" t="s">
        <v>114</v>
      </c>
      <c r="D16" s="99" t="s">
        <v>131</v>
      </c>
      <c r="E16" s="100" t="s">
        <v>43</v>
      </c>
      <c r="F16" s="101">
        <v>2400</v>
      </c>
      <c r="G16" s="83">
        <v>0</v>
      </c>
      <c r="H16" s="140">
        <f t="shared" si="0"/>
        <v>0</v>
      </c>
      <c r="I16" s="69"/>
      <c r="J16" s="169">
        <f>'123'!S17</f>
        <v>2220</v>
      </c>
      <c r="K16" s="70">
        <f t="shared" si="1"/>
        <v>0.92500000000000004</v>
      </c>
      <c r="L16" s="140">
        <f t="shared" si="2"/>
        <v>0</v>
      </c>
      <c r="O16" s="19"/>
      <c r="P16" s="20"/>
    </row>
    <row r="17" spans="2:31" s="18" customFormat="1" ht="21" customHeight="1" x14ac:dyDescent="0.25">
      <c r="B17" s="157">
        <v>12</v>
      </c>
      <c r="C17" s="97" t="s">
        <v>159</v>
      </c>
      <c r="D17" s="99" t="s">
        <v>92</v>
      </c>
      <c r="E17" s="100" t="s">
        <v>43</v>
      </c>
      <c r="F17" s="101">
        <v>170</v>
      </c>
      <c r="G17" s="101">
        <v>18</v>
      </c>
      <c r="H17" s="140">
        <f t="shared" si="0"/>
        <v>3060</v>
      </c>
      <c r="I17" s="69"/>
      <c r="J17" s="148">
        <f>'123'!S26</f>
        <v>170</v>
      </c>
      <c r="K17" s="70">
        <f t="shared" si="1"/>
        <v>1</v>
      </c>
      <c r="L17" s="140">
        <f t="shared" si="2"/>
        <v>3060</v>
      </c>
      <c r="N17" s="18">
        <v>36</v>
      </c>
      <c r="O17" s="19">
        <f>N17-J17</f>
        <v>-134</v>
      </c>
      <c r="P17" s="20">
        <f>N17*G17</f>
        <v>648</v>
      </c>
      <c r="Q17" s="18">
        <v>2</v>
      </c>
      <c r="R17" s="18" t="s">
        <v>84</v>
      </c>
      <c r="Z17" s="18">
        <v>6</v>
      </c>
      <c r="AA17" s="18" t="s">
        <v>91</v>
      </c>
      <c r="AD17" s="18" t="s">
        <v>93</v>
      </c>
      <c r="AE17" s="18" t="s">
        <v>104</v>
      </c>
    </row>
    <row r="18" spans="2:31" s="18" customFormat="1" ht="21" customHeight="1" x14ac:dyDescent="0.25">
      <c r="B18" s="157">
        <v>13</v>
      </c>
      <c r="C18" s="97" t="s">
        <v>159</v>
      </c>
      <c r="D18" s="99" t="s">
        <v>188</v>
      </c>
      <c r="E18" s="100" t="s">
        <v>43</v>
      </c>
      <c r="F18" s="101">
        <v>340</v>
      </c>
      <c r="G18" s="101">
        <v>0</v>
      </c>
      <c r="H18" s="140">
        <f t="shared" ref="H18:H22" si="3">F18*G18</f>
        <v>0</v>
      </c>
      <c r="I18" s="69"/>
      <c r="J18" s="148">
        <f>'123'!S27</f>
        <v>340</v>
      </c>
      <c r="K18" s="70">
        <f t="shared" ref="K18:K22" si="4">J18/F18</f>
        <v>1</v>
      </c>
      <c r="L18" s="140">
        <f t="shared" ref="L18:L22" si="5">J18*G18</f>
        <v>0</v>
      </c>
      <c r="O18" s="19"/>
      <c r="P18" s="20"/>
    </row>
    <row r="19" spans="2:31" s="18" customFormat="1" ht="21" customHeight="1" x14ac:dyDescent="0.25">
      <c r="B19" s="157">
        <v>14</v>
      </c>
      <c r="C19" s="97" t="s">
        <v>159</v>
      </c>
      <c r="D19" s="99" t="s">
        <v>190</v>
      </c>
      <c r="E19" s="100" t="s">
        <v>43</v>
      </c>
      <c r="F19" s="101">
        <v>680</v>
      </c>
      <c r="G19" s="101">
        <v>0</v>
      </c>
      <c r="H19" s="140">
        <f t="shared" si="3"/>
        <v>0</v>
      </c>
      <c r="I19" s="69"/>
      <c r="J19" s="148">
        <f>'123'!S28</f>
        <v>680</v>
      </c>
      <c r="K19" s="70">
        <f t="shared" si="4"/>
        <v>1</v>
      </c>
      <c r="L19" s="140">
        <f t="shared" si="5"/>
        <v>0</v>
      </c>
      <c r="O19" s="19"/>
      <c r="P19" s="20"/>
    </row>
    <row r="20" spans="2:31" s="18" customFormat="1" ht="21" customHeight="1" x14ac:dyDescent="0.25">
      <c r="B20" s="157">
        <v>15</v>
      </c>
      <c r="C20" s="97" t="s">
        <v>159</v>
      </c>
      <c r="D20" s="99" t="s">
        <v>120</v>
      </c>
      <c r="E20" s="100" t="s">
        <v>43</v>
      </c>
      <c r="F20" s="101">
        <v>680</v>
      </c>
      <c r="G20" s="101">
        <v>0</v>
      </c>
      <c r="H20" s="140">
        <f t="shared" si="3"/>
        <v>0</v>
      </c>
      <c r="I20" s="69"/>
      <c r="J20" s="148">
        <f>'123'!S29</f>
        <v>680</v>
      </c>
      <c r="K20" s="70">
        <f t="shared" si="4"/>
        <v>1</v>
      </c>
      <c r="L20" s="140">
        <f t="shared" si="5"/>
        <v>0</v>
      </c>
      <c r="O20" s="19"/>
      <c r="P20" s="20"/>
    </row>
    <row r="21" spans="2:31" s="18" customFormat="1" ht="21" customHeight="1" x14ac:dyDescent="0.25">
      <c r="B21" s="157">
        <v>16</v>
      </c>
      <c r="C21" s="97" t="s">
        <v>159</v>
      </c>
      <c r="D21" s="99" t="s">
        <v>122</v>
      </c>
      <c r="E21" s="100" t="s">
        <v>43</v>
      </c>
      <c r="F21" s="101">
        <v>680</v>
      </c>
      <c r="G21" s="101">
        <v>0</v>
      </c>
      <c r="H21" s="140">
        <f t="shared" si="3"/>
        <v>0</v>
      </c>
      <c r="I21" s="69"/>
      <c r="J21" s="148">
        <f>'123'!S30</f>
        <v>680</v>
      </c>
      <c r="K21" s="70">
        <f t="shared" si="4"/>
        <v>1</v>
      </c>
      <c r="L21" s="140">
        <f t="shared" si="5"/>
        <v>0</v>
      </c>
      <c r="O21" s="19"/>
      <c r="P21" s="20"/>
    </row>
    <row r="22" spans="2:31" s="18" customFormat="1" ht="21" customHeight="1" x14ac:dyDescent="0.25">
      <c r="B22" s="157">
        <v>17</v>
      </c>
      <c r="C22" s="97" t="s">
        <v>159</v>
      </c>
      <c r="D22" s="99" t="s">
        <v>194</v>
      </c>
      <c r="E22" s="100" t="s">
        <v>43</v>
      </c>
      <c r="F22" s="101">
        <v>340</v>
      </c>
      <c r="G22" s="101">
        <v>0</v>
      </c>
      <c r="H22" s="140">
        <f t="shared" si="3"/>
        <v>0</v>
      </c>
      <c r="I22" s="69"/>
      <c r="J22" s="148">
        <f>'123'!S31</f>
        <v>340</v>
      </c>
      <c r="K22" s="70">
        <f t="shared" si="4"/>
        <v>1</v>
      </c>
      <c r="L22" s="140">
        <f t="shared" si="5"/>
        <v>0</v>
      </c>
      <c r="O22" s="19"/>
      <c r="P22" s="20"/>
    </row>
    <row r="23" spans="2:31" s="18" customFormat="1" ht="21" customHeight="1" x14ac:dyDescent="0.25">
      <c r="B23" s="157">
        <v>18</v>
      </c>
      <c r="C23" s="97">
        <v>6889510142</v>
      </c>
      <c r="D23" s="99" t="s">
        <v>99</v>
      </c>
      <c r="E23" s="100" t="s">
        <v>43</v>
      </c>
      <c r="F23" s="101">
        <v>60</v>
      </c>
      <c r="G23" s="83">
        <v>1700</v>
      </c>
      <c r="H23" s="140">
        <f t="shared" ref="H23:H60" si="6">F23*G23</f>
        <v>102000</v>
      </c>
      <c r="I23" s="69"/>
      <c r="J23" s="148">
        <f>'123'!S32</f>
        <v>60</v>
      </c>
      <c r="K23" s="70">
        <f t="shared" ref="K23:K60" si="7">J23/F23</f>
        <v>1</v>
      </c>
      <c r="L23" s="140">
        <f t="shared" ref="L23:L60" si="8">J23*G23</f>
        <v>102000</v>
      </c>
      <c r="N23" s="18">
        <v>30</v>
      </c>
      <c r="O23" s="19">
        <f t="shared" ref="O23:O60" si="9">N23-J23</f>
        <v>-30</v>
      </c>
      <c r="P23" s="20">
        <f t="shared" ref="P23:P60" si="10">N23*G23</f>
        <v>51000</v>
      </c>
      <c r="Q23" s="18">
        <v>2</v>
      </c>
      <c r="R23" s="18" t="s">
        <v>84</v>
      </c>
      <c r="U23" s="18" t="s">
        <v>117</v>
      </c>
    </row>
    <row r="24" spans="2:31" s="18" customFormat="1" ht="21" customHeight="1" x14ac:dyDescent="0.25">
      <c r="B24" s="157">
        <v>19</v>
      </c>
      <c r="C24" s="97">
        <v>6889510142</v>
      </c>
      <c r="D24" s="99" t="s">
        <v>161</v>
      </c>
      <c r="E24" s="100"/>
      <c r="F24" s="101">
        <v>60</v>
      </c>
      <c r="G24" s="83">
        <v>0</v>
      </c>
      <c r="H24" s="140">
        <f t="shared" ref="H24:H45" si="11">F24*G24</f>
        <v>0</v>
      </c>
      <c r="I24" s="69"/>
      <c r="J24" s="148">
        <f>'123'!S33</f>
        <v>60</v>
      </c>
      <c r="K24" s="70">
        <f t="shared" ref="K24:K45" si="12">J24/F24</f>
        <v>1</v>
      </c>
      <c r="L24" s="140">
        <f t="shared" ref="L24:L45" si="13">J24*G24</f>
        <v>0</v>
      </c>
      <c r="O24" s="19"/>
      <c r="P24" s="20"/>
    </row>
    <row r="25" spans="2:31" s="18" customFormat="1" ht="21" customHeight="1" x14ac:dyDescent="0.25">
      <c r="B25" s="157">
        <v>20</v>
      </c>
      <c r="C25" s="97">
        <v>6889510142</v>
      </c>
      <c r="D25" s="99" t="s">
        <v>162</v>
      </c>
      <c r="E25" s="100"/>
      <c r="F25" s="101">
        <v>60</v>
      </c>
      <c r="G25" s="83">
        <v>0</v>
      </c>
      <c r="H25" s="140">
        <f t="shared" si="11"/>
        <v>0</v>
      </c>
      <c r="I25" s="69"/>
      <c r="J25" s="148">
        <f>'123'!S34</f>
        <v>60</v>
      </c>
      <c r="K25" s="70">
        <f t="shared" si="12"/>
        <v>1</v>
      </c>
      <c r="L25" s="140">
        <f t="shared" si="13"/>
        <v>0</v>
      </c>
      <c r="O25" s="19"/>
      <c r="P25" s="20"/>
    </row>
    <row r="26" spans="2:31" s="18" customFormat="1" ht="21" customHeight="1" x14ac:dyDescent="0.25">
      <c r="B26" s="157">
        <v>21</v>
      </c>
      <c r="C26" s="97">
        <v>6889510142</v>
      </c>
      <c r="D26" s="99" t="s">
        <v>164</v>
      </c>
      <c r="E26" s="100"/>
      <c r="F26" s="101">
        <v>60</v>
      </c>
      <c r="G26" s="83">
        <v>0</v>
      </c>
      <c r="H26" s="140">
        <f t="shared" si="11"/>
        <v>0</v>
      </c>
      <c r="I26" s="69"/>
      <c r="J26" s="148">
        <f>'123'!S35</f>
        <v>60</v>
      </c>
      <c r="K26" s="70">
        <f t="shared" si="12"/>
        <v>1</v>
      </c>
      <c r="L26" s="140">
        <f t="shared" si="13"/>
        <v>0</v>
      </c>
      <c r="O26" s="19"/>
      <c r="P26" s="20"/>
    </row>
    <row r="27" spans="2:31" s="18" customFormat="1" ht="21" customHeight="1" x14ac:dyDescent="0.25">
      <c r="B27" s="157">
        <v>22</v>
      </c>
      <c r="C27" s="97">
        <v>6889510142</v>
      </c>
      <c r="D27" s="99" t="s">
        <v>166</v>
      </c>
      <c r="E27" s="100"/>
      <c r="F27" s="101">
        <v>60</v>
      </c>
      <c r="G27" s="83">
        <v>0</v>
      </c>
      <c r="H27" s="140">
        <f t="shared" si="11"/>
        <v>0</v>
      </c>
      <c r="I27" s="69"/>
      <c r="J27" s="148">
        <f>'123'!S36</f>
        <v>60</v>
      </c>
      <c r="K27" s="70">
        <f t="shared" si="12"/>
        <v>1</v>
      </c>
      <c r="L27" s="140">
        <f t="shared" si="13"/>
        <v>0</v>
      </c>
      <c r="O27" s="19"/>
      <c r="P27" s="20"/>
    </row>
    <row r="28" spans="2:31" s="18" customFormat="1" ht="21" customHeight="1" x14ac:dyDescent="0.25">
      <c r="B28" s="157">
        <v>23</v>
      </c>
      <c r="C28" s="97">
        <v>6889510142</v>
      </c>
      <c r="D28" s="99" t="s">
        <v>168</v>
      </c>
      <c r="E28" s="100"/>
      <c r="F28" s="101">
        <v>60</v>
      </c>
      <c r="G28" s="83">
        <v>0</v>
      </c>
      <c r="H28" s="140">
        <f t="shared" si="11"/>
        <v>0</v>
      </c>
      <c r="I28" s="69"/>
      <c r="J28" s="148">
        <f>'123'!S37</f>
        <v>59</v>
      </c>
      <c r="K28" s="70">
        <f t="shared" si="12"/>
        <v>0.98333333333333328</v>
      </c>
      <c r="L28" s="140">
        <f t="shared" si="13"/>
        <v>0</v>
      </c>
      <c r="O28" s="19"/>
      <c r="P28" s="20"/>
    </row>
    <row r="29" spans="2:31" s="18" customFormat="1" ht="21" customHeight="1" x14ac:dyDescent="0.25">
      <c r="B29" s="157">
        <v>24</v>
      </c>
      <c r="C29" s="97">
        <v>6889510142</v>
      </c>
      <c r="D29" s="99" t="s">
        <v>170</v>
      </c>
      <c r="E29" s="100"/>
      <c r="F29" s="101">
        <v>180</v>
      </c>
      <c r="G29" s="83">
        <v>0</v>
      </c>
      <c r="H29" s="140">
        <f t="shared" si="11"/>
        <v>0</v>
      </c>
      <c r="I29" s="69"/>
      <c r="J29" s="148">
        <f>'123'!S38</f>
        <v>180</v>
      </c>
      <c r="K29" s="70">
        <f t="shared" si="12"/>
        <v>1</v>
      </c>
      <c r="L29" s="140">
        <f t="shared" si="13"/>
        <v>0</v>
      </c>
      <c r="O29" s="19"/>
      <c r="P29" s="20"/>
    </row>
    <row r="30" spans="2:31" s="18" customFormat="1" ht="21" customHeight="1" x14ac:dyDescent="0.25">
      <c r="B30" s="157">
        <v>25</v>
      </c>
      <c r="C30" s="97">
        <v>6889510142</v>
      </c>
      <c r="D30" s="99" t="s">
        <v>172</v>
      </c>
      <c r="E30" s="100"/>
      <c r="F30" s="101">
        <v>180</v>
      </c>
      <c r="G30" s="83">
        <v>0</v>
      </c>
      <c r="H30" s="140">
        <f t="shared" si="11"/>
        <v>0</v>
      </c>
      <c r="I30" s="69"/>
      <c r="J30" s="148">
        <f>'123'!S39</f>
        <v>180</v>
      </c>
      <c r="K30" s="70">
        <f t="shared" si="12"/>
        <v>1</v>
      </c>
      <c r="L30" s="140">
        <f t="shared" si="13"/>
        <v>0</v>
      </c>
      <c r="O30" s="19"/>
      <c r="P30" s="20"/>
    </row>
    <row r="31" spans="2:31" s="18" customFormat="1" ht="21" customHeight="1" x14ac:dyDescent="0.25">
      <c r="B31" s="157">
        <v>26</v>
      </c>
      <c r="C31" s="97">
        <v>6889510142</v>
      </c>
      <c r="D31" s="99" t="s">
        <v>174</v>
      </c>
      <c r="E31" s="100"/>
      <c r="F31" s="101">
        <v>180</v>
      </c>
      <c r="G31" s="83">
        <v>0</v>
      </c>
      <c r="H31" s="140">
        <f t="shared" si="11"/>
        <v>0</v>
      </c>
      <c r="I31" s="69"/>
      <c r="J31" s="148">
        <f>'123'!S40</f>
        <v>180</v>
      </c>
      <c r="K31" s="70">
        <f t="shared" si="12"/>
        <v>1</v>
      </c>
      <c r="L31" s="140">
        <f t="shared" si="13"/>
        <v>0</v>
      </c>
      <c r="O31" s="19"/>
      <c r="P31" s="20"/>
    </row>
    <row r="32" spans="2:31" s="18" customFormat="1" ht="21" customHeight="1" x14ac:dyDescent="0.25">
      <c r="B32" s="157">
        <v>27</v>
      </c>
      <c r="C32" s="97">
        <v>6889510142</v>
      </c>
      <c r="D32" s="99" t="s">
        <v>176</v>
      </c>
      <c r="E32" s="100"/>
      <c r="F32" s="101">
        <v>1260</v>
      </c>
      <c r="G32" s="83">
        <v>0</v>
      </c>
      <c r="H32" s="140">
        <f t="shared" si="11"/>
        <v>0</v>
      </c>
      <c r="I32" s="69"/>
      <c r="J32" s="148">
        <f>'123'!S41</f>
        <v>1184</v>
      </c>
      <c r="K32" s="70">
        <f t="shared" si="12"/>
        <v>0.93968253968253967</v>
      </c>
      <c r="L32" s="140">
        <f t="shared" si="13"/>
        <v>0</v>
      </c>
      <c r="O32" s="19"/>
      <c r="P32" s="20"/>
    </row>
    <row r="33" spans="2:21" s="18" customFormat="1" ht="21" customHeight="1" x14ac:dyDescent="0.25">
      <c r="B33" s="157">
        <v>28</v>
      </c>
      <c r="C33" s="97">
        <v>6889510142</v>
      </c>
      <c r="D33" s="99" t="s">
        <v>178</v>
      </c>
      <c r="E33" s="100"/>
      <c r="F33" s="101">
        <v>240</v>
      </c>
      <c r="G33" s="83">
        <v>0</v>
      </c>
      <c r="H33" s="140">
        <f t="shared" si="11"/>
        <v>0</v>
      </c>
      <c r="I33" s="69"/>
      <c r="J33" s="148">
        <f>'123'!S42</f>
        <v>240</v>
      </c>
      <c r="K33" s="70">
        <f t="shared" si="12"/>
        <v>1</v>
      </c>
      <c r="L33" s="140">
        <f t="shared" si="13"/>
        <v>0</v>
      </c>
      <c r="O33" s="19"/>
      <c r="P33" s="20"/>
    </row>
    <row r="34" spans="2:21" s="18" customFormat="1" ht="21" customHeight="1" x14ac:dyDescent="0.25">
      <c r="B34" s="157">
        <v>29</v>
      </c>
      <c r="C34" s="97">
        <v>6889510142</v>
      </c>
      <c r="D34" s="99" t="s">
        <v>180</v>
      </c>
      <c r="E34" s="100"/>
      <c r="F34" s="101">
        <v>240</v>
      </c>
      <c r="G34" s="83">
        <v>0</v>
      </c>
      <c r="H34" s="140">
        <f t="shared" si="11"/>
        <v>0</v>
      </c>
      <c r="I34" s="69"/>
      <c r="J34" s="148">
        <f>'123'!S43</f>
        <v>240</v>
      </c>
      <c r="K34" s="70">
        <f t="shared" si="12"/>
        <v>1</v>
      </c>
      <c r="L34" s="140">
        <f t="shared" si="13"/>
        <v>0</v>
      </c>
      <c r="O34" s="19"/>
      <c r="P34" s="20"/>
    </row>
    <row r="35" spans="2:21" s="18" customFormat="1" ht="21" customHeight="1" x14ac:dyDescent="0.25">
      <c r="B35" s="157">
        <v>30</v>
      </c>
      <c r="C35" s="97">
        <v>6889510142</v>
      </c>
      <c r="D35" s="99" t="s">
        <v>182</v>
      </c>
      <c r="E35" s="100"/>
      <c r="F35" s="101">
        <v>240</v>
      </c>
      <c r="G35" s="83">
        <v>0</v>
      </c>
      <c r="H35" s="140">
        <f t="shared" si="11"/>
        <v>0</v>
      </c>
      <c r="I35" s="69"/>
      <c r="J35" s="148">
        <f>'123'!S44</f>
        <v>240</v>
      </c>
      <c r="K35" s="70">
        <f t="shared" si="12"/>
        <v>1</v>
      </c>
      <c r="L35" s="140">
        <f t="shared" si="13"/>
        <v>0</v>
      </c>
      <c r="O35" s="19"/>
      <c r="P35" s="20"/>
    </row>
    <row r="36" spans="2:21" s="18" customFormat="1" ht="21" customHeight="1" x14ac:dyDescent="0.25">
      <c r="B36" s="157">
        <v>31</v>
      </c>
      <c r="C36" s="97">
        <v>6889510142</v>
      </c>
      <c r="D36" s="99" t="s">
        <v>184</v>
      </c>
      <c r="E36" s="100"/>
      <c r="F36" s="101">
        <v>240</v>
      </c>
      <c r="G36" s="83">
        <v>0</v>
      </c>
      <c r="H36" s="140">
        <f t="shared" si="11"/>
        <v>0</v>
      </c>
      <c r="I36" s="69"/>
      <c r="J36" s="148">
        <f>'123'!S45</f>
        <v>240</v>
      </c>
      <c r="K36" s="70">
        <f t="shared" si="12"/>
        <v>1</v>
      </c>
      <c r="L36" s="140">
        <f t="shared" si="13"/>
        <v>0</v>
      </c>
      <c r="O36" s="19"/>
      <c r="P36" s="20"/>
    </row>
    <row r="37" spans="2:21" s="18" customFormat="1" ht="21" customHeight="1" x14ac:dyDescent="0.25">
      <c r="B37" s="157">
        <v>32</v>
      </c>
      <c r="C37" s="97">
        <v>6889510142</v>
      </c>
      <c r="D37" s="99" t="s">
        <v>186</v>
      </c>
      <c r="E37" s="100"/>
      <c r="F37" s="101">
        <v>480</v>
      </c>
      <c r="G37" s="83">
        <v>0</v>
      </c>
      <c r="H37" s="140">
        <f t="shared" si="11"/>
        <v>0</v>
      </c>
      <c r="I37" s="69"/>
      <c r="J37" s="148">
        <f>'123'!S46</f>
        <v>480</v>
      </c>
      <c r="K37" s="70">
        <f t="shared" si="12"/>
        <v>1</v>
      </c>
      <c r="L37" s="140">
        <f t="shared" si="13"/>
        <v>0</v>
      </c>
      <c r="O37" s="19"/>
      <c r="P37" s="20"/>
    </row>
    <row r="38" spans="2:21" s="18" customFormat="1" ht="21" customHeight="1" x14ac:dyDescent="0.25">
      <c r="B38" s="157">
        <v>33</v>
      </c>
      <c r="C38" s="97">
        <v>6889510142</v>
      </c>
      <c r="D38" s="99" t="s">
        <v>202</v>
      </c>
      <c r="E38" s="100"/>
      <c r="F38" s="101">
        <v>360</v>
      </c>
      <c r="G38" s="83">
        <v>0</v>
      </c>
      <c r="H38" s="140">
        <f t="shared" si="11"/>
        <v>0</v>
      </c>
      <c r="I38" s="69"/>
      <c r="J38" s="148">
        <f>'123'!S47</f>
        <v>360</v>
      </c>
      <c r="K38" s="70">
        <f t="shared" si="12"/>
        <v>1</v>
      </c>
      <c r="L38" s="140">
        <f t="shared" si="13"/>
        <v>0</v>
      </c>
      <c r="O38" s="19"/>
      <c r="P38" s="20"/>
    </row>
    <row r="39" spans="2:21" s="18" customFormat="1" ht="21" customHeight="1" x14ac:dyDescent="0.25">
      <c r="B39" s="157">
        <v>34</v>
      </c>
      <c r="C39" s="97">
        <v>6889510142</v>
      </c>
      <c r="D39" s="99" t="s">
        <v>204</v>
      </c>
      <c r="E39" s="100"/>
      <c r="F39" s="101">
        <v>360</v>
      </c>
      <c r="G39" s="83">
        <v>0</v>
      </c>
      <c r="H39" s="140">
        <f t="shared" si="11"/>
        <v>0</v>
      </c>
      <c r="I39" s="69"/>
      <c r="J39" s="148">
        <f>'123'!S48</f>
        <v>360</v>
      </c>
      <c r="K39" s="70">
        <f t="shared" si="12"/>
        <v>1</v>
      </c>
      <c r="L39" s="140">
        <f t="shared" si="13"/>
        <v>0</v>
      </c>
      <c r="O39" s="19"/>
      <c r="P39" s="20"/>
    </row>
    <row r="40" spans="2:21" s="18" customFormat="1" ht="21" customHeight="1" x14ac:dyDescent="0.25">
      <c r="B40" s="157">
        <v>35</v>
      </c>
      <c r="C40" s="97">
        <v>6889510142</v>
      </c>
      <c r="D40" s="99" t="s">
        <v>206</v>
      </c>
      <c r="E40" s="100"/>
      <c r="F40" s="101">
        <v>360</v>
      </c>
      <c r="G40" s="83">
        <v>0</v>
      </c>
      <c r="H40" s="140">
        <f t="shared" si="11"/>
        <v>0</v>
      </c>
      <c r="I40" s="69"/>
      <c r="J40" s="148">
        <f>'123'!S49</f>
        <v>360</v>
      </c>
      <c r="K40" s="70">
        <f t="shared" si="12"/>
        <v>1</v>
      </c>
      <c r="L40" s="140">
        <f t="shared" si="13"/>
        <v>0</v>
      </c>
      <c r="O40" s="19"/>
      <c r="P40" s="20"/>
    </row>
    <row r="41" spans="2:21" s="18" customFormat="1" ht="21" customHeight="1" x14ac:dyDescent="0.25">
      <c r="B41" s="157">
        <v>36</v>
      </c>
      <c r="C41" s="97">
        <v>6889510142</v>
      </c>
      <c r="D41" s="99" t="s">
        <v>208</v>
      </c>
      <c r="E41" s="100"/>
      <c r="F41" s="101">
        <v>360</v>
      </c>
      <c r="G41" s="83">
        <v>0</v>
      </c>
      <c r="H41" s="140">
        <f t="shared" si="11"/>
        <v>0</v>
      </c>
      <c r="I41" s="69"/>
      <c r="J41" s="148">
        <f>'123'!S50</f>
        <v>360</v>
      </c>
      <c r="K41" s="70">
        <f t="shared" si="12"/>
        <v>1</v>
      </c>
      <c r="L41" s="140">
        <f t="shared" si="13"/>
        <v>0</v>
      </c>
      <c r="O41" s="19"/>
      <c r="P41" s="20"/>
    </row>
    <row r="42" spans="2:21" s="18" customFormat="1" ht="21" customHeight="1" x14ac:dyDescent="0.25">
      <c r="B42" s="157">
        <v>37</v>
      </c>
      <c r="C42" s="97">
        <v>6889510142</v>
      </c>
      <c r="D42" s="99" t="s">
        <v>210</v>
      </c>
      <c r="E42" s="100"/>
      <c r="F42" s="101">
        <v>6300</v>
      </c>
      <c r="G42" s="83">
        <v>0</v>
      </c>
      <c r="H42" s="140">
        <f t="shared" si="11"/>
        <v>0</v>
      </c>
      <c r="I42" s="69"/>
      <c r="J42" s="148">
        <f>'123'!S51</f>
        <v>6300</v>
      </c>
      <c r="K42" s="70">
        <f t="shared" si="12"/>
        <v>1</v>
      </c>
      <c r="L42" s="140">
        <f t="shared" si="13"/>
        <v>0</v>
      </c>
      <c r="O42" s="19"/>
      <c r="P42" s="20"/>
    </row>
    <row r="43" spans="2:21" s="18" customFormat="1" ht="21" customHeight="1" x14ac:dyDescent="0.25">
      <c r="B43" s="157">
        <v>38</v>
      </c>
      <c r="C43" s="97">
        <v>6889510142</v>
      </c>
      <c r="D43" s="99" t="s">
        <v>212</v>
      </c>
      <c r="E43" s="100"/>
      <c r="F43" s="101">
        <v>6300</v>
      </c>
      <c r="G43" s="83">
        <v>0</v>
      </c>
      <c r="H43" s="140">
        <f t="shared" si="11"/>
        <v>0</v>
      </c>
      <c r="I43" s="69"/>
      <c r="J43" s="148">
        <f>'123'!S52</f>
        <v>6300</v>
      </c>
      <c r="K43" s="70">
        <f t="shared" si="12"/>
        <v>1</v>
      </c>
      <c r="L43" s="140">
        <f t="shared" si="13"/>
        <v>0</v>
      </c>
      <c r="O43" s="19"/>
      <c r="P43" s="20"/>
    </row>
    <row r="44" spans="2:21" s="18" customFormat="1" ht="21" customHeight="1" x14ac:dyDescent="0.25">
      <c r="B44" s="157">
        <v>39</v>
      </c>
      <c r="C44" s="97">
        <v>6889510142</v>
      </c>
      <c r="D44" s="99" t="s">
        <v>214</v>
      </c>
      <c r="E44" s="100"/>
      <c r="F44" s="101">
        <v>6300</v>
      </c>
      <c r="G44" s="83">
        <v>0</v>
      </c>
      <c r="H44" s="140">
        <f t="shared" si="11"/>
        <v>0</v>
      </c>
      <c r="I44" s="69"/>
      <c r="J44" s="148">
        <f>'123'!S53</f>
        <v>6300</v>
      </c>
      <c r="K44" s="70">
        <f t="shared" si="12"/>
        <v>1</v>
      </c>
      <c r="L44" s="140">
        <f t="shared" si="13"/>
        <v>0</v>
      </c>
      <c r="O44" s="19"/>
      <c r="P44" s="20"/>
    </row>
    <row r="45" spans="2:21" s="18" customFormat="1" ht="21" customHeight="1" x14ac:dyDescent="0.25">
      <c r="B45" s="157">
        <v>40</v>
      </c>
      <c r="C45" s="97">
        <v>6889510142</v>
      </c>
      <c r="D45" s="99" t="s">
        <v>216</v>
      </c>
      <c r="E45" s="100"/>
      <c r="F45" s="101">
        <v>6300</v>
      </c>
      <c r="G45" s="83">
        <v>0</v>
      </c>
      <c r="H45" s="140">
        <f t="shared" si="11"/>
        <v>0</v>
      </c>
      <c r="I45" s="69"/>
      <c r="J45" s="148">
        <f>'123'!S54</f>
        <v>6300</v>
      </c>
      <c r="K45" s="70">
        <f t="shared" si="12"/>
        <v>1</v>
      </c>
      <c r="L45" s="140">
        <f t="shared" si="13"/>
        <v>0</v>
      </c>
      <c r="O45" s="19"/>
      <c r="P45" s="20"/>
    </row>
    <row r="46" spans="2:21" s="18" customFormat="1" ht="21" customHeight="1" x14ac:dyDescent="0.25">
      <c r="B46" s="157">
        <v>41</v>
      </c>
      <c r="C46" s="97">
        <v>6889310041</v>
      </c>
      <c r="D46" s="99" t="s">
        <v>101</v>
      </c>
      <c r="E46" s="100" t="s">
        <v>43</v>
      </c>
      <c r="F46" s="101">
        <v>120</v>
      </c>
      <c r="G46" s="83">
        <v>39</v>
      </c>
      <c r="H46" s="140">
        <f t="shared" si="6"/>
        <v>4680</v>
      </c>
      <c r="I46" s="69"/>
      <c r="J46" s="148">
        <f>'123'!S18</f>
        <v>118</v>
      </c>
      <c r="K46" s="70">
        <f t="shared" si="7"/>
        <v>0.98333333333333328</v>
      </c>
      <c r="L46" s="140">
        <f t="shared" si="8"/>
        <v>4602</v>
      </c>
      <c r="N46" s="18">
        <v>54</v>
      </c>
      <c r="O46" s="19">
        <f>N46-J46</f>
        <v>-64</v>
      </c>
      <c r="P46" s="20">
        <f>N46*G46</f>
        <v>2106</v>
      </c>
      <c r="Q46" s="18">
        <v>2</v>
      </c>
      <c r="R46" s="18" t="s">
        <v>84</v>
      </c>
      <c r="U46" s="18" t="s">
        <v>121</v>
      </c>
    </row>
    <row r="47" spans="2:21" s="18" customFormat="1" ht="21" customHeight="1" x14ac:dyDescent="0.25">
      <c r="B47" s="157">
        <v>42</v>
      </c>
      <c r="C47" s="97" t="s">
        <v>158</v>
      </c>
      <c r="D47" s="99" t="s">
        <v>188</v>
      </c>
      <c r="E47" s="100" t="s">
        <v>43</v>
      </c>
      <c r="F47" s="101">
        <v>240</v>
      </c>
      <c r="G47" s="83">
        <v>0</v>
      </c>
      <c r="H47" s="140">
        <f t="shared" ref="H47:H53" si="14">F47*G47</f>
        <v>0</v>
      </c>
      <c r="I47" s="69"/>
      <c r="J47" s="151">
        <f>'123'!S19</f>
        <v>305</v>
      </c>
      <c r="K47" s="70">
        <f t="shared" ref="K47:K59" si="15">J47/F47</f>
        <v>1.2708333333333333</v>
      </c>
      <c r="L47" s="140">
        <f t="shared" ref="L47:L59" si="16">J47*G47</f>
        <v>0</v>
      </c>
      <c r="O47" s="19"/>
      <c r="P47" s="20"/>
    </row>
    <row r="48" spans="2:21" s="18" customFormat="1" ht="21" customHeight="1" x14ac:dyDescent="0.25">
      <c r="B48" s="157">
        <v>43</v>
      </c>
      <c r="C48" s="97" t="s">
        <v>158</v>
      </c>
      <c r="D48" s="99" t="s">
        <v>190</v>
      </c>
      <c r="E48" s="100" t="s">
        <v>43</v>
      </c>
      <c r="F48" s="101">
        <v>480</v>
      </c>
      <c r="G48" s="83">
        <v>0</v>
      </c>
      <c r="H48" s="140">
        <f t="shared" si="14"/>
        <v>0</v>
      </c>
      <c r="I48" s="69"/>
      <c r="J48" s="151">
        <f>'123'!S20</f>
        <v>480</v>
      </c>
      <c r="K48" s="70">
        <f t="shared" si="15"/>
        <v>1</v>
      </c>
      <c r="L48" s="140">
        <f t="shared" si="16"/>
        <v>0</v>
      </c>
      <c r="O48" s="19"/>
      <c r="P48" s="20"/>
    </row>
    <row r="49" spans="2:21" s="18" customFormat="1" ht="21" customHeight="1" x14ac:dyDescent="0.25">
      <c r="B49" s="157">
        <v>44</v>
      </c>
      <c r="C49" s="97" t="s">
        <v>158</v>
      </c>
      <c r="D49" s="99" t="s">
        <v>120</v>
      </c>
      <c r="E49" s="100" t="s">
        <v>43</v>
      </c>
      <c r="F49" s="101">
        <v>480</v>
      </c>
      <c r="G49" s="83">
        <v>0</v>
      </c>
      <c r="H49" s="140">
        <f t="shared" si="14"/>
        <v>0</v>
      </c>
      <c r="I49" s="69"/>
      <c r="J49" s="151">
        <f>'123'!S21</f>
        <v>480</v>
      </c>
      <c r="K49" s="70">
        <f t="shared" si="15"/>
        <v>1</v>
      </c>
      <c r="L49" s="140">
        <f t="shared" si="16"/>
        <v>0</v>
      </c>
      <c r="O49" s="19"/>
      <c r="P49" s="20"/>
    </row>
    <row r="50" spans="2:21" s="18" customFormat="1" ht="21" customHeight="1" x14ac:dyDescent="0.25">
      <c r="B50" s="157">
        <v>45</v>
      </c>
      <c r="C50" s="97" t="s">
        <v>158</v>
      </c>
      <c r="D50" s="99" t="s">
        <v>122</v>
      </c>
      <c r="E50" s="100" t="s">
        <v>43</v>
      </c>
      <c r="F50" s="101">
        <v>480</v>
      </c>
      <c r="G50" s="83">
        <v>0</v>
      </c>
      <c r="H50" s="140">
        <f t="shared" si="14"/>
        <v>0</v>
      </c>
      <c r="I50" s="69"/>
      <c r="J50" s="151">
        <f>'123'!S22</f>
        <v>480</v>
      </c>
      <c r="K50" s="70">
        <f t="shared" si="15"/>
        <v>1</v>
      </c>
      <c r="L50" s="140">
        <f t="shared" si="16"/>
        <v>0</v>
      </c>
      <c r="O50" s="19"/>
      <c r="P50" s="20"/>
    </row>
    <row r="51" spans="2:21" s="18" customFormat="1" ht="21" customHeight="1" x14ac:dyDescent="0.25">
      <c r="B51" s="157">
        <v>46</v>
      </c>
      <c r="C51" s="97" t="s">
        <v>158</v>
      </c>
      <c r="D51" s="99" t="s">
        <v>200</v>
      </c>
      <c r="E51" s="100" t="s">
        <v>43</v>
      </c>
      <c r="F51" s="101">
        <v>120</v>
      </c>
      <c r="G51" s="83">
        <v>0</v>
      </c>
      <c r="H51" s="140">
        <f t="shared" si="14"/>
        <v>0</v>
      </c>
      <c r="I51" s="69"/>
      <c r="J51" s="151">
        <f>'123'!S23</f>
        <v>120</v>
      </c>
      <c r="K51" s="70">
        <f t="shared" si="15"/>
        <v>1</v>
      </c>
      <c r="L51" s="140">
        <f t="shared" si="16"/>
        <v>0</v>
      </c>
      <c r="O51" s="19"/>
      <c r="P51" s="20"/>
    </row>
    <row r="52" spans="2:21" s="18" customFormat="1" ht="21" customHeight="1" x14ac:dyDescent="0.25">
      <c r="B52" s="157">
        <v>47</v>
      </c>
      <c r="C52" s="97" t="s">
        <v>158</v>
      </c>
      <c r="D52" s="99" t="s">
        <v>218</v>
      </c>
      <c r="E52" s="100" t="s">
        <v>43</v>
      </c>
      <c r="F52" s="101">
        <v>60</v>
      </c>
      <c r="G52" s="83">
        <v>0</v>
      </c>
      <c r="H52" s="140">
        <f t="shared" si="14"/>
        <v>0</v>
      </c>
      <c r="I52" s="69"/>
      <c r="J52" s="151">
        <f>'123'!S24</f>
        <v>60</v>
      </c>
      <c r="K52" s="70">
        <f t="shared" si="15"/>
        <v>1</v>
      </c>
      <c r="L52" s="140">
        <f t="shared" si="16"/>
        <v>0</v>
      </c>
      <c r="O52" s="19"/>
      <c r="P52" s="20"/>
    </row>
    <row r="53" spans="2:21" s="18" customFormat="1" ht="21" customHeight="1" x14ac:dyDescent="0.25">
      <c r="B53" s="157">
        <v>48</v>
      </c>
      <c r="C53" s="97" t="s">
        <v>158</v>
      </c>
      <c r="D53" s="99" t="s">
        <v>220</v>
      </c>
      <c r="E53" s="100" t="s">
        <v>43</v>
      </c>
      <c r="F53" s="101">
        <v>60</v>
      </c>
      <c r="G53" s="83">
        <v>0</v>
      </c>
      <c r="H53" s="140">
        <f t="shared" si="14"/>
        <v>0</v>
      </c>
      <c r="I53" s="69"/>
      <c r="J53" s="151">
        <f>'123'!S25</f>
        <v>60</v>
      </c>
      <c r="K53" s="70">
        <f t="shared" si="15"/>
        <v>1</v>
      </c>
      <c r="L53" s="140">
        <f t="shared" si="16"/>
        <v>0</v>
      </c>
      <c r="O53" s="19"/>
      <c r="P53" s="20"/>
    </row>
    <row r="54" spans="2:21" s="18" customFormat="1" ht="21" customHeight="1" x14ac:dyDescent="0.25">
      <c r="B54" s="157">
        <v>49</v>
      </c>
      <c r="C54" s="97" t="s">
        <v>107</v>
      </c>
      <c r="D54" s="99" t="s">
        <v>109</v>
      </c>
      <c r="E54" s="100" t="s">
        <v>43</v>
      </c>
      <c r="F54" s="101">
        <v>120</v>
      </c>
      <c r="G54" s="83">
        <v>70</v>
      </c>
      <c r="H54" s="140">
        <f t="shared" ref="H54:H59" si="17">F54*G54</f>
        <v>8400</v>
      </c>
      <c r="I54" s="69"/>
      <c r="J54" s="148">
        <f>'123'!S2</f>
        <v>120</v>
      </c>
      <c r="K54" s="70">
        <f t="shared" si="15"/>
        <v>1</v>
      </c>
      <c r="L54" s="140">
        <f t="shared" si="16"/>
        <v>8400</v>
      </c>
      <c r="O54" s="19"/>
      <c r="P54" s="20"/>
      <c r="Q54" s="18">
        <v>2</v>
      </c>
      <c r="R54" s="18" t="s">
        <v>84</v>
      </c>
      <c r="U54" s="18" t="s">
        <v>119</v>
      </c>
    </row>
    <row r="55" spans="2:21" s="18" customFormat="1" ht="21" customHeight="1" x14ac:dyDescent="0.25">
      <c r="B55" s="157">
        <v>50</v>
      </c>
      <c r="C55" s="97" t="s">
        <v>107</v>
      </c>
      <c r="D55" s="99" t="s">
        <v>110</v>
      </c>
      <c r="E55" s="100" t="s">
        <v>43</v>
      </c>
      <c r="F55" s="101">
        <v>592</v>
      </c>
      <c r="G55" s="83">
        <v>0</v>
      </c>
      <c r="H55" s="140">
        <f t="shared" si="17"/>
        <v>0</v>
      </c>
      <c r="I55" s="69"/>
      <c r="J55" s="148">
        <f>'123'!S4</f>
        <v>589</v>
      </c>
      <c r="K55" s="70">
        <f t="shared" si="15"/>
        <v>0.99493243243243246</v>
      </c>
      <c r="L55" s="140">
        <f t="shared" si="16"/>
        <v>0</v>
      </c>
      <c r="O55" s="19"/>
      <c r="P55" s="20"/>
      <c r="U55" s="18" t="s">
        <v>127</v>
      </c>
    </row>
    <row r="56" spans="2:21" s="18" customFormat="1" ht="21" customHeight="1" x14ac:dyDescent="0.25">
      <c r="B56" s="157">
        <v>51</v>
      </c>
      <c r="C56" s="97" t="s">
        <v>107</v>
      </c>
      <c r="D56" s="99" t="s">
        <v>111</v>
      </c>
      <c r="E56" s="100" t="s">
        <v>43</v>
      </c>
      <c r="F56" s="101">
        <v>592</v>
      </c>
      <c r="G56" s="83">
        <v>0</v>
      </c>
      <c r="H56" s="140">
        <f t="shared" si="17"/>
        <v>0</v>
      </c>
      <c r="I56" s="69"/>
      <c r="J56" s="148">
        <f>'123'!S5</f>
        <v>592</v>
      </c>
      <c r="K56" s="70">
        <f t="shared" si="15"/>
        <v>1</v>
      </c>
      <c r="L56" s="140">
        <f t="shared" si="16"/>
        <v>0</v>
      </c>
      <c r="O56" s="19"/>
      <c r="P56" s="20"/>
      <c r="U56" s="18" t="s">
        <v>129</v>
      </c>
    </row>
    <row r="57" spans="2:21" s="18" customFormat="1" ht="21" customHeight="1" x14ac:dyDescent="0.25">
      <c r="B57" s="157">
        <v>52</v>
      </c>
      <c r="C57" s="97" t="s">
        <v>107</v>
      </c>
      <c r="D57" s="99" t="s">
        <v>80</v>
      </c>
      <c r="E57" s="100" t="s">
        <v>43</v>
      </c>
      <c r="F57" s="101">
        <v>148</v>
      </c>
      <c r="G57" s="83">
        <v>0</v>
      </c>
      <c r="H57" s="140">
        <f t="shared" si="17"/>
        <v>0</v>
      </c>
      <c r="I57" s="69"/>
      <c r="J57" s="148">
        <f>'123'!S6</f>
        <v>148</v>
      </c>
      <c r="K57" s="70">
        <f t="shared" si="15"/>
        <v>1</v>
      </c>
      <c r="L57" s="140">
        <f t="shared" si="16"/>
        <v>0</v>
      </c>
      <c r="O57" s="19"/>
      <c r="P57" s="20"/>
      <c r="U57" s="18" t="s">
        <v>130</v>
      </c>
    </row>
    <row r="58" spans="2:21" s="18" customFormat="1" ht="21" customHeight="1" x14ac:dyDescent="0.25">
      <c r="B58" s="157">
        <v>53</v>
      </c>
      <c r="C58" s="97" t="s">
        <v>108</v>
      </c>
      <c r="D58" s="99" t="s">
        <v>109</v>
      </c>
      <c r="E58" s="100" t="s">
        <v>43</v>
      </c>
      <c r="F58" s="101">
        <v>28</v>
      </c>
      <c r="G58" s="83">
        <v>70</v>
      </c>
      <c r="H58" s="140">
        <f t="shared" si="17"/>
        <v>1960</v>
      </c>
      <c r="I58" s="69"/>
      <c r="J58" s="148">
        <f>'123'!S3</f>
        <v>28</v>
      </c>
      <c r="K58" s="70">
        <f t="shared" si="15"/>
        <v>1</v>
      </c>
      <c r="L58" s="140">
        <f t="shared" si="16"/>
        <v>1960</v>
      </c>
      <c r="O58" s="19"/>
      <c r="P58" s="20"/>
      <c r="Q58" s="18">
        <v>2</v>
      </c>
      <c r="R58" s="18" t="s">
        <v>84</v>
      </c>
      <c r="U58" s="18" t="s">
        <v>125</v>
      </c>
    </row>
    <row r="59" spans="2:21" s="18" customFormat="1" ht="21" customHeight="1" x14ac:dyDescent="0.25">
      <c r="B59" s="157">
        <v>54</v>
      </c>
      <c r="C59" s="97">
        <v>6889510101</v>
      </c>
      <c r="D59" s="99" t="s">
        <v>97</v>
      </c>
      <c r="E59" s="100" t="s">
        <v>43</v>
      </c>
      <c r="F59" s="101">
        <v>28</v>
      </c>
      <c r="G59" s="83">
        <v>404</v>
      </c>
      <c r="H59" s="140">
        <f t="shared" si="17"/>
        <v>11312</v>
      </c>
      <c r="I59" s="69"/>
      <c r="J59" s="148">
        <v>0</v>
      </c>
      <c r="K59" s="70">
        <f t="shared" si="15"/>
        <v>0</v>
      </c>
      <c r="L59" s="140">
        <f t="shared" si="16"/>
        <v>0</v>
      </c>
      <c r="N59" s="18">
        <v>112</v>
      </c>
      <c r="O59" s="19">
        <f>N59-J59</f>
        <v>112</v>
      </c>
      <c r="P59" s="20">
        <f>N59*G59</f>
        <v>45248</v>
      </c>
      <c r="Q59" s="18">
        <v>2</v>
      </c>
      <c r="R59" s="18" t="s">
        <v>84</v>
      </c>
      <c r="U59" s="18" t="s">
        <v>115</v>
      </c>
    </row>
    <row r="60" spans="2:21" s="18" customFormat="1" ht="21" customHeight="1" x14ac:dyDescent="0.25">
      <c r="B60" s="157">
        <v>55</v>
      </c>
      <c r="C60" s="97">
        <v>6889410101</v>
      </c>
      <c r="D60" s="99" t="s">
        <v>103</v>
      </c>
      <c r="E60" s="100" t="s">
        <v>43</v>
      </c>
      <c r="F60" s="101">
        <v>140</v>
      </c>
      <c r="G60" s="83">
        <v>276</v>
      </c>
      <c r="H60" s="140">
        <f t="shared" si="6"/>
        <v>38640</v>
      </c>
      <c r="I60" s="69"/>
      <c r="J60" s="148">
        <v>0</v>
      </c>
      <c r="K60" s="70">
        <f t="shared" si="7"/>
        <v>0</v>
      </c>
      <c r="L60" s="140">
        <f t="shared" si="8"/>
        <v>0</v>
      </c>
      <c r="N60" s="18">
        <v>14</v>
      </c>
      <c r="O60" s="19">
        <f t="shared" si="9"/>
        <v>14</v>
      </c>
      <c r="P60" s="20">
        <f t="shared" si="10"/>
        <v>3864</v>
      </c>
      <c r="Q60" s="18">
        <v>2</v>
      </c>
      <c r="R60" s="18" t="s">
        <v>84</v>
      </c>
      <c r="U60" s="18" t="s">
        <v>123</v>
      </c>
    </row>
    <row r="61" spans="2:21" s="18" customFormat="1" ht="21" customHeight="1" thickBot="1" x14ac:dyDescent="0.3">
      <c r="B61" s="141">
        <v>56</v>
      </c>
      <c r="C61" s="142">
        <v>6889410102</v>
      </c>
      <c r="D61" s="143" t="s">
        <v>105</v>
      </c>
      <c r="E61" s="144" t="s">
        <v>43</v>
      </c>
      <c r="F61" s="145">
        <v>30</v>
      </c>
      <c r="G61" s="146">
        <v>314</v>
      </c>
      <c r="H61" s="147">
        <f>F61*G61</f>
        <v>9420</v>
      </c>
      <c r="I61" s="69"/>
      <c r="J61" s="149">
        <v>0</v>
      </c>
      <c r="K61" s="150">
        <f>J61/F61</f>
        <v>0</v>
      </c>
      <c r="L61" s="147">
        <f>J61*G61</f>
        <v>0</v>
      </c>
      <c r="N61" s="18">
        <v>10</v>
      </c>
      <c r="O61" s="19">
        <f>N61-J61</f>
        <v>10</v>
      </c>
      <c r="P61" s="20">
        <f>N61*G61</f>
        <v>3140</v>
      </c>
      <c r="Q61" s="18">
        <v>2</v>
      </c>
      <c r="R61" s="18" t="s">
        <v>84</v>
      </c>
    </row>
    <row r="62" spans="2:21" ht="5.0999999999999996" customHeight="1" x14ac:dyDescent="0.25">
      <c r="D62" s="21"/>
      <c r="F62" s="21"/>
      <c r="G62" s="87"/>
      <c r="H62" s="73"/>
      <c r="I62" s="22"/>
      <c r="J62" s="23"/>
      <c r="K62" s="23"/>
      <c r="L62" s="77"/>
    </row>
    <row r="63" spans="2:21" s="24" customFormat="1" ht="24" thickBot="1" x14ac:dyDescent="0.3">
      <c r="D63" s="63"/>
      <c r="E63" s="64"/>
      <c r="F63" s="25"/>
      <c r="G63" s="88"/>
      <c r="H63" s="184">
        <f>SUM(H6:H62)</f>
        <v>215472</v>
      </c>
      <c r="I63" s="26"/>
      <c r="J63" s="27"/>
      <c r="K63" s="27"/>
      <c r="L63" s="40">
        <f>SUM(L6:L62)</f>
        <v>156022</v>
      </c>
    </row>
    <row r="64" spans="2:21" ht="20.100000000000001" customHeight="1" thickTop="1" x14ac:dyDescent="0.25">
      <c r="D64" s="63"/>
      <c r="F64" s="28"/>
      <c r="G64" s="89"/>
      <c r="H64" s="74"/>
      <c r="I64" s="21"/>
      <c r="J64" s="21"/>
      <c r="K64" s="21"/>
      <c r="L64" s="74"/>
      <c r="S64" s="63" t="s">
        <v>107</v>
      </c>
    </row>
    <row r="65" spans="2:19" ht="30" customHeight="1" x14ac:dyDescent="0.25">
      <c r="B65" s="29" t="s">
        <v>20</v>
      </c>
      <c r="C65" s="29"/>
      <c r="D65" s="30"/>
      <c r="E65" s="66"/>
      <c r="F65" s="42"/>
      <c r="G65" s="90"/>
      <c r="H65" s="42" t="s">
        <v>21</v>
      </c>
      <c r="I65" s="31"/>
      <c r="J65" s="29" t="s">
        <v>22</v>
      </c>
      <c r="K65" s="29"/>
      <c r="L65" s="78"/>
      <c r="S65" s="63" t="s">
        <v>107</v>
      </c>
    </row>
    <row r="66" spans="2:19" ht="6" customHeight="1" x14ac:dyDescent="0.25">
      <c r="F66" s="75"/>
      <c r="G66" s="91"/>
      <c r="H66" s="75"/>
      <c r="I66" s="31"/>
      <c r="S66" s="63" t="s">
        <v>107</v>
      </c>
    </row>
    <row r="67" spans="2:19" s="32" customFormat="1" ht="18.75" customHeight="1" x14ac:dyDescent="0.6">
      <c r="B67" s="107" t="s">
        <v>1</v>
      </c>
      <c r="E67" s="65"/>
      <c r="F67" s="95"/>
      <c r="G67" s="92"/>
      <c r="H67" s="79">
        <f>H63</f>
        <v>215472</v>
      </c>
      <c r="I67" s="33"/>
      <c r="J67" s="269" t="s">
        <v>222</v>
      </c>
      <c r="K67" s="269"/>
      <c r="L67" s="269"/>
    </row>
    <row r="68" spans="2:19" ht="18.75" customHeight="1" x14ac:dyDescent="0.7">
      <c r="B68" s="107" t="s">
        <v>23</v>
      </c>
      <c r="C68" s="34"/>
      <c r="D68" s="32"/>
      <c r="E68" s="67"/>
      <c r="F68" s="96"/>
      <c r="G68" s="94"/>
      <c r="H68" s="80">
        <f>H67*9%</f>
        <v>19392.48</v>
      </c>
      <c r="I68" s="35"/>
      <c r="J68" s="269"/>
      <c r="K68" s="269"/>
      <c r="L68" s="269"/>
    </row>
    <row r="69" spans="2:19" ht="18.75" customHeight="1" x14ac:dyDescent="0.7">
      <c r="B69" s="108" t="s">
        <v>4</v>
      </c>
      <c r="C69" s="36"/>
      <c r="D69" s="37"/>
      <c r="E69" s="68"/>
      <c r="F69" s="96"/>
      <c r="G69" s="94"/>
      <c r="H69" s="81">
        <f>SUM(H67:H68)</f>
        <v>234864.48</v>
      </c>
      <c r="J69" s="269"/>
      <c r="K69" s="269"/>
      <c r="L69" s="269"/>
    </row>
    <row r="70" spans="2:19" ht="18.75" customHeight="1" x14ac:dyDescent="0.25">
      <c r="B70" s="107"/>
      <c r="C70" s="32"/>
      <c r="D70" s="32"/>
      <c r="F70" s="96"/>
      <c r="G70" s="94"/>
      <c r="H70" s="82"/>
      <c r="J70" s="269"/>
      <c r="K70" s="269"/>
      <c r="L70" s="269"/>
    </row>
    <row r="71" spans="2:19" ht="18.75" customHeight="1" x14ac:dyDescent="0.25">
      <c r="B71" s="108" t="s">
        <v>3</v>
      </c>
      <c r="C71" s="37"/>
      <c r="D71" s="32"/>
      <c r="F71" s="96"/>
      <c r="G71" s="94"/>
      <c r="H71" s="82"/>
      <c r="J71" s="269"/>
      <c r="K71" s="269"/>
      <c r="L71" s="269"/>
    </row>
    <row r="72" spans="2:19" ht="18.75" customHeight="1" x14ac:dyDescent="0.25">
      <c r="B72" s="107" t="s">
        <v>132</v>
      </c>
      <c r="C72" s="32"/>
      <c r="D72" s="32"/>
      <c r="F72" s="96"/>
      <c r="G72" s="94"/>
      <c r="H72" s="82">
        <f>H67*25/100</f>
        <v>53868</v>
      </c>
      <c r="J72" s="269"/>
      <c r="K72" s="269"/>
      <c r="L72" s="269"/>
    </row>
    <row r="73" spans="2:19" ht="18.75" customHeight="1" x14ac:dyDescent="0.25">
      <c r="B73" s="107" t="s">
        <v>85</v>
      </c>
      <c r="C73" s="32"/>
      <c r="D73" s="32"/>
      <c r="F73" s="96"/>
      <c r="G73" s="94"/>
      <c r="H73" s="82">
        <v>0</v>
      </c>
      <c r="J73" s="269"/>
      <c r="K73" s="269"/>
      <c r="L73" s="269"/>
    </row>
    <row r="74" spans="2:19" ht="18.75" customHeight="1" x14ac:dyDescent="0.25">
      <c r="B74" s="107" t="s">
        <v>86</v>
      </c>
      <c r="C74" s="32"/>
      <c r="D74" s="32"/>
      <c r="F74" s="96"/>
      <c r="G74" s="94"/>
      <c r="H74" s="80">
        <v>0</v>
      </c>
      <c r="J74" s="269"/>
      <c r="K74" s="269"/>
      <c r="L74" s="269"/>
    </row>
    <row r="75" spans="2:19" ht="18.75" customHeight="1" x14ac:dyDescent="0.7">
      <c r="B75" s="108" t="s">
        <v>24</v>
      </c>
      <c r="C75" s="36"/>
      <c r="D75" s="37"/>
      <c r="E75" s="68"/>
      <c r="F75" s="96"/>
      <c r="G75" s="94"/>
      <c r="H75" s="81">
        <f>SUM(H72:H74)</f>
        <v>53868</v>
      </c>
      <c r="I75" s="38"/>
      <c r="J75" s="269"/>
      <c r="K75" s="269"/>
      <c r="L75" s="269"/>
      <c r="M75" s="39"/>
    </row>
    <row r="76" spans="2:19" ht="18.75" customHeight="1" x14ac:dyDescent="0.25">
      <c r="B76" s="107"/>
      <c r="C76" s="32"/>
      <c r="D76" s="32"/>
      <c r="F76" s="96"/>
      <c r="G76" s="94"/>
      <c r="H76" s="102"/>
      <c r="J76" s="269"/>
      <c r="K76" s="269"/>
      <c r="L76" s="269"/>
    </row>
    <row r="77" spans="2:19" ht="18.75" customHeight="1" thickBot="1" x14ac:dyDescent="0.75">
      <c r="B77" s="108" t="s">
        <v>25</v>
      </c>
      <c r="C77" s="36"/>
      <c r="D77" s="37"/>
      <c r="E77" s="68"/>
      <c r="F77" s="96"/>
      <c r="G77" s="93"/>
      <c r="H77" s="103">
        <f>H69+H75</f>
        <v>288732.48</v>
      </c>
      <c r="J77" s="269"/>
      <c r="K77" s="269"/>
      <c r="L77" s="269"/>
    </row>
    <row r="78" spans="2:19" ht="18.75" customHeight="1" thickTop="1" x14ac:dyDescent="0.25">
      <c r="B78" s="107"/>
      <c r="F78" s="96"/>
      <c r="H78" s="104"/>
      <c r="J78" s="269"/>
      <c r="K78" s="269"/>
      <c r="L78" s="269"/>
    </row>
    <row r="79" spans="2:19" ht="18.75" customHeight="1" x14ac:dyDescent="0.25">
      <c r="B79" s="107"/>
      <c r="H79" s="104"/>
      <c r="J79" s="114"/>
      <c r="K79" s="114"/>
      <c r="L79" s="114"/>
    </row>
    <row r="80" spans="2:19" ht="18.75" customHeight="1" x14ac:dyDescent="0.25">
      <c r="B80" s="109" t="s">
        <v>20</v>
      </c>
      <c r="C80" s="29"/>
      <c r="D80" s="30"/>
      <c r="E80" s="66"/>
      <c r="F80" s="42"/>
      <c r="G80" s="90"/>
      <c r="H80" s="105" t="s">
        <v>21</v>
      </c>
      <c r="J80" s="116"/>
      <c r="K80" s="130" t="s">
        <v>137</v>
      </c>
      <c r="L80" s="114"/>
    </row>
    <row r="81" spans="1:17" ht="18.75" customHeight="1" x14ac:dyDescent="0.25">
      <c r="B81" s="107"/>
      <c r="F81" s="75"/>
      <c r="G81" s="91"/>
      <c r="H81" s="106"/>
      <c r="J81" s="115"/>
      <c r="K81" s="115"/>
      <c r="L81" s="114"/>
    </row>
    <row r="82" spans="1:17" ht="18.75" customHeight="1" x14ac:dyDescent="0.25">
      <c r="A82" s="32"/>
      <c r="B82" s="107" t="s">
        <v>1</v>
      </c>
      <c r="C82" s="32"/>
      <c r="D82" s="32"/>
      <c r="F82" s="95"/>
      <c r="G82" s="92"/>
      <c r="H82" s="79">
        <f>L63-'کنترل قرارداد-2'!H48-'1-کنترل قرارداد'!H48</f>
        <v>109662</v>
      </c>
      <c r="I82" s="72"/>
      <c r="J82" s="119"/>
      <c r="K82" s="120">
        <f>K84/1.09</f>
        <v>45186094298.311928</v>
      </c>
      <c r="L82" s="114"/>
    </row>
    <row r="83" spans="1:17" ht="18.75" customHeight="1" x14ac:dyDescent="0.6">
      <c r="B83" s="107" t="s">
        <v>23</v>
      </c>
      <c r="C83" s="34"/>
      <c r="D83" s="32"/>
      <c r="E83" s="67"/>
      <c r="F83" s="96"/>
      <c r="G83" s="94"/>
      <c r="H83" s="80">
        <f>H82*9%</f>
        <v>9869.58</v>
      </c>
      <c r="I83" s="72"/>
      <c r="J83" s="119"/>
      <c r="K83" s="122">
        <f>K82*9/100</f>
        <v>4066748486.848074</v>
      </c>
      <c r="L83" s="114"/>
    </row>
    <row r="84" spans="1:17" s="24" customFormat="1" ht="18.75" customHeight="1" x14ac:dyDescent="0.7">
      <c r="B84" s="108" t="s">
        <v>4</v>
      </c>
      <c r="C84" s="36"/>
      <c r="D84" s="37"/>
      <c r="E84" s="68"/>
      <c r="F84" s="131"/>
      <c r="G84" s="132"/>
      <c r="H84" s="81">
        <f>SUM(H82:H83)</f>
        <v>119531.58</v>
      </c>
      <c r="I84" s="133"/>
      <c r="J84" s="119"/>
      <c r="K84" s="121">
        <f>K92-K90</f>
        <v>49252842785.160004</v>
      </c>
      <c r="L84" s="114"/>
    </row>
    <row r="85" spans="1:17" ht="18.75" customHeight="1" x14ac:dyDescent="0.25">
      <c r="B85" s="107"/>
      <c r="C85" s="32"/>
      <c r="D85" s="32"/>
      <c r="F85" s="96"/>
      <c r="G85" s="94"/>
      <c r="H85" s="82"/>
      <c r="I85" s="72"/>
      <c r="J85" s="119"/>
      <c r="K85" s="119"/>
      <c r="L85" s="114"/>
    </row>
    <row r="86" spans="1:17" ht="18.75" customHeight="1" x14ac:dyDescent="0.25">
      <c r="B86" s="108" t="s">
        <v>3</v>
      </c>
      <c r="C86" s="37"/>
      <c r="D86" s="32"/>
      <c r="F86" s="96"/>
      <c r="G86" s="94"/>
      <c r="H86" s="82"/>
      <c r="I86" s="72"/>
      <c r="J86" s="117"/>
      <c r="K86" s="117"/>
    </row>
    <row r="87" spans="1:17" ht="18.75" customHeight="1" x14ac:dyDescent="0.25">
      <c r="B87" s="107" t="s">
        <v>132</v>
      </c>
      <c r="C87" s="32"/>
      <c r="D87" s="32"/>
      <c r="F87" s="96"/>
      <c r="G87" s="94"/>
      <c r="H87" s="82">
        <f>-H82*25/100</f>
        <v>-27415.5</v>
      </c>
      <c r="I87" s="72"/>
      <c r="J87" s="117">
        <v>283901</v>
      </c>
      <c r="K87" s="117">
        <f>H87*J87</f>
        <v>-7783287865.5</v>
      </c>
    </row>
    <row r="88" spans="1:17" ht="18.75" customHeight="1" x14ac:dyDescent="0.25">
      <c r="B88" s="107" t="s">
        <v>85</v>
      </c>
      <c r="C88" s="32"/>
      <c r="D88" s="32"/>
      <c r="F88" s="96"/>
      <c r="G88" s="94"/>
      <c r="H88" s="82">
        <f>-H82*5/100</f>
        <v>-5483.1</v>
      </c>
      <c r="I88" s="72"/>
      <c r="J88" s="117">
        <v>445069</v>
      </c>
      <c r="K88" s="117">
        <f>H88*J88</f>
        <v>-2440357833.9000001</v>
      </c>
    </row>
    <row r="89" spans="1:17" ht="18.75" customHeight="1" x14ac:dyDescent="0.25">
      <c r="B89" s="107" t="s">
        <v>86</v>
      </c>
      <c r="C89" s="32"/>
      <c r="D89" s="32"/>
      <c r="F89" s="96"/>
      <c r="G89" s="94"/>
      <c r="H89" s="80">
        <v>0</v>
      </c>
      <c r="I89" s="72"/>
      <c r="J89" s="117">
        <v>0</v>
      </c>
      <c r="K89" s="118">
        <f>H89*J89</f>
        <v>0</v>
      </c>
    </row>
    <row r="90" spans="1:17" s="24" customFormat="1" ht="18.75" customHeight="1" x14ac:dyDescent="0.7">
      <c r="B90" s="108" t="s">
        <v>24</v>
      </c>
      <c r="C90" s="36"/>
      <c r="D90" s="37"/>
      <c r="E90" s="68"/>
      <c r="F90" s="131"/>
      <c r="G90" s="132"/>
      <c r="H90" s="81">
        <f>SUM(H87:H89)</f>
        <v>-32898.6</v>
      </c>
      <c r="I90" s="133"/>
      <c r="J90" s="134"/>
      <c r="K90" s="134">
        <f>SUM(K87:K89)</f>
        <v>-10223645699.4</v>
      </c>
      <c r="L90" s="133"/>
    </row>
    <row r="91" spans="1:17" ht="18.75" customHeight="1" x14ac:dyDescent="0.25">
      <c r="B91" s="107"/>
      <c r="C91" s="32"/>
      <c r="D91" s="32"/>
      <c r="F91" s="96"/>
      <c r="G91" s="94"/>
      <c r="H91" s="102"/>
      <c r="I91" s="72"/>
      <c r="J91" s="117"/>
      <c r="K91" s="117"/>
    </row>
    <row r="92" spans="1:17" s="24" customFormat="1" ht="18.75" customHeight="1" thickBot="1" x14ac:dyDescent="0.75">
      <c r="B92" s="108" t="s">
        <v>25</v>
      </c>
      <c r="C92" s="36"/>
      <c r="D92" s="37"/>
      <c r="E92" s="68"/>
      <c r="F92" s="131"/>
      <c r="G92" s="93"/>
      <c r="H92" s="103">
        <f>H84+H90</f>
        <v>86632.98000000001</v>
      </c>
      <c r="I92" s="133"/>
      <c r="J92" s="134">
        <v>450512</v>
      </c>
      <c r="K92" s="135">
        <f>H92*J92</f>
        <v>39029197085.760002</v>
      </c>
      <c r="L92" s="133"/>
    </row>
    <row r="93" spans="1:17" ht="22.5" thickTop="1" x14ac:dyDescent="0.25">
      <c r="F93" s="96"/>
      <c r="H93" s="76"/>
    </row>
    <row r="94" spans="1:17" s="10" customFormat="1" ht="23.25" x14ac:dyDescent="0.7">
      <c r="B94" s="10" t="s">
        <v>8</v>
      </c>
      <c r="G94" s="11"/>
      <c r="H94" s="11"/>
      <c r="J94" s="12"/>
      <c r="K94" s="165"/>
      <c r="L94" s="41"/>
      <c r="Q94" s="13"/>
    </row>
    <row r="95" spans="1:17" s="6" customFormat="1" ht="24.95" customHeight="1" x14ac:dyDescent="0.6">
      <c r="A95" s="4"/>
      <c r="B95" s="14" t="s">
        <v>225</v>
      </c>
      <c r="C95" s="5"/>
      <c r="D95" s="5"/>
      <c r="E95" s="5"/>
      <c r="F95" s="5"/>
      <c r="G95" s="5"/>
      <c r="H95" s="5"/>
      <c r="I95" s="5"/>
      <c r="J95" s="5"/>
      <c r="K95" s="5"/>
      <c r="L95" s="41"/>
      <c r="Q95" s="7"/>
    </row>
    <row r="96" spans="1:17" s="6" customFormat="1" ht="24.95" customHeight="1" x14ac:dyDescent="0.6">
      <c r="A96" s="4"/>
      <c r="B96" s="270" t="s">
        <v>83</v>
      </c>
      <c r="C96" s="270"/>
      <c r="D96" s="270"/>
      <c r="E96" s="270"/>
      <c r="F96" s="270"/>
      <c r="G96" s="270"/>
      <c r="H96" s="270"/>
      <c r="I96" s="270"/>
      <c r="J96" s="270"/>
      <c r="K96" s="270"/>
      <c r="L96" s="270"/>
      <c r="Q96" s="7"/>
    </row>
    <row r="97" spans="2:17" s="8" customFormat="1" ht="21" x14ac:dyDescent="0.6">
      <c r="G97" s="8" t="s">
        <v>7</v>
      </c>
      <c r="H97" s="8" t="s">
        <v>5</v>
      </c>
      <c r="J97" s="8" t="s">
        <v>6</v>
      </c>
      <c r="K97" s="8" t="s">
        <v>0</v>
      </c>
      <c r="Q97" s="9"/>
    </row>
    <row r="98" spans="2:17" s="6" customFormat="1" ht="21" x14ac:dyDescent="0.6">
      <c r="B98" s="6" t="s">
        <v>135</v>
      </c>
      <c r="G98" s="8" t="s">
        <v>88</v>
      </c>
      <c r="H98" s="136">
        <f>H72</f>
        <v>53868</v>
      </c>
      <c r="I98" s="123"/>
      <c r="J98" s="137">
        <v>283901</v>
      </c>
      <c r="K98" s="138">
        <f>H98*J98</f>
        <v>15293179068</v>
      </c>
      <c r="Q98" s="7"/>
    </row>
    <row r="99" spans="2:17" s="6" customFormat="1" ht="21" x14ac:dyDescent="0.6">
      <c r="B99" s="107" t="s">
        <v>136</v>
      </c>
      <c r="G99" s="8" t="s">
        <v>90</v>
      </c>
      <c r="H99" s="136">
        <f>'کنترل قرارداد-2'!H65</f>
        <v>-2590</v>
      </c>
      <c r="I99" s="123"/>
      <c r="J99" s="124">
        <v>283901</v>
      </c>
      <c r="K99" s="125">
        <f>H99*J99</f>
        <v>-735303590</v>
      </c>
      <c r="Q99" s="7"/>
    </row>
    <row r="100" spans="2:17" s="6" customFormat="1" ht="21" x14ac:dyDescent="0.6">
      <c r="B100" s="107" t="s">
        <v>138</v>
      </c>
      <c r="G100" s="8" t="s">
        <v>139</v>
      </c>
      <c r="H100" s="136">
        <f>'کنترل قرارداد-2'!H66</f>
        <v>-9000</v>
      </c>
      <c r="I100" s="123"/>
      <c r="J100" s="124">
        <v>283901</v>
      </c>
      <c r="K100" s="125">
        <f>H100*J100</f>
        <v>-2555109000</v>
      </c>
      <c r="Q100" s="7"/>
    </row>
    <row r="101" spans="2:17" s="6" customFormat="1" ht="21" x14ac:dyDescent="0.6">
      <c r="B101" s="107" t="s">
        <v>223</v>
      </c>
      <c r="G101" s="8" t="s">
        <v>224</v>
      </c>
      <c r="H101" s="136">
        <f>H87</f>
        <v>-27415.5</v>
      </c>
      <c r="I101" s="123"/>
      <c r="J101" s="124">
        <v>283901</v>
      </c>
      <c r="K101" s="125">
        <f>H101*J101</f>
        <v>-7783287865.5</v>
      </c>
      <c r="Q101" s="7"/>
    </row>
    <row r="102" spans="2:17" s="1" customFormat="1" ht="24" thickBot="1" x14ac:dyDescent="0.65">
      <c r="D102" s="3"/>
      <c r="E102" s="3"/>
      <c r="G102" s="126"/>
      <c r="H102" s="129">
        <f>SUM(H98:H101)</f>
        <v>14862.5</v>
      </c>
      <c r="I102" s="127"/>
      <c r="J102" s="128"/>
      <c r="K102" s="129">
        <f>SUM(K98:K101)</f>
        <v>4219478612.5</v>
      </c>
      <c r="Q102" s="3"/>
    </row>
    <row r="103" spans="2:17" ht="20.25" thickTop="1" x14ac:dyDescent="0.25"/>
    <row r="104" spans="2:17" x14ac:dyDescent="0.25">
      <c r="H104" s="98"/>
    </row>
  </sheetData>
  <autoFilter ref="B5:Q61" xr:uid="{C2DFD1AF-5447-47F9-8050-443A85140911}"/>
  <mergeCells count="2">
    <mergeCell ref="J67:L78"/>
    <mergeCell ref="B96:L96"/>
  </mergeCells>
  <printOptions horizontalCentered="1"/>
  <pageMargins left="0.23622047244094491" right="0.23622047244094491" top="0.74803149606299213" bottom="0.35433070866141736" header="0.31496062992125984" footer="0.31496062992125984"/>
  <pageSetup paperSize="9" scale="50" fitToHeight="0" orientation="portrait" r:id="rId1"/>
  <headerFooter>
    <oddFooter>&amp;Cصفحه &amp;P از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01487-1A61-4B70-AB01-ED82E6056143}">
  <dimension ref="A1:W54"/>
  <sheetViews>
    <sheetView view="pageBreakPreview" topLeftCell="C37" zoomScaleNormal="100" zoomScaleSheetLayoutView="100" workbookViewId="0">
      <selection activeCell="G65" sqref="G65"/>
    </sheetView>
  </sheetViews>
  <sheetFormatPr defaultRowHeight="15" x14ac:dyDescent="0.25"/>
  <cols>
    <col min="1" max="1" width="5.28515625" customWidth="1"/>
    <col min="2" max="2" width="15.42578125" bestFit="1" customWidth="1"/>
    <col min="4" max="4" width="19.7109375" bestFit="1" customWidth="1"/>
    <col min="5" max="5" width="18" bestFit="1" customWidth="1"/>
    <col min="6" max="6" width="20.28515625" bestFit="1" customWidth="1"/>
    <col min="7" max="7" width="11.28515625" bestFit="1" customWidth="1"/>
    <col min="8" max="9" width="5.7109375" customWidth="1"/>
    <col min="11" max="11" width="13.42578125" bestFit="1" customWidth="1"/>
    <col min="12" max="12" width="13.140625" bestFit="1" customWidth="1"/>
    <col min="13" max="13" width="72.28515625" customWidth="1"/>
  </cols>
  <sheetData>
    <row r="1" spans="1:23" x14ac:dyDescent="0.25">
      <c r="A1" t="s">
        <v>27</v>
      </c>
      <c r="B1" t="s">
        <v>54</v>
      </c>
      <c r="C1" t="s">
        <v>55</v>
      </c>
      <c r="D1" t="s">
        <v>56</v>
      </c>
      <c r="E1" t="s">
        <v>57</v>
      </c>
      <c r="F1" t="s">
        <v>58</v>
      </c>
      <c r="G1" t="s">
        <v>59</v>
      </c>
      <c r="H1" t="s">
        <v>60</v>
      </c>
      <c r="I1" t="s">
        <v>61</v>
      </c>
      <c r="J1" t="s">
        <v>29</v>
      </c>
      <c r="K1" t="s">
        <v>62</v>
      </c>
      <c r="L1" t="s">
        <v>30</v>
      </c>
      <c r="M1" t="s">
        <v>31</v>
      </c>
      <c r="N1" t="s">
        <v>63</v>
      </c>
      <c r="O1" t="s">
        <v>64</v>
      </c>
      <c r="P1" t="s">
        <v>65</v>
      </c>
      <c r="Q1" t="s">
        <v>66</v>
      </c>
      <c r="R1" t="s">
        <v>67</v>
      </c>
      <c r="S1" t="s">
        <v>68</v>
      </c>
      <c r="T1" t="s">
        <v>32</v>
      </c>
      <c r="U1" t="s">
        <v>69</v>
      </c>
      <c r="V1" t="s">
        <v>70</v>
      </c>
      <c r="W1" t="s">
        <v>71</v>
      </c>
    </row>
    <row r="2" spans="1:23" x14ac:dyDescent="0.25">
      <c r="A2">
        <v>1</v>
      </c>
      <c r="B2" t="s">
        <v>142</v>
      </c>
      <c r="C2">
        <v>44999</v>
      </c>
      <c r="D2" s="172" t="s">
        <v>143</v>
      </c>
      <c r="E2" t="s">
        <v>144</v>
      </c>
      <c r="F2" t="s">
        <v>72</v>
      </c>
      <c r="G2" t="s">
        <v>73</v>
      </c>
      <c r="H2" t="s">
        <v>78</v>
      </c>
      <c r="J2" s="172" t="s">
        <v>76</v>
      </c>
      <c r="K2" s="172" t="s">
        <v>107</v>
      </c>
      <c r="L2" t="s">
        <v>145</v>
      </c>
      <c r="M2" t="s">
        <v>109</v>
      </c>
      <c r="N2">
        <v>120</v>
      </c>
      <c r="S2" s="175">
        <v>120</v>
      </c>
      <c r="T2" t="s">
        <v>43</v>
      </c>
      <c r="U2">
        <v>202</v>
      </c>
    </row>
    <row r="3" spans="1:23" x14ac:dyDescent="0.25">
      <c r="A3">
        <v>2</v>
      </c>
      <c r="B3" t="s">
        <v>142</v>
      </c>
      <c r="C3">
        <v>44999</v>
      </c>
      <c r="D3" s="172" t="s">
        <v>143</v>
      </c>
      <c r="E3" t="s">
        <v>144</v>
      </c>
      <c r="F3" t="s">
        <v>72</v>
      </c>
      <c r="G3" t="s">
        <v>73</v>
      </c>
      <c r="H3" t="s">
        <v>78</v>
      </c>
      <c r="J3" s="172" t="s">
        <v>76</v>
      </c>
      <c r="K3" s="172" t="s">
        <v>108</v>
      </c>
      <c r="L3" t="s">
        <v>145</v>
      </c>
      <c r="M3" t="s">
        <v>109</v>
      </c>
      <c r="N3">
        <v>28</v>
      </c>
      <c r="S3" s="175">
        <v>28</v>
      </c>
      <c r="T3" t="s">
        <v>43</v>
      </c>
      <c r="U3">
        <v>202</v>
      </c>
    </row>
    <row r="4" spans="1:23" x14ac:dyDescent="0.25">
      <c r="A4">
        <v>3</v>
      </c>
      <c r="B4" t="s">
        <v>142</v>
      </c>
      <c r="C4">
        <v>44999</v>
      </c>
      <c r="D4" s="172" t="s">
        <v>143</v>
      </c>
      <c r="E4" t="s">
        <v>144</v>
      </c>
      <c r="F4" t="s">
        <v>72</v>
      </c>
      <c r="G4" t="s">
        <v>73</v>
      </c>
      <c r="H4" t="s">
        <v>78</v>
      </c>
      <c r="J4" s="172" t="s">
        <v>76</v>
      </c>
      <c r="K4" s="172" t="s">
        <v>107</v>
      </c>
      <c r="L4" t="s">
        <v>146</v>
      </c>
      <c r="M4" t="s">
        <v>110</v>
      </c>
      <c r="N4">
        <v>592</v>
      </c>
      <c r="O4">
        <v>3</v>
      </c>
      <c r="S4" s="172">
        <v>589</v>
      </c>
      <c r="T4" t="s">
        <v>43</v>
      </c>
      <c r="V4" t="s">
        <v>79</v>
      </c>
    </row>
    <row r="5" spans="1:23" x14ac:dyDescent="0.25">
      <c r="A5">
        <v>4</v>
      </c>
      <c r="B5" t="s">
        <v>142</v>
      </c>
      <c r="C5">
        <v>44999</v>
      </c>
      <c r="D5" s="172" t="s">
        <v>143</v>
      </c>
      <c r="E5" t="s">
        <v>144</v>
      </c>
      <c r="F5" t="s">
        <v>72</v>
      </c>
      <c r="G5" t="s">
        <v>73</v>
      </c>
      <c r="H5" t="s">
        <v>78</v>
      </c>
      <c r="J5" s="172" t="s">
        <v>76</v>
      </c>
      <c r="K5" s="172" t="s">
        <v>107</v>
      </c>
      <c r="L5" t="s">
        <v>147</v>
      </c>
      <c r="M5" t="s">
        <v>111</v>
      </c>
      <c r="N5">
        <v>592</v>
      </c>
      <c r="S5" s="172">
        <v>592</v>
      </c>
      <c r="T5" t="s">
        <v>43</v>
      </c>
    </row>
    <row r="6" spans="1:23" x14ac:dyDescent="0.25">
      <c r="A6">
        <v>5</v>
      </c>
      <c r="B6" t="s">
        <v>142</v>
      </c>
      <c r="C6">
        <v>44999</v>
      </c>
      <c r="D6" s="172" t="s">
        <v>143</v>
      </c>
      <c r="E6" t="s">
        <v>144</v>
      </c>
      <c r="F6" t="s">
        <v>72</v>
      </c>
      <c r="G6" t="s">
        <v>73</v>
      </c>
      <c r="H6" t="s">
        <v>78</v>
      </c>
      <c r="J6" s="172" t="s">
        <v>76</v>
      </c>
      <c r="K6" s="172" t="s">
        <v>107</v>
      </c>
      <c r="L6" t="s">
        <v>148</v>
      </c>
      <c r="M6" t="s">
        <v>80</v>
      </c>
      <c r="N6">
        <v>148</v>
      </c>
      <c r="S6" s="172">
        <v>148</v>
      </c>
      <c r="T6" t="s">
        <v>43</v>
      </c>
    </row>
    <row r="7" spans="1:23" x14ac:dyDescent="0.25">
      <c r="A7">
        <v>6</v>
      </c>
      <c r="B7" t="s">
        <v>149</v>
      </c>
      <c r="C7">
        <v>45022</v>
      </c>
      <c r="D7" s="173" t="s">
        <v>150</v>
      </c>
      <c r="E7" t="s">
        <v>144</v>
      </c>
      <c r="F7" t="s">
        <v>72</v>
      </c>
      <c r="G7" t="s">
        <v>73</v>
      </c>
      <c r="H7" t="s">
        <v>74</v>
      </c>
      <c r="J7" s="173" t="s">
        <v>75</v>
      </c>
      <c r="K7" s="173" t="s">
        <v>114</v>
      </c>
      <c r="L7" t="s">
        <v>114</v>
      </c>
      <c r="M7" t="s">
        <v>112</v>
      </c>
      <c r="N7">
        <v>1200</v>
      </c>
      <c r="S7" s="174">
        <v>1200</v>
      </c>
      <c r="T7" t="s">
        <v>43</v>
      </c>
      <c r="U7">
        <v>13200</v>
      </c>
    </row>
    <row r="8" spans="1:23" x14ac:dyDescent="0.25">
      <c r="A8">
        <v>7</v>
      </c>
      <c r="B8" t="s">
        <v>149</v>
      </c>
      <c r="C8">
        <v>45022</v>
      </c>
      <c r="D8" s="173" t="s">
        <v>150</v>
      </c>
      <c r="E8" t="s">
        <v>144</v>
      </c>
      <c r="F8" t="s">
        <v>72</v>
      </c>
      <c r="G8" t="s">
        <v>73</v>
      </c>
      <c r="H8" t="s">
        <v>74</v>
      </c>
      <c r="J8" s="173" t="s">
        <v>76</v>
      </c>
      <c r="K8" s="173" t="s">
        <v>114</v>
      </c>
      <c r="L8" t="s">
        <v>151</v>
      </c>
      <c r="M8" t="s">
        <v>152</v>
      </c>
      <c r="N8">
        <v>1200</v>
      </c>
      <c r="S8" s="173">
        <v>1200</v>
      </c>
      <c r="T8" t="s">
        <v>43</v>
      </c>
      <c r="U8">
        <v>7200</v>
      </c>
    </row>
    <row r="9" spans="1:23" x14ac:dyDescent="0.25">
      <c r="A9">
        <v>8</v>
      </c>
      <c r="B9" t="s">
        <v>153</v>
      </c>
      <c r="C9">
        <v>45022</v>
      </c>
      <c r="D9" s="173" t="s">
        <v>154</v>
      </c>
      <c r="E9" t="s">
        <v>144</v>
      </c>
      <c r="F9" t="s">
        <v>72</v>
      </c>
      <c r="G9" t="s">
        <v>73</v>
      </c>
      <c r="H9" t="s">
        <v>77</v>
      </c>
      <c r="J9" s="173" t="s">
        <v>76</v>
      </c>
      <c r="K9" s="173" t="s">
        <v>114</v>
      </c>
      <c r="L9" t="s">
        <v>115</v>
      </c>
      <c r="M9" t="s">
        <v>116</v>
      </c>
      <c r="N9">
        <v>2400</v>
      </c>
      <c r="S9" s="173">
        <v>2400</v>
      </c>
      <c r="T9" t="s">
        <v>43</v>
      </c>
      <c r="U9">
        <v>40</v>
      </c>
    </row>
    <row r="10" spans="1:23" x14ac:dyDescent="0.25">
      <c r="A10">
        <v>9</v>
      </c>
      <c r="B10" t="s">
        <v>153</v>
      </c>
      <c r="C10">
        <v>45022</v>
      </c>
      <c r="D10" s="173" t="s">
        <v>154</v>
      </c>
      <c r="E10" t="s">
        <v>144</v>
      </c>
      <c r="F10" t="s">
        <v>72</v>
      </c>
      <c r="G10" t="s">
        <v>73</v>
      </c>
      <c r="H10" t="s">
        <v>77</v>
      </c>
      <c r="J10" s="173" t="s">
        <v>76</v>
      </c>
      <c r="K10" s="173" t="s">
        <v>114</v>
      </c>
      <c r="L10" t="s">
        <v>117</v>
      </c>
      <c r="M10" t="s">
        <v>118</v>
      </c>
      <c r="N10">
        <v>4800</v>
      </c>
      <c r="S10" s="173">
        <v>4800</v>
      </c>
      <c r="T10" t="s">
        <v>43</v>
      </c>
      <c r="U10">
        <v>28</v>
      </c>
    </row>
    <row r="11" spans="1:23" x14ac:dyDescent="0.25">
      <c r="A11">
        <v>10</v>
      </c>
      <c r="B11" t="s">
        <v>153</v>
      </c>
      <c r="C11">
        <v>45022</v>
      </c>
      <c r="D11" s="173" t="s">
        <v>154</v>
      </c>
      <c r="E11" t="s">
        <v>144</v>
      </c>
      <c r="F11" t="s">
        <v>72</v>
      </c>
      <c r="G11" t="s">
        <v>73</v>
      </c>
      <c r="H11" t="s">
        <v>77</v>
      </c>
      <c r="J11" s="173" t="s">
        <v>76</v>
      </c>
      <c r="K11" s="173" t="s">
        <v>114</v>
      </c>
      <c r="L11" t="s">
        <v>119</v>
      </c>
      <c r="M11" t="s">
        <v>120</v>
      </c>
      <c r="N11">
        <v>4800</v>
      </c>
      <c r="S11" s="173">
        <v>4800</v>
      </c>
      <c r="T11" t="s">
        <v>43</v>
      </c>
      <c r="U11">
        <v>28</v>
      </c>
    </row>
    <row r="12" spans="1:23" x14ac:dyDescent="0.25">
      <c r="A12">
        <v>11</v>
      </c>
      <c r="B12" t="s">
        <v>153</v>
      </c>
      <c r="C12">
        <v>45022</v>
      </c>
      <c r="D12" s="173" t="s">
        <v>154</v>
      </c>
      <c r="E12" t="s">
        <v>144</v>
      </c>
      <c r="F12" t="s">
        <v>72</v>
      </c>
      <c r="G12" t="s">
        <v>73</v>
      </c>
      <c r="H12" t="s">
        <v>77</v>
      </c>
      <c r="J12" s="173" t="s">
        <v>76</v>
      </c>
      <c r="K12" s="173" t="s">
        <v>114</v>
      </c>
      <c r="L12" t="s">
        <v>121</v>
      </c>
      <c r="M12" t="s">
        <v>122</v>
      </c>
      <c r="N12">
        <v>4800</v>
      </c>
      <c r="S12" s="173">
        <v>4800</v>
      </c>
      <c r="T12" t="s">
        <v>43</v>
      </c>
      <c r="U12">
        <v>28</v>
      </c>
    </row>
    <row r="13" spans="1:23" x14ac:dyDescent="0.25">
      <c r="A13">
        <v>12</v>
      </c>
      <c r="B13" t="s">
        <v>153</v>
      </c>
      <c r="C13">
        <v>45022</v>
      </c>
      <c r="D13" s="173" t="s">
        <v>154</v>
      </c>
      <c r="E13" t="s">
        <v>144</v>
      </c>
      <c r="F13" t="s">
        <v>72</v>
      </c>
      <c r="G13" t="s">
        <v>73</v>
      </c>
      <c r="H13" t="s">
        <v>77</v>
      </c>
      <c r="J13" s="173" t="s">
        <v>76</v>
      </c>
      <c r="K13" s="173" t="s">
        <v>114</v>
      </c>
      <c r="L13" t="s">
        <v>123</v>
      </c>
      <c r="M13" t="s">
        <v>124</v>
      </c>
      <c r="N13">
        <v>2400</v>
      </c>
      <c r="S13" s="173">
        <v>2400</v>
      </c>
      <c r="T13" t="s">
        <v>43</v>
      </c>
      <c r="U13">
        <v>40</v>
      </c>
    </row>
    <row r="14" spans="1:23" x14ac:dyDescent="0.25">
      <c r="A14">
        <v>13</v>
      </c>
      <c r="B14" t="s">
        <v>153</v>
      </c>
      <c r="C14">
        <v>45022</v>
      </c>
      <c r="D14" s="173" t="s">
        <v>154</v>
      </c>
      <c r="E14" t="s">
        <v>144</v>
      </c>
      <c r="F14" t="s">
        <v>72</v>
      </c>
      <c r="G14" t="s">
        <v>73</v>
      </c>
      <c r="H14" t="s">
        <v>77</v>
      </c>
      <c r="J14" s="173" t="s">
        <v>76</v>
      </c>
      <c r="K14" s="173" t="s">
        <v>114</v>
      </c>
      <c r="L14" t="s">
        <v>125</v>
      </c>
      <c r="M14" t="s">
        <v>126</v>
      </c>
      <c r="N14">
        <v>4800</v>
      </c>
      <c r="S14" s="173">
        <v>4800</v>
      </c>
      <c r="T14" t="s">
        <v>43</v>
      </c>
      <c r="U14">
        <v>28</v>
      </c>
    </row>
    <row r="15" spans="1:23" x14ac:dyDescent="0.25">
      <c r="A15">
        <v>14</v>
      </c>
      <c r="B15" t="s">
        <v>153</v>
      </c>
      <c r="C15">
        <v>45022</v>
      </c>
      <c r="D15" s="173" t="s">
        <v>154</v>
      </c>
      <c r="E15" t="s">
        <v>144</v>
      </c>
      <c r="F15" t="s">
        <v>72</v>
      </c>
      <c r="G15" t="s">
        <v>73</v>
      </c>
      <c r="H15" t="s">
        <v>77</v>
      </c>
      <c r="J15" s="173" t="s">
        <v>76</v>
      </c>
      <c r="K15" s="173" t="s">
        <v>114</v>
      </c>
      <c r="L15" t="s">
        <v>127</v>
      </c>
      <c r="M15" t="s">
        <v>128</v>
      </c>
      <c r="N15">
        <v>4800</v>
      </c>
      <c r="S15" s="173">
        <v>4800</v>
      </c>
      <c r="T15" t="s">
        <v>43</v>
      </c>
      <c r="U15">
        <v>28</v>
      </c>
    </row>
    <row r="16" spans="1:23" x14ac:dyDescent="0.25">
      <c r="A16">
        <v>15</v>
      </c>
      <c r="B16" t="s">
        <v>153</v>
      </c>
      <c r="C16">
        <v>45022</v>
      </c>
      <c r="D16" s="173" t="s">
        <v>154</v>
      </c>
      <c r="E16" t="s">
        <v>144</v>
      </c>
      <c r="F16" t="s">
        <v>72</v>
      </c>
      <c r="G16" t="s">
        <v>73</v>
      </c>
      <c r="H16" t="s">
        <v>77</v>
      </c>
      <c r="J16" s="173" t="s">
        <v>76</v>
      </c>
      <c r="K16" s="173" t="s">
        <v>114</v>
      </c>
      <c r="L16" t="s">
        <v>129</v>
      </c>
      <c r="M16" t="s">
        <v>122</v>
      </c>
      <c r="N16">
        <v>4800</v>
      </c>
      <c r="S16" s="173">
        <v>4800</v>
      </c>
      <c r="T16" t="s">
        <v>43</v>
      </c>
      <c r="U16">
        <v>28</v>
      </c>
    </row>
    <row r="17" spans="1:22" x14ac:dyDescent="0.25">
      <c r="A17">
        <v>16</v>
      </c>
      <c r="B17" t="s">
        <v>153</v>
      </c>
      <c r="C17">
        <v>45022</v>
      </c>
      <c r="D17" s="173" t="s">
        <v>154</v>
      </c>
      <c r="E17" t="s">
        <v>144</v>
      </c>
      <c r="F17" t="s">
        <v>72</v>
      </c>
      <c r="G17" t="s">
        <v>73</v>
      </c>
      <c r="H17" t="s">
        <v>77</v>
      </c>
      <c r="J17" s="173" t="s">
        <v>76</v>
      </c>
      <c r="K17" s="173" t="s">
        <v>114</v>
      </c>
      <c r="L17" t="s">
        <v>130</v>
      </c>
      <c r="M17" t="s">
        <v>131</v>
      </c>
      <c r="N17">
        <v>2400</v>
      </c>
      <c r="O17">
        <v>180</v>
      </c>
      <c r="S17" s="173">
        <v>2220</v>
      </c>
      <c r="T17" t="s">
        <v>43</v>
      </c>
      <c r="U17">
        <v>7</v>
      </c>
      <c r="V17" t="s">
        <v>79</v>
      </c>
    </row>
    <row r="18" spans="1:22" x14ac:dyDescent="0.25">
      <c r="A18">
        <v>17</v>
      </c>
      <c r="B18" t="s">
        <v>155</v>
      </c>
      <c r="C18">
        <v>45077</v>
      </c>
      <c r="D18" s="170" t="s">
        <v>156</v>
      </c>
      <c r="E18" t="s">
        <v>144</v>
      </c>
      <c r="F18" t="s">
        <v>72</v>
      </c>
      <c r="G18" t="s">
        <v>73</v>
      </c>
      <c r="H18" t="s">
        <v>157</v>
      </c>
      <c r="J18" s="170" t="s">
        <v>75</v>
      </c>
      <c r="K18" s="170" t="s">
        <v>158</v>
      </c>
      <c r="L18" t="s">
        <v>158</v>
      </c>
      <c r="M18" t="s">
        <v>101</v>
      </c>
      <c r="N18">
        <v>120</v>
      </c>
      <c r="O18">
        <v>2</v>
      </c>
      <c r="S18" s="171">
        <v>118</v>
      </c>
      <c r="T18" t="s">
        <v>43</v>
      </c>
      <c r="U18">
        <v>2760</v>
      </c>
      <c r="V18" t="s">
        <v>79</v>
      </c>
    </row>
    <row r="19" spans="1:22" x14ac:dyDescent="0.25">
      <c r="A19">
        <v>39</v>
      </c>
      <c r="B19" t="s">
        <v>155</v>
      </c>
      <c r="C19">
        <v>45077</v>
      </c>
      <c r="D19" s="170" t="s">
        <v>156</v>
      </c>
      <c r="E19" t="s">
        <v>144</v>
      </c>
      <c r="F19" t="s">
        <v>72</v>
      </c>
      <c r="G19" t="s">
        <v>73</v>
      </c>
      <c r="H19" t="s">
        <v>157</v>
      </c>
      <c r="J19" s="170" t="s">
        <v>76</v>
      </c>
      <c r="K19" s="170" t="s">
        <v>158</v>
      </c>
      <c r="L19" t="s">
        <v>195</v>
      </c>
      <c r="M19" t="s">
        <v>188</v>
      </c>
      <c r="N19">
        <v>240</v>
      </c>
      <c r="P19">
        <v>65</v>
      </c>
      <c r="S19" s="170">
        <v>305</v>
      </c>
      <c r="T19" t="s">
        <v>43</v>
      </c>
      <c r="U19">
        <v>250</v>
      </c>
      <c r="V19" t="s">
        <v>79</v>
      </c>
    </row>
    <row r="20" spans="1:22" x14ac:dyDescent="0.25">
      <c r="A20">
        <v>40</v>
      </c>
      <c r="B20" t="s">
        <v>155</v>
      </c>
      <c r="C20">
        <v>45077</v>
      </c>
      <c r="D20" s="170" t="s">
        <v>156</v>
      </c>
      <c r="E20" t="s">
        <v>144</v>
      </c>
      <c r="F20" t="s">
        <v>72</v>
      </c>
      <c r="G20" t="s">
        <v>73</v>
      </c>
      <c r="H20" t="s">
        <v>157</v>
      </c>
      <c r="J20" s="170" t="s">
        <v>76</v>
      </c>
      <c r="K20" s="170" t="s">
        <v>158</v>
      </c>
      <c r="L20" t="s">
        <v>196</v>
      </c>
      <c r="M20" t="s">
        <v>190</v>
      </c>
      <c r="N20">
        <v>480</v>
      </c>
      <c r="S20" s="170">
        <v>480</v>
      </c>
      <c r="T20" t="s">
        <v>43</v>
      </c>
      <c r="U20">
        <v>250</v>
      </c>
    </row>
    <row r="21" spans="1:22" x14ac:dyDescent="0.25">
      <c r="A21">
        <v>41</v>
      </c>
      <c r="B21" t="s">
        <v>155</v>
      </c>
      <c r="C21">
        <v>45077</v>
      </c>
      <c r="D21" s="170" t="s">
        <v>156</v>
      </c>
      <c r="E21" t="s">
        <v>144</v>
      </c>
      <c r="F21" t="s">
        <v>72</v>
      </c>
      <c r="G21" t="s">
        <v>73</v>
      </c>
      <c r="H21" t="s">
        <v>157</v>
      </c>
      <c r="J21" s="170" t="s">
        <v>76</v>
      </c>
      <c r="K21" s="170" t="s">
        <v>158</v>
      </c>
      <c r="L21" t="s">
        <v>197</v>
      </c>
      <c r="M21" t="s">
        <v>120</v>
      </c>
      <c r="N21">
        <v>480</v>
      </c>
      <c r="S21" s="170">
        <v>480</v>
      </c>
      <c r="T21" t="s">
        <v>43</v>
      </c>
      <c r="U21">
        <v>250</v>
      </c>
    </row>
    <row r="22" spans="1:22" x14ac:dyDescent="0.25">
      <c r="A22">
        <v>42</v>
      </c>
      <c r="B22" t="s">
        <v>155</v>
      </c>
      <c r="C22">
        <v>45077</v>
      </c>
      <c r="D22" s="170" t="s">
        <v>156</v>
      </c>
      <c r="E22" t="s">
        <v>144</v>
      </c>
      <c r="F22" t="s">
        <v>72</v>
      </c>
      <c r="G22" t="s">
        <v>73</v>
      </c>
      <c r="H22" t="s">
        <v>157</v>
      </c>
      <c r="J22" s="170" t="s">
        <v>76</v>
      </c>
      <c r="K22" s="170" t="s">
        <v>158</v>
      </c>
      <c r="L22" t="s">
        <v>198</v>
      </c>
      <c r="M22" t="s">
        <v>122</v>
      </c>
      <c r="N22">
        <v>480</v>
      </c>
      <c r="S22" s="170">
        <v>480</v>
      </c>
      <c r="T22" t="s">
        <v>43</v>
      </c>
      <c r="U22">
        <v>250</v>
      </c>
    </row>
    <row r="23" spans="1:22" x14ac:dyDescent="0.25">
      <c r="A23">
        <v>43</v>
      </c>
      <c r="B23" t="s">
        <v>155</v>
      </c>
      <c r="C23">
        <v>45077</v>
      </c>
      <c r="D23" s="170" t="s">
        <v>156</v>
      </c>
      <c r="E23" t="s">
        <v>144</v>
      </c>
      <c r="F23" t="s">
        <v>72</v>
      </c>
      <c r="G23" t="s">
        <v>73</v>
      </c>
      <c r="H23" t="s">
        <v>157</v>
      </c>
      <c r="J23" s="170" t="s">
        <v>76</v>
      </c>
      <c r="K23" s="170" t="s">
        <v>158</v>
      </c>
      <c r="L23" t="s">
        <v>199</v>
      </c>
      <c r="M23" t="s">
        <v>200</v>
      </c>
      <c r="N23">
        <v>120</v>
      </c>
      <c r="S23" s="170">
        <v>120</v>
      </c>
      <c r="T23" t="s">
        <v>43</v>
      </c>
      <c r="U23">
        <v>250</v>
      </c>
    </row>
    <row r="24" spans="1:22" x14ac:dyDescent="0.25">
      <c r="A24">
        <v>52</v>
      </c>
      <c r="B24" t="s">
        <v>155</v>
      </c>
      <c r="C24">
        <v>45077</v>
      </c>
      <c r="D24" s="170" t="s">
        <v>156</v>
      </c>
      <c r="E24" t="s">
        <v>144</v>
      </c>
      <c r="F24" t="s">
        <v>72</v>
      </c>
      <c r="G24" t="s">
        <v>73</v>
      </c>
      <c r="H24" t="s">
        <v>157</v>
      </c>
      <c r="J24" s="170" t="s">
        <v>76</v>
      </c>
      <c r="K24" s="170" t="s">
        <v>158</v>
      </c>
      <c r="L24" t="s">
        <v>217</v>
      </c>
      <c r="M24" t="s">
        <v>218</v>
      </c>
      <c r="N24">
        <v>60</v>
      </c>
      <c r="S24" s="170">
        <v>60</v>
      </c>
      <c r="T24" t="s">
        <v>43</v>
      </c>
      <c r="U24">
        <v>100</v>
      </c>
    </row>
    <row r="25" spans="1:22" x14ac:dyDescent="0.25">
      <c r="A25">
        <v>53</v>
      </c>
      <c r="B25" t="s">
        <v>155</v>
      </c>
      <c r="C25">
        <v>45077</v>
      </c>
      <c r="D25" s="170" t="s">
        <v>156</v>
      </c>
      <c r="E25" t="s">
        <v>144</v>
      </c>
      <c r="F25" t="s">
        <v>72</v>
      </c>
      <c r="G25" t="s">
        <v>73</v>
      </c>
      <c r="H25" t="s">
        <v>157</v>
      </c>
      <c r="J25" s="170" t="s">
        <v>76</v>
      </c>
      <c r="K25" s="170" t="s">
        <v>158</v>
      </c>
      <c r="L25" t="s">
        <v>219</v>
      </c>
      <c r="M25" t="s">
        <v>220</v>
      </c>
      <c r="N25">
        <v>60</v>
      </c>
      <c r="S25" s="170">
        <v>60</v>
      </c>
      <c r="T25" t="s">
        <v>43</v>
      </c>
    </row>
    <row r="26" spans="1:22" x14ac:dyDescent="0.25">
      <c r="A26">
        <v>18</v>
      </c>
      <c r="B26" t="s">
        <v>155</v>
      </c>
      <c r="C26">
        <v>45077</v>
      </c>
      <c r="D26" s="170" t="s">
        <v>156</v>
      </c>
      <c r="E26" t="s">
        <v>144</v>
      </c>
      <c r="F26" t="s">
        <v>72</v>
      </c>
      <c r="G26" t="s">
        <v>73</v>
      </c>
      <c r="H26" t="s">
        <v>157</v>
      </c>
      <c r="J26" s="170" t="s">
        <v>75</v>
      </c>
      <c r="K26" s="170" t="s">
        <v>159</v>
      </c>
      <c r="L26" t="s">
        <v>159</v>
      </c>
      <c r="M26" t="s">
        <v>92</v>
      </c>
      <c r="N26">
        <v>170</v>
      </c>
      <c r="S26" s="171">
        <v>170</v>
      </c>
      <c r="T26" t="s">
        <v>43</v>
      </c>
      <c r="U26">
        <v>1700</v>
      </c>
    </row>
    <row r="27" spans="1:22" x14ac:dyDescent="0.25">
      <c r="A27">
        <v>34</v>
      </c>
      <c r="B27" t="s">
        <v>155</v>
      </c>
      <c r="C27">
        <v>45077</v>
      </c>
      <c r="D27" s="170" t="s">
        <v>156</v>
      </c>
      <c r="E27" t="s">
        <v>144</v>
      </c>
      <c r="F27" t="s">
        <v>72</v>
      </c>
      <c r="G27" t="s">
        <v>73</v>
      </c>
      <c r="H27" t="s">
        <v>157</v>
      </c>
      <c r="J27" s="170" t="s">
        <v>76</v>
      </c>
      <c r="K27" s="170" t="s">
        <v>159</v>
      </c>
      <c r="L27" t="s">
        <v>187</v>
      </c>
      <c r="M27" t="s">
        <v>188</v>
      </c>
      <c r="N27">
        <v>340</v>
      </c>
      <c r="S27" s="170">
        <v>340</v>
      </c>
      <c r="T27" t="s">
        <v>43</v>
      </c>
      <c r="U27">
        <v>250</v>
      </c>
    </row>
    <row r="28" spans="1:22" x14ac:dyDescent="0.25">
      <c r="A28">
        <v>35</v>
      </c>
      <c r="B28" t="s">
        <v>155</v>
      </c>
      <c r="C28">
        <v>45077</v>
      </c>
      <c r="D28" s="170" t="s">
        <v>156</v>
      </c>
      <c r="E28" t="s">
        <v>144</v>
      </c>
      <c r="F28" t="s">
        <v>72</v>
      </c>
      <c r="G28" t="s">
        <v>73</v>
      </c>
      <c r="H28" t="s">
        <v>157</v>
      </c>
      <c r="J28" s="170" t="s">
        <v>76</v>
      </c>
      <c r="K28" s="170" t="s">
        <v>159</v>
      </c>
      <c r="L28" t="s">
        <v>189</v>
      </c>
      <c r="M28" t="s">
        <v>190</v>
      </c>
      <c r="N28">
        <v>680</v>
      </c>
      <c r="S28" s="170">
        <v>680</v>
      </c>
      <c r="T28" t="s">
        <v>43</v>
      </c>
      <c r="U28">
        <v>250</v>
      </c>
    </row>
    <row r="29" spans="1:22" x14ac:dyDescent="0.25">
      <c r="A29">
        <v>36</v>
      </c>
      <c r="B29" t="s">
        <v>155</v>
      </c>
      <c r="C29">
        <v>45077</v>
      </c>
      <c r="D29" s="170" t="s">
        <v>156</v>
      </c>
      <c r="E29" t="s">
        <v>144</v>
      </c>
      <c r="F29" t="s">
        <v>72</v>
      </c>
      <c r="G29" t="s">
        <v>73</v>
      </c>
      <c r="H29" t="s">
        <v>157</v>
      </c>
      <c r="J29" s="170" t="s">
        <v>76</v>
      </c>
      <c r="K29" s="170" t="s">
        <v>159</v>
      </c>
      <c r="L29" t="s">
        <v>191</v>
      </c>
      <c r="M29" t="s">
        <v>120</v>
      </c>
      <c r="N29">
        <v>680</v>
      </c>
      <c r="S29" s="170">
        <v>680</v>
      </c>
      <c r="T29" t="s">
        <v>43</v>
      </c>
      <c r="U29">
        <v>250</v>
      </c>
    </row>
    <row r="30" spans="1:22" x14ac:dyDescent="0.25">
      <c r="A30">
        <v>37</v>
      </c>
      <c r="B30" t="s">
        <v>155</v>
      </c>
      <c r="C30">
        <v>45077</v>
      </c>
      <c r="D30" s="170" t="s">
        <v>156</v>
      </c>
      <c r="E30" t="s">
        <v>144</v>
      </c>
      <c r="F30" t="s">
        <v>72</v>
      </c>
      <c r="G30" t="s">
        <v>73</v>
      </c>
      <c r="H30" t="s">
        <v>157</v>
      </c>
      <c r="J30" s="170" t="s">
        <v>76</v>
      </c>
      <c r="K30" s="170" t="s">
        <v>159</v>
      </c>
      <c r="L30" t="s">
        <v>192</v>
      </c>
      <c r="M30" t="s">
        <v>122</v>
      </c>
      <c r="N30">
        <v>680</v>
      </c>
      <c r="S30" s="170">
        <v>680</v>
      </c>
      <c r="T30" t="s">
        <v>43</v>
      </c>
      <c r="U30">
        <v>250</v>
      </c>
    </row>
    <row r="31" spans="1:22" x14ac:dyDescent="0.25">
      <c r="A31">
        <v>38</v>
      </c>
      <c r="B31" t="s">
        <v>155</v>
      </c>
      <c r="C31">
        <v>45077</v>
      </c>
      <c r="D31" s="170" t="s">
        <v>156</v>
      </c>
      <c r="E31" t="s">
        <v>144</v>
      </c>
      <c r="F31" t="s">
        <v>72</v>
      </c>
      <c r="G31" t="s">
        <v>73</v>
      </c>
      <c r="H31" t="s">
        <v>157</v>
      </c>
      <c r="J31" s="170" t="s">
        <v>76</v>
      </c>
      <c r="K31" s="170" t="s">
        <v>159</v>
      </c>
      <c r="L31" t="s">
        <v>193</v>
      </c>
      <c r="M31" t="s">
        <v>194</v>
      </c>
      <c r="N31">
        <v>340</v>
      </c>
      <c r="S31" s="170">
        <v>340</v>
      </c>
      <c r="T31" t="s">
        <v>43</v>
      </c>
      <c r="U31">
        <v>250</v>
      </c>
    </row>
    <row r="32" spans="1:22" x14ac:dyDescent="0.25">
      <c r="A32">
        <v>19</v>
      </c>
      <c r="B32" t="s">
        <v>155</v>
      </c>
      <c r="C32">
        <v>45077</v>
      </c>
      <c r="D32" s="170" t="s">
        <v>156</v>
      </c>
      <c r="E32" t="s">
        <v>144</v>
      </c>
      <c r="F32" t="s">
        <v>72</v>
      </c>
      <c r="G32" t="s">
        <v>73</v>
      </c>
      <c r="H32" t="s">
        <v>157</v>
      </c>
      <c r="J32" s="170" t="s">
        <v>75</v>
      </c>
      <c r="K32" s="170" t="s">
        <v>107</v>
      </c>
      <c r="L32" t="s">
        <v>107</v>
      </c>
      <c r="M32" t="s">
        <v>99</v>
      </c>
      <c r="N32">
        <v>60</v>
      </c>
      <c r="S32" s="171">
        <v>60</v>
      </c>
      <c r="T32" t="s">
        <v>43</v>
      </c>
      <c r="U32">
        <v>180</v>
      </c>
    </row>
    <row r="33" spans="1:22" x14ac:dyDescent="0.25">
      <c r="A33">
        <v>20</v>
      </c>
      <c r="B33" t="s">
        <v>155</v>
      </c>
      <c r="C33">
        <v>45077</v>
      </c>
      <c r="D33" s="170" t="s">
        <v>156</v>
      </c>
      <c r="E33" t="s">
        <v>144</v>
      </c>
      <c r="F33" t="s">
        <v>72</v>
      </c>
      <c r="G33" t="s">
        <v>73</v>
      </c>
      <c r="H33" t="s">
        <v>157</v>
      </c>
      <c r="J33" s="170" t="s">
        <v>76</v>
      </c>
      <c r="K33" s="170" t="s">
        <v>107</v>
      </c>
      <c r="L33" t="s">
        <v>160</v>
      </c>
      <c r="M33" t="s">
        <v>161</v>
      </c>
      <c r="N33">
        <v>60</v>
      </c>
      <c r="S33" s="170">
        <v>60</v>
      </c>
      <c r="T33" t="s">
        <v>43</v>
      </c>
      <c r="U33">
        <v>180</v>
      </c>
    </row>
    <row r="34" spans="1:22" x14ac:dyDescent="0.25">
      <c r="A34">
        <v>21</v>
      </c>
      <c r="B34" t="s">
        <v>155</v>
      </c>
      <c r="C34">
        <v>45077</v>
      </c>
      <c r="D34" s="170" t="s">
        <v>156</v>
      </c>
      <c r="E34" t="s">
        <v>144</v>
      </c>
      <c r="F34" t="s">
        <v>72</v>
      </c>
      <c r="G34" t="s">
        <v>73</v>
      </c>
      <c r="H34" t="s">
        <v>157</v>
      </c>
      <c r="J34" s="170" t="s">
        <v>76</v>
      </c>
      <c r="K34" s="170" t="s">
        <v>107</v>
      </c>
      <c r="L34" t="s">
        <v>108</v>
      </c>
      <c r="M34" t="s">
        <v>162</v>
      </c>
      <c r="N34">
        <v>60</v>
      </c>
      <c r="S34" s="170">
        <v>60</v>
      </c>
      <c r="T34" t="s">
        <v>43</v>
      </c>
      <c r="U34">
        <v>3000</v>
      </c>
    </row>
    <row r="35" spans="1:22" x14ac:dyDescent="0.25">
      <c r="A35">
        <v>22</v>
      </c>
      <c r="B35" t="s">
        <v>155</v>
      </c>
      <c r="C35">
        <v>45077</v>
      </c>
      <c r="D35" s="170" t="s">
        <v>156</v>
      </c>
      <c r="E35" t="s">
        <v>144</v>
      </c>
      <c r="F35" t="s">
        <v>72</v>
      </c>
      <c r="G35" t="s">
        <v>73</v>
      </c>
      <c r="H35" t="s">
        <v>157</v>
      </c>
      <c r="J35" s="170" t="s">
        <v>76</v>
      </c>
      <c r="K35" s="170" t="s">
        <v>107</v>
      </c>
      <c r="L35" t="s">
        <v>163</v>
      </c>
      <c r="M35" t="s">
        <v>164</v>
      </c>
      <c r="N35">
        <v>60</v>
      </c>
      <c r="S35" s="170">
        <v>60</v>
      </c>
      <c r="T35" t="s">
        <v>43</v>
      </c>
      <c r="U35">
        <v>600</v>
      </c>
    </row>
    <row r="36" spans="1:22" x14ac:dyDescent="0.25">
      <c r="A36">
        <v>23</v>
      </c>
      <c r="B36" t="s">
        <v>155</v>
      </c>
      <c r="C36">
        <v>45077</v>
      </c>
      <c r="D36" s="170" t="s">
        <v>156</v>
      </c>
      <c r="E36" t="s">
        <v>144</v>
      </c>
      <c r="F36" t="s">
        <v>72</v>
      </c>
      <c r="G36" t="s">
        <v>73</v>
      </c>
      <c r="H36" t="s">
        <v>157</v>
      </c>
      <c r="J36" s="170" t="s">
        <v>76</v>
      </c>
      <c r="K36" s="170" t="s">
        <v>107</v>
      </c>
      <c r="L36" t="s">
        <v>165</v>
      </c>
      <c r="M36" t="s">
        <v>166</v>
      </c>
      <c r="N36">
        <v>60</v>
      </c>
      <c r="S36" s="170">
        <v>60</v>
      </c>
      <c r="T36" t="s">
        <v>43</v>
      </c>
      <c r="U36">
        <v>600</v>
      </c>
    </row>
    <row r="37" spans="1:22" x14ac:dyDescent="0.25">
      <c r="A37">
        <v>24</v>
      </c>
      <c r="B37" t="s">
        <v>155</v>
      </c>
      <c r="C37">
        <v>45077</v>
      </c>
      <c r="D37" s="170" t="s">
        <v>156</v>
      </c>
      <c r="E37" t="s">
        <v>144</v>
      </c>
      <c r="F37" t="s">
        <v>72</v>
      </c>
      <c r="G37" t="s">
        <v>73</v>
      </c>
      <c r="H37" t="s">
        <v>157</v>
      </c>
      <c r="J37" s="170" t="s">
        <v>76</v>
      </c>
      <c r="K37" s="170" t="s">
        <v>107</v>
      </c>
      <c r="L37" t="s">
        <v>167</v>
      </c>
      <c r="M37" t="s">
        <v>168</v>
      </c>
      <c r="N37">
        <v>60</v>
      </c>
      <c r="O37">
        <v>1</v>
      </c>
      <c r="S37" s="170">
        <v>59</v>
      </c>
      <c r="T37" t="s">
        <v>43</v>
      </c>
      <c r="U37">
        <v>300</v>
      </c>
      <c r="V37" t="s">
        <v>79</v>
      </c>
    </row>
    <row r="38" spans="1:22" x14ac:dyDescent="0.25">
      <c r="A38">
        <v>25</v>
      </c>
      <c r="B38" t="s">
        <v>155</v>
      </c>
      <c r="C38">
        <v>45077</v>
      </c>
      <c r="D38" s="170" t="s">
        <v>156</v>
      </c>
      <c r="E38" t="s">
        <v>144</v>
      </c>
      <c r="F38" t="s">
        <v>72</v>
      </c>
      <c r="G38" t="s">
        <v>73</v>
      </c>
      <c r="H38" t="s">
        <v>157</v>
      </c>
      <c r="J38" s="170" t="s">
        <v>76</v>
      </c>
      <c r="K38" s="170" t="s">
        <v>107</v>
      </c>
      <c r="L38" t="s">
        <v>169</v>
      </c>
      <c r="M38" t="s">
        <v>170</v>
      </c>
      <c r="N38">
        <v>180</v>
      </c>
      <c r="S38" s="170">
        <v>180</v>
      </c>
      <c r="T38" t="s">
        <v>43</v>
      </c>
      <c r="U38">
        <v>1800</v>
      </c>
    </row>
    <row r="39" spans="1:22" x14ac:dyDescent="0.25">
      <c r="A39">
        <v>26</v>
      </c>
      <c r="B39" t="s">
        <v>155</v>
      </c>
      <c r="C39">
        <v>45077</v>
      </c>
      <c r="D39" s="170" t="s">
        <v>156</v>
      </c>
      <c r="E39" t="s">
        <v>144</v>
      </c>
      <c r="F39" t="s">
        <v>72</v>
      </c>
      <c r="G39" t="s">
        <v>73</v>
      </c>
      <c r="H39" t="s">
        <v>157</v>
      </c>
      <c r="J39" s="170" t="s">
        <v>76</v>
      </c>
      <c r="K39" s="170" t="s">
        <v>107</v>
      </c>
      <c r="L39" t="s">
        <v>171</v>
      </c>
      <c r="M39" t="s">
        <v>172</v>
      </c>
      <c r="N39">
        <v>180</v>
      </c>
      <c r="S39" s="170">
        <v>180</v>
      </c>
      <c r="T39" t="s">
        <v>43</v>
      </c>
      <c r="U39">
        <v>1800</v>
      </c>
    </row>
    <row r="40" spans="1:22" x14ac:dyDescent="0.25">
      <c r="A40">
        <v>27</v>
      </c>
      <c r="B40" t="s">
        <v>155</v>
      </c>
      <c r="C40">
        <v>45077</v>
      </c>
      <c r="D40" s="170" t="s">
        <v>156</v>
      </c>
      <c r="E40" t="s">
        <v>144</v>
      </c>
      <c r="F40" t="s">
        <v>72</v>
      </c>
      <c r="G40" t="s">
        <v>73</v>
      </c>
      <c r="H40" t="s">
        <v>157</v>
      </c>
      <c r="J40" s="170" t="s">
        <v>76</v>
      </c>
      <c r="K40" s="170" t="s">
        <v>107</v>
      </c>
      <c r="L40" t="s">
        <v>173</v>
      </c>
      <c r="M40" t="s">
        <v>174</v>
      </c>
      <c r="N40">
        <v>180</v>
      </c>
      <c r="S40" s="170">
        <v>180</v>
      </c>
      <c r="T40" t="s">
        <v>43</v>
      </c>
      <c r="U40">
        <v>900</v>
      </c>
    </row>
    <row r="41" spans="1:22" x14ac:dyDescent="0.25">
      <c r="A41">
        <v>28</v>
      </c>
      <c r="B41" t="s">
        <v>155</v>
      </c>
      <c r="C41">
        <v>45077</v>
      </c>
      <c r="D41" s="170" t="s">
        <v>156</v>
      </c>
      <c r="E41" t="s">
        <v>144</v>
      </c>
      <c r="F41" t="s">
        <v>72</v>
      </c>
      <c r="G41" t="s">
        <v>73</v>
      </c>
      <c r="H41" t="s">
        <v>157</v>
      </c>
      <c r="J41" s="170" t="s">
        <v>76</v>
      </c>
      <c r="K41" s="170" t="s">
        <v>107</v>
      </c>
      <c r="L41" t="s">
        <v>175</v>
      </c>
      <c r="M41" t="s">
        <v>176</v>
      </c>
      <c r="N41">
        <v>1260</v>
      </c>
      <c r="O41">
        <v>76</v>
      </c>
      <c r="S41" s="170">
        <v>1184</v>
      </c>
      <c r="T41" t="s">
        <v>43</v>
      </c>
      <c r="U41">
        <v>25200</v>
      </c>
      <c r="V41" t="s">
        <v>79</v>
      </c>
    </row>
    <row r="42" spans="1:22" x14ac:dyDescent="0.25">
      <c r="A42">
        <v>29</v>
      </c>
      <c r="B42" t="s">
        <v>155</v>
      </c>
      <c r="C42">
        <v>45077</v>
      </c>
      <c r="D42" s="170" t="s">
        <v>156</v>
      </c>
      <c r="E42" t="s">
        <v>144</v>
      </c>
      <c r="F42" t="s">
        <v>72</v>
      </c>
      <c r="G42" t="s">
        <v>73</v>
      </c>
      <c r="H42" t="s">
        <v>157</v>
      </c>
      <c r="J42" s="170" t="s">
        <v>76</v>
      </c>
      <c r="K42" s="170" t="s">
        <v>107</v>
      </c>
      <c r="L42" t="s">
        <v>177</v>
      </c>
      <c r="M42" t="s">
        <v>178</v>
      </c>
      <c r="N42">
        <v>240</v>
      </c>
      <c r="S42" s="170">
        <v>240</v>
      </c>
      <c r="T42" t="s">
        <v>43</v>
      </c>
      <c r="U42">
        <v>250</v>
      </c>
    </row>
    <row r="43" spans="1:22" x14ac:dyDescent="0.25">
      <c r="A43">
        <v>30</v>
      </c>
      <c r="B43" t="s">
        <v>155</v>
      </c>
      <c r="C43">
        <v>45077</v>
      </c>
      <c r="D43" s="170" t="s">
        <v>156</v>
      </c>
      <c r="E43" t="s">
        <v>144</v>
      </c>
      <c r="F43" t="s">
        <v>72</v>
      </c>
      <c r="G43" t="s">
        <v>73</v>
      </c>
      <c r="H43" t="s">
        <v>157</v>
      </c>
      <c r="J43" s="170" t="s">
        <v>76</v>
      </c>
      <c r="K43" s="170" t="s">
        <v>107</v>
      </c>
      <c r="L43" t="s">
        <v>179</v>
      </c>
      <c r="M43" t="s">
        <v>180</v>
      </c>
      <c r="N43">
        <v>240</v>
      </c>
      <c r="S43" s="170">
        <v>240</v>
      </c>
      <c r="T43" t="s">
        <v>43</v>
      </c>
      <c r="U43">
        <v>250</v>
      </c>
    </row>
    <row r="44" spans="1:22" x14ac:dyDescent="0.25">
      <c r="A44">
        <v>31</v>
      </c>
      <c r="B44" t="s">
        <v>155</v>
      </c>
      <c r="C44">
        <v>45077</v>
      </c>
      <c r="D44" s="170" t="s">
        <v>156</v>
      </c>
      <c r="E44" t="s">
        <v>144</v>
      </c>
      <c r="F44" t="s">
        <v>72</v>
      </c>
      <c r="G44" t="s">
        <v>73</v>
      </c>
      <c r="H44" t="s">
        <v>157</v>
      </c>
      <c r="J44" s="170" t="s">
        <v>76</v>
      </c>
      <c r="K44" s="170" t="s">
        <v>107</v>
      </c>
      <c r="L44" t="s">
        <v>181</v>
      </c>
      <c r="M44" t="s">
        <v>182</v>
      </c>
      <c r="N44">
        <v>240</v>
      </c>
      <c r="S44" s="170">
        <v>240</v>
      </c>
      <c r="T44" t="s">
        <v>43</v>
      </c>
      <c r="U44">
        <v>100</v>
      </c>
    </row>
    <row r="45" spans="1:22" x14ac:dyDescent="0.25">
      <c r="A45">
        <v>32</v>
      </c>
      <c r="B45" t="s">
        <v>155</v>
      </c>
      <c r="C45">
        <v>45077</v>
      </c>
      <c r="D45" s="170" t="s">
        <v>156</v>
      </c>
      <c r="E45" t="s">
        <v>144</v>
      </c>
      <c r="F45" t="s">
        <v>72</v>
      </c>
      <c r="G45" t="s">
        <v>73</v>
      </c>
      <c r="H45" t="s">
        <v>157</v>
      </c>
      <c r="J45" s="170" t="s">
        <v>76</v>
      </c>
      <c r="K45" s="170" t="s">
        <v>107</v>
      </c>
      <c r="L45" t="s">
        <v>183</v>
      </c>
      <c r="M45" t="s">
        <v>184</v>
      </c>
      <c r="N45">
        <v>240</v>
      </c>
      <c r="S45" s="170">
        <v>240</v>
      </c>
      <c r="T45" t="s">
        <v>43</v>
      </c>
      <c r="U45">
        <v>100</v>
      </c>
    </row>
    <row r="46" spans="1:22" x14ac:dyDescent="0.25">
      <c r="A46">
        <v>33</v>
      </c>
      <c r="B46" t="s">
        <v>155</v>
      </c>
      <c r="C46">
        <v>45077</v>
      </c>
      <c r="D46" s="170" t="s">
        <v>156</v>
      </c>
      <c r="E46" t="s">
        <v>144</v>
      </c>
      <c r="F46" t="s">
        <v>72</v>
      </c>
      <c r="G46" t="s">
        <v>73</v>
      </c>
      <c r="H46" t="s">
        <v>157</v>
      </c>
      <c r="J46" s="170" t="s">
        <v>76</v>
      </c>
      <c r="K46" s="170" t="s">
        <v>107</v>
      </c>
      <c r="L46" t="s">
        <v>185</v>
      </c>
      <c r="M46" t="s">
        <v>186</v>
      </c>
      <c r="N46">
        <v>480</v>
      </c>
      <c r="S46" s="170">
        <v>480</v>
      </c>
      <c r="T46" t="s">
        <v>43</v>
      </c>
      <c r="U46">
        <v>250</v>
      </c>
    </row>
    <row r="47" spans="1:22" x14ac:dyDescent="0.25">
      <c r="A47">
        <v>44</v>
      </c>
      <c r="B47" t="s">
        <v>155</v>
      </c>
      <c r="C47">
        <v>45077</v>
      </c>
      <c r="D47" s="170" t="s">
        <v>156</v>
      </c>
      <c r="E47" t="s">
        <v>144</v>
      </c>
      <c r="F47" t="s">
        <v>72</v>
      </c>
      <c r="G47" t="s">
        <v>73</v>
      </c>
      <c r="H47" t="s">
        <v>157</v>
      </c>
      <c r="J47" s="170" t="s">
        <v>76</v>
      </c>
      <c r="K47" s="170" t="s">
        <v>107</v>
      </c>
      <c r="L47" t="s">
        <v>201</v>
      </c>
      <c r="M47" t="s">
        <v>202</v>
      </c>
      <c r="N47">
        <v>360</v>
      </c>
      <c r="S47" s="170">
        <v>360</v>
      </c>
      <c r="T47" t="s">
        <v>43</v>
      </c>
      <c r="U47">
        <v>250</v>
      </c>
    </row>
    <row r="48" spans="1:22" x14ac:dyDescent="0.25">
      <c r="A48">
        <v>45</v>
      </c>
      <c r="B48" t="s">
        <v>155</v>
      </c>
      <c r="C48">
        <v>45077</v>
      </c>
      <c r="D48" s="170" t="s">
        <v>156</v>
      </c>
      <c r="E48" t="s">
        <v>144</v>
      </c>
      <c r="F48" t="s">
        <v>72</v>
      </c>
      <c r="G48" t="s">
        <v>73</v>
      </c>
      <c r="H48" t="s">
        <v>157</v>
      </c>
      <c r="J48" s="170" t="s">
        <v>76</v>
      </c>
      <c r="K48" s="170" t="s">
        <v>107</v>
      </c>
      <c r="L48" t="s">
        <v>203</v>
      </c>
      <c r="M48" t="s">
        <v>204</v>
      </c>
      <c r="N48">
        <v>360</v>
      </c>
      <c r="S48" s="170">
        <v>360</v>
      </c>
      <c r="T48" t="s">
        <v>43</v>
      </c>
      <c r="U48">
        <v>250</v>
      </c>
    </row>
    <row r="49" spans="1:21" x14ac:dyDescent="0.25">
      <c r="A49">
        <v>46</v>
      </c>
      <c r="B49" t="s">
        <v>155</v>
      </c>
      <c r="C49">
        <v>45077</v>
      </c>
      <c r="D49" s="170" t="s">
        <v>156</v>
      </c>
      <c r="E49" t="s">
        <v>144</v>
      </c>
      <c r="F49" t="s">
        <v>72</v>
      </c>
      <c r="G49" t="s">
        <v>73</v>
      </c>
      <c r="H49" t="s">
        <v>157</v>
      </c>
      <c r="J49" s="170" t="s">
        <v>76</v>
      </c>
      <c r="K49" s="170" t="s">
        <v>107</v>
      </c>
      <c r="L49" t="s">
        <v>205</v>
      </c>
      <c r="M49" t="s">
        <v>206</v>
      </c>
      <c r="N49">
        <v>360</v>
      </c>
      <c r="S49" s="170">
        <v>360</v>
      </c>
      <c r="T49" t="s">
        <v>43</v>
      </c>
      <c r="U49">
        <v>250</v>
      </c>
    </row>
    <row r="50" spans="1:21" x14ac:dyDescent="0.25">
      <c r="A50">
        <v>47</v>
      </c>
      <c r="B50" t="s">
        <v>155</v>
      </c>
      <c r="C50">
        <v>45077</v>
      </c>
      <c r="D50" s="170" t="s">
        <v>156</v>
      </c>
      <c r="E50" t="s">
        <v>144</v>
      </c>
      <c r="F50" t="s">
        <v>72</v>
      </c>
      <c r="G50" t="s">
        <v>73</v>
      </c>
      <c r="H50" t="s">
        <v>157</v>
      </c>
      <c r="J50" s="170" t="s">
        <v>76</v>
      </c>
      <c r="K50" s="170" t="s">
        <v>107</v>
      </c>
      <c r="L50" t="s">
        <v>207</v>
      </c>
      <c r="M50" t="s">
        <v>208</v>
      </c>
      <c r="N50">
        <v>360</v>
      </c>
      <c r="S50" s="170">
        <v>360</v>
      </c>
      <c r="T50" t="s">
        <v>43</v>
      </c>
      <c r="U50">
        <v>250</v>
      </c>
    </row>
    <row r="51" spans="1:21" x14ac:dyDescent="0.25">
      <c r="A51">
        <v>48</v>
      </c>
      <c r="B51" t="s">
        <v>155</v>
      </c>
      <c r="C51">
        <v>45077</v>
      </c>
      <c r="D51" s="170" t="s">
        <v>156</v>
      </c>
      <c r="E51" t="s">
        <v>144</v>
      </c>
      <c r="F51" t="s">
        <v>72</v>
      </c>
      <c r="G51" t="s">
        <v>73</v>
      </c>
      <c r="H51" t="s">
        <v>157</v>
      </c>
      <c r="J51" s="170" t="s">
        <v>76</v>
      </c>
      <c r="K51" s="170" t="s">
        <v>107</v>
      </c>
      <c r="L51" t="s">
        <v>209</v>
      </c>
      <c r="M51" t="s">
        <v>210</v>
      </c>
      <c r="N51">
        <v>6300</v>
      </c>
      <c r="S51" s="170">
        <v>6300</v>
      </c>
      <c r="T51" t="s">
        <v>43</v>
      </c>
      <c r="U51">
        <v>250</v>
      </c>
    </row>
    <row r="52" spans="1:21" x14ac:dyDescent="0.25">
      <c r="A52">
        <v>49</v>
      </c>
      <c r="B52" t="s">
        <v>155</v>
      </c>
      <c r="C52">
        <v>45077</v>
      </c>
      <c r="D52" s="170" t="s">
        <v>156</v>
      </c>
      <c r="E52" t="s">
        <v>144</v>
      </c>
      <c r="F52" t="s">
        <v>72</v>
      </c>
      <c r="G52" t="s">
        <v>73</v>
      </c>
      <c r="H52" t="s">
        <v>157</v>
      </c>
      <c r="J52" s="170" t="s">
        <v>76</v>
      </c>
      <c r="K52" s="170" t="s">
        <v>107</v>
      </c>
      <c r="L52" t="s">
        <v>211</v>
      </c>
      <c r="M52" t="s">
        <v>212</v>
      </c>
      <c r="N52">
        <v>6300</v>
      </c>
      <c r="S52" s="170">
        <v>6300</v>
      </c>
      <c r="T52" t="s">
        <v>43</v>
      </c>
      <c r="U52">
        <v>250</v>
      </c>
    </row>
    <row r="53" spans="1:21" x14ac:dyDescent="0.25">
      <c r="A53">
        <v>50</v>
      </c>
      <c r="B53" t="s">
        <v>155</v>
      </c>
      <c r="C53">
        <v>45077</v>
      </c>
      <c r="D53" s="170" t="s">
        <v>156</v>
      </c>
      <c r="E53" t="s">
        <v>144</v>
      </c>
      <c r="F53" t="s">
        <v>72</v>
      </c>
      <c r="G53" t="s">
        <v>73</v>
      </c>
      <c r="H53" t="s">
        <v>157</v>
      </c>
      <c r="J53" s="170" t="s">
        <v>76</v>
      </c>
      <c r="K53" s="170" t="s">
        <v>107</v>
      </c>
      <c r="L53" t="s">
        <v>213</v>
      </c>
      <c r="M53" t="s">
        <v>214</v>
      </c>
      <c r="N53">
        <v>6300</v>
      </c>
      <c r="S53" s="170">
        <v>6300</v>
      </c>
      <c r="T53" t="s">
        <v>43</v>
      </c>
      <c r="U53">
        <v>250</v>
      </c>
    </row>
    <row r="54" spans="1:21" x14ac:dyDescent="0.25">
      <c r="A54">
        <v>51</v>
      </c>
      <c r="B54" t="s">
        <v>155</v>
      </c>
      <c r="C54">
        <v>45077</v>
      </c>
      <c r="D54" s="170" t="s">
        <v>156</v>
      </c>
      <c r="E54" t="s">
        <v>144</v>
      </c>
      <c r="F54" t="s">
        <v>72</v>
      </c>
      <c r="G54" t="s">
        <v>73</v>
      </c>
      <c r="H54" t="s">
        <v>157</v>
      </c>
      <c r="J54" s="170" t="s">
        <v>76</v>
      </c>
      <c r="K54" s="170" t="s">
        <v>107</v>
      </c>
      <c r="L54" t="s">
        <v>215</v>
      </c>
      <c r="M54" t="s">
        <v>216</v>
      </c>
      <c r="N54">
        <v>6300</v>
      </c>
      <c r="S54" s="170">
        <v>6300</v>
      </c>
      <c r="T54" t="s">
        <v>43</v>
      </c>
      <c r="U54">
        <v>250</v>
      </c>
    </row>
  </sheetData>
  <autoFilter ref="A1:Z54" xr:uid="{D7A01487-1A61-4B70-AB01-ED82E605614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CE2D-DB44-4432-AEC6-41446E99CD56}">
  <dimension ref="A1:AJ117"/>
  <sheetViews>
    <sheetView rightToLeft="1" view="pageBreakPreview" topLeftCell="A91" zoomScaleNormal="100" zoomScaleSheetLayoutView="100" workbookViewId="0">
      <selection activeCell="Q75" sqref="Q75"/>
    </sheetView>
  </sheetViews>
  <sheetFormatPr defaultColWidth="9.140625" defaultRowHeight="19.5" x14ac:dyDescent="0.25"/>
  <cols>
    <col min="1" max="1" width="2.7109375" style="17" customWidth="1"/>
    <col min="2" max="2" width="5.7109375" style="17" customWidth="1"/>
    <col min="3" max="3" width="12.140625" style="17" bestFit="1" customWidth="1"/>
    <col min="4" max="4" width="38.140625" style="17" customWidth="1"/>
    <col min="5" max="5" width="7.85546875" style="65" customWidth="1"/>
    <col min="6" max="6" width="7.85546875" style="17" customWidth="1"/>
    <col min="7" max="7" width="11.7109375" style="86" bestFit="1" customWidth="1"/>
    <col min="8" max="8" width="12.5703125" style="72" customWidth="1"/>
    <col min="9" max="9" width="1.7109375" style="17" customWidth="1"/>
    <col min="10" max="15" width="7.85546875" style="17" customWidth="1"/>
    <col min="16" max="16" width="8.42578125" style="17" customWidth="1"/>
    <col min="17" max="17" width="12.5703125" style="72" customWidth="1"/>
    <col min="18" max="18" width="2.7109375" style="17" customWidth="1"/>
    <col min="19" max="19" width="0" style="17" hidden="1" customWidth="1"/>
    <col min="20" max="20" width="16.42578125" style="17" hidden="1" customWidth="1"/>
    <col min="21" max="21" width="10" style="17" hidden="1" customWidth="1"/>
    <col min="22" max="22" width="9.5703125" style="17" bestFit="1" customWidth="1"/>
    <col min="23" max="23" width="11.5703125" style="17" bestFit="1" customWidth="1"/>
    <col min="24" max="16384" width="9.140625" style="17"/>
  </cols>
  <sheetData>
    <row r="1" spans="2:36" s="16" customFormat="1" ht="21" customHeight="1" x14ac:dyDescent="0.25">
      <c r="B1" s="15" t="s">
        <v>81</v>
      </c>
      <c r="C1" s="15"/>
      <c r="E1" s="64"/>
      <c r="G1" s="84"/>
      <c r="H1" s="71"/>
      <c r="Q1" s="2" t="s">
        <v>87</v>
      </c>
      <c r="AE1" s="110">
        <v>1</v>
      </c>
      <c r="AF1" s="110" t="s">
        <v>91</v>
      </c>
      <c r="AI1" s="110" t="s">
        <v>93</v>
      </c>
      <c r="AJ1" s="111" t="s">
        <v>94</v>
      </c>
    </row>
    <row r="2" spans="2:36" s="16" customFormat="1" ht="21" customHeight="1" x14ac:dyDescent="0.25">
      <c r="B2" s="15" t="s">
        <v>2</v>
      </c>
      <c r="C2" s="15"/>
      <c r="E2" s="64"/>
      <c r="G2" s="84"/>
      <c r="H2" s="71"/>
      <c r="Q2" s="2" t="s">
        <v>89</v>
      </c>
      <c r="AE2" s="112">
        <v>2</v>
      </c>
      <c r="AF2" s="112" t="s">
        <v>91</v>
      </c>
      <c r="AI2" s="112" t="s">
        <v>93</v>
      </c>
      <c r="AJ2" s="113" t="s">
        <v>96</v>
      </c>
    </row>
    <row r="3" spans="2:36" s="16" customFormat="1" ht="21" customHeight="1" x14ac:dyDescent="0.25">
      <c r="B3" s="15" t="s">
        <v>82</v>
      </c>
      <c r="C3" s="15"/>
      <c r="E3" s="64"/>
      <c r="G3" s="85"/>
      <c r="H3" s="71"/>
      <c r="Q3" s="2" t="s">
        <v>227</v>
      </c>
      <c r="AE3" s="110">
        <v>3</v>
      </c>
      <c r="AF3" s="110" t="s">
        <v>91</v>
      </c>
      <c r="AI3" s="110" t="s">
        <v>93</v>
      </c>
      <c r="AJ3" s="111" t="s">
        <v>98</v>
      </c>
    </row>
    <row r="4" spans="2:36" ht="6" customHeight="1" x14ac:dyDescent="0.25">
      <c r="AE4" s="112">
        <v>4</v>
      </c>
      <c r="AF4" s="112" t="s">
        <v>91</v>
      </c>
      <c r="AI4" s="112" t="s">
        <v>93</v>
      </c>
      <c r="AJ4" s="113" t="s">
        <v>100</v>
      </c>
    </row>
    <row r="5" spans="2:36" s="18" customFormat="1" ht="40.5" customHeight="1" x14ac:dyDescent="0.25">
      <c r="B5" s="206" t="s">
        <v>9</v>
      </c>
      <c r="C5" s="206" t="s">
        <v>10</v>
      </c>
      <c r="D5" s="206" t="s">
        <v>11</v>
      </c>
      <c r="E5" s="206" t="s">
        <v>12</v>
      </c>
      <c r="F5" s="206" t="s">
        <v>13</v>
      </c>
      <c r="G5" s="207" t="s">
        <v>14</v>
      </c>
      <c r="H5" s="206" t="s">
        <v>15</v>
      </c>
      <c r="J5" s="217" t="s">
        <v>246</v>
      </c>
      <c r="K5" s="218" t="s">
        <v>247</v>
      </c>
      <c r="L5" s="222" t="s">
        <v>248</v>
      </c>
      <c r="M5" s="224" t="s">
        <v>249</v>
      </c>
      <c r="N5" s="229" t="s">
        <v>250</v>
      </c>
      <c r="O5" s="205" t="s">
        <v>251</v>
      </c>
      <c r="P5" s="205" t="s">
        <v>17</v>
      </c>
      <c r="Q5" s="206" t="s">
        <v>18</v>
      </c>
      <c r="S5" s="18" t="s">
        <v>19</v>
      </c>
      <c r="AE5" s="110">
        <v>5</v>
      </c>
      <c r="AF5" s="110" t="s">
        <v>91</v>
      </c>
      <c r="AI5" s="110" t="s">
        <v>93</v>
      </c>
      <c r="AJ5" s="111" t="s">
        <v>102</v>
      </c>
    </row>
    <row r="6" spans="2:36" s="18" customFormat="1" ht="40.5" customHeight="1" x14ac:dyDescent="0.25">
      <c r="B6" s="200">
        <v>1</v>
      </c>
      <c r="C6" s="219">
        <v>6889210041</v>
      </c>
      <c r="D6" s="213" t="s">
        <v>95</v>
      </c>
      <c r="E6" s="201" t="s">
        <v>43</v>
      </c>
      <c r="F6" s="202">
        <v>1200</v>
      </c>
      <c r="G6" s="203">
        <v>30</v>
      </c>
      <c r="H6" s="197">
        <f t="shared" ref="H6:H37" si="0">F6*G6</f>
        <v>36000</v>
      </c>
      <c r="I6" s="69"/>
      <c r="J6" s="194">
        <v>0</v>
      </c>
      <c r="K6" s="195">
        <f>'123'!S7</f>
        <v>1200</v>
      </c>
      <c r="L6" s="195">
        <v>0</v>
      </c>
      <c r="M6" s="195">
        <v>0</v>
      </c>
      <c r="N6" s="195">
        <v>0</v>
      </c>
      <c r="O6" s="195">
        <f t="shared" ref="O6:O37" si="1">J6+K6+L6+M6+N6</f>
        <v>1200</v>
      </c>
      <c r="P6" s="196">
        <f t="shared" ref="P6:P37" si="2">O6/F6</f>
        <v>1</v>
      </c>
      <c r="Q6" s="197">
        <f t="shared" ref="Q6:Q37" si="3">O6*G6</f>
        <v>36000</v>
      </c>
      <c r="S6" s="18">
        <v>4</v>
      </c>
      <c r="T6" s="19">
        <f>S6-K6</f>
        <v>-1196</v>
      </c>
      <c r="U6" s="20">
        <f t="shared" ref="U6:U11" si="4">S6*G6</f>
        <v>120</v>
      </c>
      <c r="V6" s="18">
        <v>2</v>
      </c>
      <c r="W6" s="18" t="s">
        <v>84</v>
      </c>
      <c r="AE6" s="18">
        <v>7</v>
      </c>
      <c r="AF6" s="18" t="s">
        <v>91</v>
      </c>
      <c r="AI6" s="18" t="s">
        <v>93</v>
      </c>
      <c r="AJ6" s="18" t="s">
        <v>106</v>
      </c>
    </row>
    <row r="7" spans="2:36" s="18" customFormat="1" ht="56.25" x14ac:dyDescent="0.25">
      <c r="B7" s="204">
        <v>2</v>
      </c>
      <c r="C7" s="223">
        <v>6889310041</v>
      </c>
      <c r="D7" s="212" t="s">
        <v>101</v>
      </c>
      <c r="E7" s="100" t="s">
        <v>43</v>
      </c>
      <c r="F7" s="101">
        <v>120</v>
      </c>
      <c r="G7" s="83">
        <v>39</v>
      </c>
      <c r="H7" s="199">
        <f t="shared" si="0"/>
        <v>4680</v>
      </c>
      <c r="I7" s="69"/>
      <c r="J7" s="198">
        <v>0</v>
      </c>
      <c r="K7" s="193">
        <v>0</v>
      </c>
      <c r="L7" s="193">
        <v>0</v>
      </c>
      <c r="M7" s="193">
        <f>'123'!S18</f>
        <v>118</v>
      </c>
      <c r="N7" s="193">
        <v>2</v>
      </c>
      <c r="O7" s="193">
        <f t="shared" si="1"/>
        <v>120</v>
      </c>
      <c r="P7" s="70">
        <f t="shared" si="2"/>
        <v>1</v>
      </c>
      <c r="Q7" s="199">
        <f t="shared" si="3"/>
        <v>4680</v>
      </c>
      <c r="S7" s="18">
        <v>54</v>
      </c>
      <c r="T7" s="19">
        <f>S7-M7</f>
        <v>-64</v>
      </c>
      <c r="U7" s="20">
        <f t="shared" si="4"/>
        <v>2106</v>
      </c>
      <c r="V7" s="18">
        <v>2</v>
      </c>
    </row>
    <row r="8" spans="2:36" s="18" customFormat="1" ht="101.25" x14ac:dyDescent="0.25">
      <c r="B8" s="204">
        <v>3</v>
      </c>
      <c r="C8" s="97">
        <v>6889410101</v>
      </c>
      <c r="D8" s="212" t="s">
        <v>103</v>
      </c>
      <c r="E8" s="100" t="s">
        <v>43</v>
      </c>
      <c r="F8" s="101">
        <v>140</v>
      </c>
      <c r="G8" s="83">
        <v>276</v>
      </c>
      <c r="H8" s="199">
        <f t="shared" si="0"/>
        <v>38640</v>
      </c>
      <c r="I8" s="69"/>
      <c r="J8" s="198">
        <v>0</v>
      </c>
      <c r="K8" s="193">
        <v>0</v>
      </c>
      <c r="L8" s="193">
        <v>0</v>
      </c>
      <c r="M8" s="193">
        <v>0</v>
      </c>
      <c r="N8" s="193">
        <v>68</v>
      </c>
      <c r="O8" s="193">
        <f t="shared" si="1"/>
        <v>68</v>
      </c>
      <c r="P8" s="70">
        <f t="shared" si="2"/>
        <v>0.48571428571428571</v>
      </c>
      <c r="Q8" s="199">
        <f t="shared" si="3"/>
        <v>18768</v>
      </c>
      <c r="S8" s="18">
        <v>14</v>
      </c>
      <c r="T8" s="19">
        <f>S8-J8</f>
        <v>14</v>
      </c>
      <c r="U8" s="20">
        <f t="shared" si="4"/>
        <v>3864</v>
      </c>
      <c r="V8" s="18">
        <v>2</v>
      </c>
    </row>
    <row r="9" spans="2:36" s="18" customFormat="1" ht="101.25" x14ac:dyDescent="0.25">
      <c r="B9" s="204">
        <v>4</v>
      </c>
      <c r="C9" s="97">
        <v>6889410102</v>
      </c>
      <c r="D9" s="212" t="s">
        <v>105</v>
      </c>
      <c r="E9" s="100" t="s">
        <v>43</v>
      </c>
      <c r="F9" s="101">
        <v>30</v>
      </c>
      <c r="G9" s="83">
        <v>314</v>
      </c>
      <c r="H9" s="199">
        <f t="shared" si="0"/>
        <v>9420</v>
      </c>
      <c r="I9" s="69"/>
      <c r="J9" s="198">
        <v>0</v>
      </c>
      <c r="K9" s="193">
        <v>0</v>
      </c>
      <c r="L9" s="193">
        <v>0</v>
      </c>
      <c r="M9" s="193">
        <v>0</v>
      </c>
      <c r="N9" s="193">
        <v>0</v>
      </c>
      <c r="O9" s="193">
        <f t="shared" si="1"/>
        <v>0</v>
      </c>
      <c r="P9" s="70">
        <f t="shared" si="2"/>
        <v>0</v>
      </c>
      <c r="Q9" s="199">
        <f t="shared" si="3"/>
        <v>0</v>
      </c>
      <c r="S9" s="18">
        <v>10</v>
      </c>
      <c r="T9" s="19">
        <f>S9-J9</f>
        <v>10</v>
      </c>
      <c r="U9" s="20">
        <f t="shared" si="4"/>
        <v>3140</v>
      </c>
      <c r="V9" s="18">
        <v>2</v>
      </c>
    </row>
    <row r="10" spans="2:36" s="18" customFormat="1" ht="78.75" x14ac:dyDescent="0.25">
      <c r="B10" s="204">
        <v>5</v>
      </c>
      <c r="C10" s="97">
        <v>6889510101</v>
      </c>
      <c r="D10" s="212" t="s">
        <v>97</v>
      </c>
      <c r="E10" s="100" t="s">
        <v>43</v>
      </c>
      <c r="F10" s="101">
        <v>28</v>
      </c>
      <c r="G10" s="83">
        <v>404</v>
      </c>
      <c r="H10" s="199">
        <f t="shared" si="0"/>
        <v>11312</v>
      </c>
      <c r="I10" s="69"/>
      <c r="J10" s="198">
        <v>0</v>
      </c>
      <c r="K10" s="193">
        <v>0</v>
      </c>
      <c r="L10" s="193">
        <v>0</v>
      </c>
      <c r="M10" s="193">
        <v>0</v>
      </c>
      <c r="N10" s="193">
        <v>0</v>
      </c>
      <c r="O10" s="193">
        <f t="shared" si="1"/>
        <v>0</v>
      </c>
      <c r="P10" s="70">
        <f t="shared" si="2"/>
        <v>0</v>
      </c>
      <c r="Q10" s="199">
        <f t="shared" si="3"/>
        <v>0</v>
      </c>
      <c r="S10" s="18">
        <v>112</v>
      </c>
      <c r="T10" s="19">
        <f>S10-J10</f>
        <v>112</v>
      </c>
      <c r="U10" s="20">
        <f t="shared" si="4"/>
        <v>45248</v>
      </c>
      <c r="V10" s="18">
        <v>2</v>
      </c>
    </row>
    <row r="11" spans="2:36" s="18" customFormat="1" ht="90" x14ac:dyDescent="0.25">
      <c r="B11" s="204">
        <v>6</v>
      </c>
      <c r="C11" s="223">
        <v>6889510142</v>
      </c>
      <c r="D11" s="212" t="s">
        <v>99</v>
      </c>
      <c r="E11" s="100" t="s">
        <v>43</v>
      </c>
      <c r="F11" s="101">
        <v>60</v>
      </c>
      <c r="G11" s="83">
        <v>1700</v>
      </c>
      <c r="H11" s="199">
        <f t="shared" si="0"/>
        <v>102000</v>
      </c>
      <c r="I11" s="69"/>
      <c r="J11" s="198">
        <v>0</v>
      </c>
      <c r="K11" s="193">
        <v>0</v>
      </c>
      <c r="L11" s="193">
        <v>0</v>
      </c>
      <c r="M11" s="193">
        <f>'123'!S32</f>
        <v>60</v>
      </c>
      <c r="N11" s="193">
        <v>0</v>
      </c>
      <c r="O11" s="193">
        <f t="shared" si="1"/>
        <v>60</v>
      </c>
      <c r="P11" s="70">
        <f t="shared" si="2"/>
        <v>1</v>
      </c>
      <c r="Q11" s="199">
        <f t="shared" si="3"/>
        <v>102000</v>
      </c>
      <c r="S11" s="18">
        <v>30</v>
      </c>
      <c r="T11" s="19">
        <f>S11-M11</f>
        <v>-30</v>
      </c>
      <c r="U11" s="20">
        <f t="shared" si="4"/>
        <v>51000</v>
      </c>
      <c r="V11" s="18">
        <v>2</v>
      </c>
    </row>
    <row r="12" spans="2:36" s="18" customFormat="1" ht="24" x14ac:dyDescent="0.25">
      <c r="B12" s="204">
        <v>7</v>
      </c>
      <c r="C12" s="223">
        <v>6889510142</v>
      </c>
      <c r="D12" s="211" t="s">
        <v>161</v>
      </c>
      <c r="E12" s="100" t="s">
        <v>43</v>
      </c>
      <c r="F12" s="101">
        <v>60</v>
      </c>
      <c r="G12" s="83">
        <v>0</v>
      </c>
      <c r="H12" s="199">
        <f t="shared" si="0"/>
        <v>0</v>
      </c>
      <c r="I12" s="69"/>
      <c r="J12" s="198">
        <v>0</v>
      </c>
      <c r="K12" s="193">
        <v>0</v>
      </c>
      <c r="L12" s="193">
        <v>0</v>
      </c>
      <c r="M12" s="193">
        <f>'123'!S33</f>
        <v>60</v>
      </c>
      <c r="N12" s="193">
        <v>0</v>
      </c>
      <c r="O12" s="193">
        <f t="shared" si="1"/>
        <v>60</v>
      </c>
      <c r="P12" s="70">
        <f t="shared" si="2"/>
        <v>1</v>
      </c>
      <c r="Q12" s="199">
        <f t="shared" si="3"/>
        <v>0</v>
      </c>
      <c r="T12" s="19"/>
      <c r="U12" s="20"/>
    </row>
    <row r="13" spans="2:36" s="18" customFormat="1" ht="24" x14ac:dyDescent="0.25">
      <c r="B13" s="204">
        <v>8</v>
      </c>
      <c r="C13" s="223">
        <v>6889510142</v>
      </c>
      <c r="D13" s="211" t="s">
        <v>162</v>
      </c>
      <c r="E13" s="100" t="s">
        <v>43</v>
      </c>
      <c r="F13" s="101">
        <v>60</v>
      </c>
      <c r="G13" s="83">
        <v>0</v>
      </c>
      <c r="H13" s="199">
        <f t="shared" si="0"/>
        <v>0</v>
      </c>
      <c r="I13" s="69"/>
      <c r="J13" s="198">
        <v>0</v>
      </c>
      <c r="K13" s="193">
        <v>0</v>
      </c>
      <c r="L13" s="193">
        <v>0</v>
      </c>
      <c r="M13" s="193">
        <f>'123'!S34</f>
        <v>60</v>
      </c>
      <c r="N13" s="193">
        <v>0</v>
      </c>
      <c r="O13" s="193">
        <f t="shared" si="1"/>
        <v>60</v>
      </c>
      <c r="P13" s="70">
        <f t="shared" si="2"/>
        <v>1</v>
      </c>
      <c r="Q13" s="199">
        <f t="shared" si="3"/>
        <v>0</v>
      </c>
      <c r="T13" s="19"/>
      <c r="U13" s="20"/>
    </row>
    <row r="14" spans="2:36" s="18" customFormat="1" ht="24" x14ac:dyDescent="0.25">
      <c r="B14" s="204">
        <v>9</v>
      </c>
      <c r="C14" s="223">
        <v>6889510142</v>
      </c>
      <c r="D14" s="211" t="s">
        <v>164</v>
      </c>
      <c r="E14" s="100" t="s">
        <v>43</v>
      </c>
      <c r="F14" s="101">
        <v>60</v>
      </c>
      <c r="G14" s="83">
        <v>0</v>
      </c>
      <c r="H14" s="199">
        <f t="shared" si="0"/>
        <v>0</v>
      </c>
      <c r="I14" s="69"/>
      <c r="J14" s="198">
        <v>0</v>
      </c>
      <c r="K14" s="193">
        <v>0</v>
      </c>
      <c r="L14" s="193">
        <v>0</v>
      </c>
      <c r="M14" s="193">
        <f>'123'!S35</f>
        <v>60</v>
      </c>
      <c r="N14" s="193">
        <v>0</v>
      </c>
      <c r="O14" s="193">
        <f t="shared" si="1"/>
        <v>60</v>
      </c>
      <c r="P14" s="70">
        <f t="shared" si="2"/>
        <v>1</v>
      </c>
      <c r="Q14" s="199">
        <f t="shared" si="3"/>
        <v>0</v>
      </c>
      <c r="T14" s="19"/>
      <c r="U14" s="20"/>
    </row>
    <row r="15" spans="2:36" s="18" customFormat="1" ht="24" x14ac:dyDescent="0.25">
      <c r="B15" s="204">
        <v>10</v>
      </c>
      <c r="C15" s="223">
        <v>6889510142</v>
      </c>
      <c r="D15" s="211" t="s">
        <v>166</v>
      </c>
      <c r="E15" s="100" t="s">
        <v>43</v>
      </c>
      <c r="F15" s="101">
        <v>60</v>
      </c>
      <c r="G15" s="83">
        <v>0</v>
      </c>
      <c r="H15" s="199">
        <f t="shared" si="0"/>
        <v>0</v>
      </c>
      <c r="I15" s="69"/>
      <c r="J15" s="198">
        <v>0</v>
      </c>
      <c r="K15" s="193">
        <v>0</v>
      </c>
      <c r="L15" s="193">
        <v>0</v>
      </c>
      <c r="M15" s="193">
        <f>'123'!S36</f>
        <v>60</v>
      </c>
      <c r="N15" s="193">
        <v>0</v>
      </c>
      <c r="O15" s="193">
        <f t="shared" si="1"/>
        <v>60</v>
      </c>
      <c r="P15" s="70">
        <f t="shared" si="2"/>
        <v>1</v>
      </c>
      <c r="Q15" s="199">
        <f t="shared" si="3"/>
        <v>0</v>
      </c>
      <c r="T15" s="19"/>
      <c r="U15" s="20"/>
    </row>
    <row r="16" spans="2:36" s="18" customFormat="1" ht="24" x14ac:dyDescent="0.25">
      <c r="B16" s="204">
        <v>11</v>
      </c>
      <c r="C16" s="223">
        <v>6889510142</v>
      </c>
      <c r="D16" s="211" t="s">
        <v>168</v>
      </c>
      <c r="E16" s="100" t="s">
        <v>43</v>
      </c>
      <c r="F16" s="101">
        <v>60</v>
      </c>
      <c r="G16" s="83">
        <v>0</v>
      </c>
      <c r="H16" s="199">
        <f t="shared" si="0"/>
        <v>0</v>
      </c>
      <c r="I16" s="69"/>
      <c r="J16" s="198">
        <v>0</v>
      </c>
      <c r="K16" s="193">
        <v>0</v>
      </c>
      <c r="L16" s="193">
        <v>0</v>
      </c>
      <c r="M16" s="193">
        <f>'123'!S37</f>
        <v>59</v>
      </c>
      <c r="N16" s="193">
        <v>1</v>
      </c>
      <c r="O16" s="193">
        <f t="shared" si="1"/>
        <v>60</v>
      </c>
      <c r="P16" s="70">
        <f t="shared" si="2"/>
        <v>1</v>
      </c>
      <c r="Q16" s="199">
        <f t="shared" si="3"/>
        <v>0</v>
      </c>
      <c r="T16" s="19"/>
      <c r="U16" s="20"/>
    </row>
    <row r="17" spans="2:36" s="18" customFormat="1" ht="40.5" customHeight="1" x14ac:dyDescent="0.25">
      <c r="B17" s="204">
        <v>12</v>
      </c>
      <c r="C17" s="223">
        <v>6889510142</v>
      </c>
      <c r="D17" s="211" t="s">
        <v>170</v>
      </c>
      <c r="E17" s="100" t="s">
        <v>43</v>
      </c>
      <c r="F17" s="101">
        <v>180</v>
      </c>
      <c r="G17" s="83">
        <v>0</v>
      </c>
      <c r="H17" s="199">
        <f t="shared" si="0"/>
        <v>0</v>
      </c>
      <c r="I17" s="69"/>
      <c r="J17" s="198">
        <v>0</v>
      </c>
      <c r="K17" s="193">
        <v>0</v>
      </c>
      <c r="L17" s="193">
        <v>0</v>
      </c>
      <c r="M17" s="193">
        <f>'123'!S38</f>
        <v>180</v>
      </c>
      <c r="N17" s="193">
        <v>0</v>
      </c>
      <c r="O17" s="193">
        <f t="shared" si="1"/>
        <v>180</v>
      </c>
      <c r="P17" s="70">
        <f t="shared" si="2"/>
        <v>1</v>
      </c>
      <c r="Q17" s="199">
        <f t="shared" si="3"/>
        <v>0</v>
      </c>
      <c r="T17" s="19"/>
      <c r="U17" s="20"/>
      <c r="W17" s="18" t="s">
        <v>84</v>
      </c>
      <c r="AE17" s="18">
        <v>6</v>
      </c>
      <c r="AF17" s="18" t="s">
        <v>91</v>
      </c>
      <c r="AI17" s="18" t="s">
        <v>93</v>
      </c>
      <c r="AJ17" s="18" t="s">
        <v>104</v>
      </c>
    </row>
    <row r="18" spans="2:36" s="18" customFormat="1" ht="24" x14ac:dyDescent="0.25">
      <c r="B18" s="204">
        <v>13</v>
      </c>
      <c r="C18" s="223">
        <v>6889510142</v>
      </c>
      <c r="D18" s="211" t="s">
        <v>172</v>
      </c>
      <c r="E18" s="100" t="s">
        <v>43</v>
      </c>
      <c r="F18" s="101">
        <v>180</v>
      </c>
      <c r="G18" s="83">
        <v>0</v>
      </c>
      <c r="H18" s="199">
        <f t="shared" si="0"/>
        <v>0</v>
      </c>
      <c r="I18" s="69"/>
      <c r="J18" s="198">
        <v>0</v>
      </c>
      <c r="K18" s="193">
        <v>0</v>
      </c>
      <c r="L18" s="193">
        <v>0</v>
      </c>
      <c r="M18" s="193">
        <f>'123'!S39</f>
        <v>180</v>
      </c>
      <c r="N18" s="193">
        <v>0</v>
      </c>
      <c r="O18" s="193">
        <f t="shared" si="1"/>
        <v>180</v>
      </c>
      <c r="P18" s="70">
        <f t="shared" si="2"/>
        <v>1</v>
      </c>
      <c r="Q18" s="199">
        <f t="shared" si="3"/>
        <v>0</v>
      </c>
      <c r="T18" s="19"/>
      <c r="U18" s="20"/>
    </row>
    <row r="19" spans="2:36" s="18" customFormat="1" ht="24" x14ac:dyDescent="0.25">
      <c r="B19" s="204">
        <v>14</v>
      </c>
      <c r="C19" s="223">
        <v>6889510142</v>
      </c>
      <c r="D19" s="211" t="s">
        <v>174</v>
      </c>
      <c r="E19" s="100" t="s">
        <v>43</v>
      </c>
      <c r="F19" s="101">
        <v>180</v>
      </c>
      <c r="G19" s="83">
        <v>0</v>
      </c>
      <c r="H19" s="199">
        <f t="shared" si="0"/>
        <v>0</v>
      </c>
      <c r="I19" s="69"/>
      <c r="J19" s="198">
        <v>0</v>
      </c>
      <c r="K19" s="193">
        <v>0</v>
      </c>
      <c r="L19" s="193">
        <v>0</v>
      </c>
      <c r="M19" s="193">
        <f>'123'!S40</f>
        <v>180</v>
      </c>
      <c r="N19" s="193">
        <v>0</v>
      </c>
      <c r="O19" s="193">
        <f t="shared" si="1"/>
        <v>180</v>
      </c>
      <c r="P19" s="70">
        <f t="shared" si="2"/>
        <v>1</v>
      </c>
      <c r="Q19" s="199">
        <f t="shared" si="3"/>
        <v>0</v>
      </c>
      <c r="T19" s="19"/>
      <c r="U19" s="20"/>
    </row>
    <row r="20" spans="2:36" s="18" customFormat="1" ht="24" x14ac:dyDescent="0.25">
      <c r="B20" s="204">
        <v>15</v>
      </c>
      <c r="C20" s="223">
        <v>6889510142</v>
      </c>
      <c r="D20" s="211" t="s">
        <v>176</v>
      </c>
      <c r="E20" s="100" t="s">
        <v>43</v>
      </c>
      <c r="F20" s="101">
        <v>1260</v>
      </c>
      <c r="G20" s="83">
        <v>0</v>
      </c>
      <c r="H20" s="199">
        <f t="shared" si="0"/>
        <v>0</v>
      </c>
      <c r="I20" s="69"/>
      <c r="J20" s="198">
        <v>0</v>
      </c>
      <c r="K20" s="193">
        <v>0</v>
      </c>
      <c r="L20" s="193">
        <v>0</v>
      </c>
      <c r="M20" s="193">
        <f>'123'!S41</f>
        <v>1184</v>
      </c>
      <c r="N20" s="193">
        <v>76</v>
      </c>
      <c r="O20" s="193">
        <f t="shared" si="1"/>
        <v>1260</v>
      </c>
      <c r="P20" s="70">
        <f t="shared" si="2"/>
        <v>1</v>
      </c>
      <c r="Q20" s="199">
        <f t="shared" si="3"/>
        <v>0</v>
      </c>
      <c r="T20" s="19"/>
      <c r="U20" s="20"/>
    </row>
    <row r="21" spans="2:36" s="18" customFormat="1" ht="24" x14ac:dyDescent="0.25">
      <c r="B21" s="204">
        <v>16</v>
      </c>
      <c r="C21" s="223">
        <v>6889510142</v>
      </c>
      <c r="D21" s="211" t="s">
        <v>178</v>
      </c>
      <c r="E21" s="100" t="s">
        <v>43</v>
      </c>
      <c r="F21" s="101">
        <v>240</v>
      </c>
      <c r="G21" s="83">
        <v>0</v>
      </c>
      <c r="H21" s="199">
        <f t="shared" si="0"/>
        <v>0</v>
      </c>
      <c r="I21" s="69"/>
      <c r="J21" s="198">
        <v>0</v>
      </c>
      <c r="K21" s="193">
        <v>0</v>
      </c>
      <c r="L21" s="193">
        <v>0</v>
      </c>
      <c r="M21" s="193">
        <f>'123'!S42</f>
        <v>240</v>
      </c>
      <c r="N21" s="193">
        <v>0</v>
      </c>
      <c r="O21" s="193">
        <f t="shared" si="1"/>
        <v>240</v>
      </c>
      <c r="P21" s="70">
        <f t="shared" si="2"/>
        <v>1</v>
      </c>
      <c r="Q21" s="199">
        <f t="shared" si="3"/>
        <v>0</v>
      </c>
      <c r="T21" s="19"/>
      <c r="U21" s="20"/>
    </row>
    <row r="22" spans="2:36" s="18" customFormat="1" ht="24" x14ac:dyDescent="0.25">
      <c r="B22" s="204">
        <v>17</v>
      </c>
      <c r="C22" s="223">
        <v>6889510142</v>
      </c>
      <c r="D22" s="211" t="s">
        <v>180</v>
      </c>
      <c r="E22" s="100" t="s">
        <v>43</v>
      </c>
      <c r="F22" s="101">
        <v>240</v>
      </c>
      <c r="G22" s="83">
        <v>0</v>
      </c>
      <c r="H22" s="199">
        <f t="shared" si="0"/>
        <v>0</v>
      </c>
      <c r="I22" s="69"/>
      <c r="J22" s="198">
        <v>0</v>
      </c>
      <c r="K22" s="193">
        <v>0</v>
      </c>
      <c r="L22" s="193">
        <v>0</v>
      </c>
      <c r="M22" s="193">
        <f>'123'!S43</f>
        <v>240</v>
      </c>
      <c r="N22" s="193">
        <v>0</v>
      </c>
      <c r="O22" s="193">
        <f t="shared" si="1"/>
        <v>240</v>
      </c>
      <c r="P22" s="70">
        <f t="shared" si="2"/>
        <v>1</v>
      </c>
      <c r="Q22" s="199">
        <f t="shared" si="3"/>
        <v>0</v>
      </c>
      <c r="T22" s="19"/>
      <c r="U22" s="20"/>
    </row>
    <row r="23" spans="2:36" s="18" customFormat="1" ht="40.5" customHeight="1" x14ac:dyDescent="0.25">
      <c r="B23" s="204">
        <v>18</v>
      </c>
      <c r="C23" s="223">
        <v>6889510142</v>
      </c>
      <c r="D23" s="211" t="s">
        <v>182</v>
      </c>
      <c r="E23" s="100" t="s">
        <v>43</v>
      </c>
      <c r="F23" s="101">
        <v>240</v>
      </c>
      <c r="G23" s="83">
        <v>0</v>
      </c>
      <c r="H23" s="199">
        <f t="shared" si="0"/>
        <v>0</v>
      </c>
      <c r="I23" s="69"/>
      <c r="J23" s="198">
        <v>0</v>
      </c>
      <c r="K23" s="193">
        <v>0</v>
      </c>
      <c r="L23" s="193">
        <v>0</v>
      </c>
      <c r="M23" s="193">
        <f>'123'!S44</f>
        <v>240</v>
      </c>
      <c r="N23" s="193">
        <v>0</v>
      </c>
      <c r="O23" s="193">
        <f t="shared" si="1"/>
        <v>240</v>
      </c>
      <c r="P23" s="70">
        <f t="shared" si="2"/>
        <v>1</v>
      </c>
      <c r="Q23" s="199">
        <f t="shared" si="3"/>
        <v>0</v>
      </c>
      <c r="T23" s="19"/>
      <c r="U23" s="20"/>
      <c r="W23" s="18" t="s">
        <v>84</v>
      </c>
      <c r="Z23" s="18" t="s">
        <v>117</v>
      </c>
    </row>
    <row r="24" spans="2:36" s="18" customFormat="1" ht="24" x14ac:dyDescent="0.25">
      <c r="B24" s="204">
        <v>19</v>
      </c>
      <c r="C24" s="223">
        <v>6889510142</v>
      </c>
      <c r="D24" s="211" t="s">
        <v>184</v>
      </c>
      <c r="E24" s="100" t="s">
        <v>43</v>
      </c>
      <c r="F24" s="101">
        <v>240</v>
      </c>
      <c r="G24" s="83">
        <v>0</v>
      </c>
      <c r="H24" s="199">
        <f t="shared" si="0"/>
        <v>0</v>
      </c>
      <c r="I24" s="69"/>
      <c r="J24" s="198">
        <v>0</v>
      </c>
      <c r="K24" s="193">
        <v>0</v>
      </c>
      <c r="L24" s="193">
        <v>0</v>
      </c>
      <c r="M24" s="193">
        <f>'123'!S45</f>
        <v>240</v>
      </c>
      <c r="N24" s="193">
        <v>0</v>
      </c>
      <c r="O24" s="193">
        <f t="shared" si="1"/>
        <v>240</v>
      </c>
      <c r="P24" s="70">
        <f t="shared" si="2"/>
        <v>1</v>
      </c>
      <c r="Q24" s="199">
        <f t="shared" si="3"/>
        <v>0</v>
      </c>
      <c r="T24" s="19"/>
      <c r="U24" s="20"/>
    </row>
    <row r="25" spans="2:36" s="18" customFormat="1" ht="24" x14ac:dyDescent="0.25">
      <c r="B25" s="204">
        <v>20</v>
      </c>
      <c r="C25" s="223">
        <v>6889510142</v>
      </c>
      <c r="D25" s="211" t="s">
        <v>186</v>
      </c>
      <c r="E25" s="100" t="s">
        <v>43</v>
      </c>
      <c r="F25" s="101">
        <v>480</v>
      </c>
      <c r="G25" s="83">
        <v>0</v>
      </c>
      <c r="H25" s="199">
        <f t="shared" si="0"/>
        <v>0</v>
      </c>
      <c r="I25" s="69"/>
      <c r="J25" s="198">
        <v>0</v>
      </c>
      <c r="K25" s="193">
        <v>0</v>
      </c>
      <c r="L25" s="193">
        <v>0</v>
      </c>
      <c r="M25" s="193">
        <f>'123'!S46</f>
        <v>480</v>
      </c>
      <c r="N25" s="193">
        <v>0</v>
      </c>
      <c r="O25" s="193">
        <f t="shared" si="1"/>
        <v>480</v>
      </c>
      <c r="P25" s="70">
        <f t="shared" si="2"/>
        <v>1</v>
      </c>
      <c r="Q25" s="199">
        <f t="shared" si="3"/>
        <v>0</v>
      </c>
      <c r="T25" s="19"/>
      <c r="U25" s="20"/>
    </row>
    <row r="26" spans="2:36" s="18" customFormat="1" ht="24" x14ac:dyDescent="0.25">
      <c r="B26" s="204">
        <v>21</v>
      </c>
      <c r="C26" s="223">
        <v>6889510142</v>
      </c>
      <c r="D26" s="211" t="s">
        <v>202</v>
      </c>
      <c r="E26" s="100" t="s">
        <v>43</v>
      </c>
      <c r="F26" s="101">
        <v>360</v>
      </c>
      <c r="G26" s="83">
        <v>0</v>
      </c>
      <c r="H26" s="199">
        <f t="shared" si="0"/>
        <v>0</v>
      </c>
      <c r="I26" s="69"/>
      <c r="J26" s="198">
        <v>0</v>
      </c>
      <c r="K26" s="193">
        <v>0</v>
      </c>
      <c r="L26" s="193">
        <v>0</v>
      </c>
      <c r="M26" s="193">
        <f>'123'!S47</f>
        <v>360</v>
      </c>
      <c r="N26" s="193">
        <v>0</v>
      </c>
      <c r="O26" s="193">
        <f t="shared" si="1"/>
        <v>360</v>
      </c>
      <c r="P26" s="70">
        <f t="shared" si="2"/>
        <v>1</v>
      </c>
      <c r="Q26" s="199">
        <f t="shared" si="3"/>
        <v>0</v>
      </c>
      <c r="T26" s="19"/>
      <c r="U26" s="20"/>
    </row>
    <row r="27" spans="2:36" s="18" customFormat="1" ht="24" x14ac:dyDescent="0.25">
      <c r="B27" s="204">
        <v>22</v>
      </c>
      <c r="C27" s="223">
        <v>6889510142</v>
      </c>
      <c r="D27" s="211" t="s">
        <v>204</v>
      </c>
      <c r="E27" s="100" t="s">
        <v>43</v>
      </c>
      <c r="F27" s="101">
        <v>360</v>
      </c>
      <c r="G27" s="83">
        <v>0</v>
      </c>
      <c r="H27" s="199">
        <f t="shared" si="0"/>
        <v>0</v>
      </c>
      <c r="I27" s="69"/>
      <c r="J27" s="198">
        <v>0</v>
      </c>
      <c r="K27" s="193">
        <v>0</v>
      </c>
      <c r="L27" s="193">
        <v>0</v>
      </c>
      <c r="M27" s="193">
        <f>'123'!S48</f>
        <v>360</v>
      </c>
      <c r="N27" s="193">
        <v>0</v>
      </c>
      <c r="O27" s="193">
        <f t="shared" si="1"/>
        <v>360</v>
      </c>
      <c r="P27" s="70">
        <f t="shared" si="2"/>
        <v>1</v>
      </c>
      <c r="Q27" s="199">
        <f t="shared" si="3"/>
        <v>0</v>
      </c>
      <c r="T27" s="19"/>
      <c r="U27" s="20"/>
    </row>
    <row r="28" spans="2:36" s="18" customFormat="1" ht="24" x14ac:dyDescent="0.25">
      <c r="B28" s="204">
        <v>23</v>
      </c>
      <c r="C28" s="223">
        <v>6889510142</v>
      </c>
      <c r="D28" s="211" t="s">
        <v>206</v>
      </c>
      <c r="E28" s="100" t="s">
        <v>43</v>
      </c>
      <c r="F28" s="101">
        <v>360</v>
      </c>
      <c r="G28" s="83">
        <v>0</v>
      </c>
      <c r="H28" s="199">
        <f t="shared" si="0"/>
        <v>0</v>
      </c>
      <c r="I28" s="69"/>
      <c r="J28" s="198">
        <v>0</v>
      </c>
      <c r="K28" s="193">
        <v>0</v>
      </c>
      <c r="L28" s="193">
        <v>0</v>
      </c>
      <c r="M28" s="193">
        <f>'123'!S49</f>
        <v>360</v>
      </c>
      <c r="N28" s="193">
        <v>0</v>
      </c>
      <c r="O28" s="193">
        <f t="shared" si="1"/>
        <v>360</v>
      </c>
      <c r="P28" s="70">
        <f t="shared" si="2"/>
        <v>1</v>
      </c>
      <c r="Q28" s="199">
        <f t="shared" si="3"/>
        <v>0</v>
      </c>
      <c r="T28" s="19"/>
      <c r="U28" s="20"/>
    </row>
    <row r="29" spans="2:36" s="18" customFormat="1" ht="24" x14ac:dyDescent="0.25">
      <c r="B29" s="204">
        <v>24</v>
      </c>
      <c r="C29" s="223">
        <v>6889510142</v>
      </c>
      <c r="D29" s="211" t="s">
        <v>208</v>
      </c>
      <c r="E29" s="100" t="s">
        <v>43</v>
      </c>
      <c r="F29" s="101">
        <v>360</v>
      </c>
      <c r="G29" s="83">
        <v>0</v>
      </c>
      <c r="H29" s="199">
        <f t="shared" si="0"/>
        <v>0</v>
      </c>
      <c r="I29" s="69"/>
      <c r="J29" s="198">
        <v>0</v>
      </c>
      <c r="K29" s="193">
        <v>0</v>
      </c>
      <c r="L29" s="193">
        <v>0</v>
      </c>
      <c r="M29" s="193">
        <f>'123'!S50</f>
        <v>360</v>
      </c>
      <c r="N29" s="193">
        <v>0</v>
      </c>
      <c r="O29" s="193">
        <f t="shared" si="1"/>
        <v>360</v>
      </c>
      <c r="P29" s="70">
        <f t="shared" si="2"/>
        <v>1</v>
      </c>
      <c r="Q29" s="199">
        <f t="shared" si="3"/>
        <v>0</v>
      </c>
      <c r="T29" s="19"/>
      <c r="U29" s="20"/>
    </row>
    <row r="30" spans="2:36" s="18" customFormat="1" ht="24" x14ac:dyDescent="0.25">
      <c r="B30" s="204">
        <v>25</v>
      </c>
      <c r="C30" s="223">
        <v>6889510142</v>
      </c>
      <c r="D30" s="211" t="s">
        <v>210</v>
      </c>
      <c r="E30" s="100" t="s">
        <v>43</v>
      </c>
      <c r="F30" s="101">
        <v>6300</v>
      </c>
      <c r="G30" s="83">
        <v>0</v>
      </c>
      <c r="H30" s="199">
        <f t="shared" si="0"/>
        <v>0</v>
      </c>
      <c r="I30" s="69"/>
      <c r="J30" s="198">
        <v>0</v>
      </c>
      <c r="K30" s="193">
        <v>0</v>
      </c>
      <c r="L30" s="193">
        <v>0</v>
      </c>
      <c r="M30" s="193">
        <f>'123'!S51</f>
        <v>6300</v>
      </c>
      <c r="N30" s="193">
        <v>0</v>
      </c>
      <c r="O30" s="193">
        <f t="shared" si="1"/>
        <v>6300</v>
      </c>
      <c r="P30" s="70">
        <f t="shared" si="2"/>
        <v>1</v>
      </c>
      <c r="Q30" s="199">
        <f t="shared" si="3"/>
        <v>0</v>
      </c>
      <c r="T30" s="19"/>
      <c r="U30" s="20"/>
    </row>
    <row r="31" spans="2:36" s="18" customFormat="1" ht="24" x14ac:dyDescent="0.25">
      <c r="B31" s="204">
        <v>26</v>
      </c>
      <c r="C31" s="223">
        <v>6889510142</v>
      </c>
      <c r="D31" s="211" t="s">
        <v>212</v>
      </c>
      <c r="E31" s="100" t="s">
        <v>43</v>
      </c>
      <c r="F31" s="101">
        <v>6300</v>
      </c>
      <c r="G31" s="83">
        <v>0</v>
      </c>
      <c r="H31" s="199">
        <f t="shared" si="0"/>
        <v>0</v>
      </c>
      <c r="I31" s="69"/>
      <c r="J31" s="198">
        <v>0</v>
      </c>
      <c r="K31" s="193">
        <v>0</v>
      </c>
      <c r="L31" s="193">
        <v>0</v>
      </c>
      <c r="M31" s="193">
        <f>'123'!S52</f>
        <v>6300</v>
      </c>
      <c r="N31" s="193">
        <v>0</v>
      </c>
      <c r="O31" s="193">
        <f t="shared" si="1"/>
        <v>6300</v>
      </c>
      <c r="P31" s="70">
        <f t="shared" si="2"/>
        <v>1</v>
      </c>
      <c r="Q31" s="199">
        <f t="shared" si="3"/>
        <v>0</v>
      </c>
      <c r="T31" s="19"/>
      <c r="U31" s="20"/>
    </row>
    <row r="32" spans="2:36" s="18" customFormat="1" ht="24" x14ac:dyDescent="0.25">
      <c r="B32" s="204">
        <v>27</v>
      </c>
      <c r="C32" s="223">
        <v>6889510142</v>
      </c>
      <c r="D32" s="211" t="s">
        <v>214</v>
      </c>
      <c r="E32" s="100" t="s">
        <v>43</v>
      </c>
      <c r="F32" s="101">
        <v>6300</v>
      </c>
      <c r="G32" s="83">
        <v>0</v>
      </c>
      <c r="H32" s="199">
        <f t="shared" si="0"/>
        <v>0</v>
      </c>
      <c r="I32" s="69"/>
      <c r="J32" s="198">
        <v>0</v>
      </c>
      <c r="K32" s="193">
        <v>0</v>
      </c>
      <c r="L32" s="193">
        <v>0</v>
      </c>
      <c r="M32" s="193">
        <f>'123'!S53</f>
        <v>6300</v>
      </c>
      <c r="N32" s="193">
        <v>0</v>
      </c>
      <c r="O32" s="193">
        <f t="shared" si="1"/>
        <v>6300</v>
      </c>
      <c r="P32" s="70">
        <f t="shared" si="2"/>
        <v>1</v>
      </c>
      <c r="Q32" s="199">
        <f t="shared" si="3"/>
        <v>0</v>
      </c>
      <c r="T32" s="19"/>
      <c r="U32" s="20"/>
    </row>
    <row r="33" spans="2:26" s="18" customFormat="1" ht="24" x14ac:dyDescent="0.25">
      <c r="B33" s="204">
        <v>28</v>
      </c>
      <c r="C33" s="223">
        <v>6889510142</v>
      </c>
      <c r="D33" s="211" t="s">
        <v>216</v>
      </c>
      <c r="E33" s="100" t="s">
        <v>43</v>
      </c>
      <c r="F33" s="101">
        <v>6300</v>
      </c>
      <c r="G33" s="83">
        <v>0</v>
      </c>
      <c r="H33" s="199">
        <f t="shared" si="0"/>
        <v>0</v>
      </c>
      <c r="I33" s="69"/>
      <c r="J33" s="198">
        <v>0</v>
      </c>
      <c r="K33" s="193">
        <v>0</v>
      </c>
      <c r="L33" s="193">
        <v>0</v>
      </c>
      <c r="M33" s="193">
        <f>'123'!S54</f>
        <v>6300</v>
      </c>
      <c r="N33" s="193">
        <v>0</v>
      </c>
      <c r="O33" s="193">
        <f t="shared" si="1"/>
        <v>6300</v>
      </c>
      <c r="P33" s="70">
        <f t="shared" si="2"/>
        <v>1</v>
      </c>
      <c r="Q33" s="199">
        <f t="shared" si="3"/>
        <v>0</v>
      </c>
      <c r="T33" s="19"/>
      <c r="U33" s="20"/>
    </row>
    <row r="34" spans="2:26" s="18" customFormat="1" ht="45" x14ac:dyDescent="0.25">
      <c r="B34" s="204">
        <v>29</v>
      </c>
      <c r="C34" s="223" t="s">
        <v>159</v>
      </c>
      <c r="D34" s="212" t="s">
        <v>92</v>
      </c>
      <c r="E34" s="100" t="s">
        <v>43</v>
      </c>
      <c r="F34" s="101">
        <v>170</v>
      </c>
      <c r="G34" s="101">
        <v>18</v>
      </c>
      <c r="H34" s="199">
        <f t="shared" si="0"/>
        <v>3060</v>
      </c>
      <c r="I34" s="69"/>
      <c r="J34" s="198">
        <v>0</v>
      </c>
      <c r="K34" s="193">
        <v>0</v>
      </c>
      <c r="L34" s="193">
        <v>0</v>
      </c>
      <c r="M34" s="193">
        <f>'123'!S26</f>
        <v>170</v>
      </c>
      <c r="N34" s="193">
        <v>0</v>
      </c>
      <c r="O34" s="193">
        <f t="shared" si="1"/>
        <v>170</v>
      </c>
      <c r="P34" s="70">
        <f t="shared" si="2"/>
        <v>1</v>
      </c>
      <c r="Q34" s="199">
        <f t="shared" si="3"/>
        <v>3060</v>
      </c>
      <c r="S34" s="18">
        <v>36</v>
      </c>
      <c r="T34" s="19">
        <f>S34-M34</f>
        <v>-134</v>
      </c>
      <c r="U34" s="20">
        <f>S34*G34</f>
        <v>648</v>
      </c>
      <c r="V34" s="18">
        <v>2</v>
      </c>
    </row>
    <row r="35" spans="2:26" s="18" customFormat="1" ht="24" x14ac:dyDescent="0.25">
      <c r="B35" s="204">
        <v>30</v>
      </c>
      <c r="C35" s="223" t="s">
        <v>159</v>
      </c>
      <c r="D35" s="211" t="s">
        <v>188</v>
      </c>
      <c r="E35" s="100" t="s">
        <v>43</v>
      </c>
      <c r="F35" s="101">
        <v>340</v>
      </c>
      <c r="G35" s="101">
        <v>0</v>
      </c>
      <c r="H35" s="199">
        <f t="shared" si="0"/>
        <v>0</v>
      </c>
      <c r="I35" s="69"/>
      <c r="J35" s="198">
        <v>0</v>
      </c>
      <c r="K35" s="193">
        <v>0</v>
      </c>
      <c r="L35" s="193">
        <v>0</v>
      </c>
      <c r="M35" s="193">
        <f>'123'!S27</f>
        <v>340</v>
      </c>
      <c r="N35" s="193">
        <v>0</v>
      </c>
      <c r="O35" s="193">
        <f t="shared" si="1"/>
        <v>340</v>
      </c>
      <c r="P35" s="70">
        <f t="shared" si="2"/>
        <v>1</v>
      </c>
      <c r="Q35" s="199">
        <f t="shared" si="3"/>
        <v>0</v>
      </c>
      <c r="T35" s="19"/>
      <c r="U35" s="20"/>
    </row>
    <row r="36" spans="2:26" s="18" customFormat="1" ht="24" x14ac:dyDescent="0.25">
      <c r="B36" s="204">
        <v>31</v>
      </c>
      <c r="C36" s="223" t="s">
        <v>159</v>
      </c>
      <c r="D36" s="211" t="s">
        <v>190</v>
      </c>
      <c r="E36" s="100" t="s">
        <v>43</v>
      </c>
      <c r="F36" s="101">
        <v>680</v>
      </c>
      <c r="G36" s="101">
        <v>0</v>
      </c>
      <c r="H36" s="199">
        <f t="shared" si="0"/>
        <v>0</v>
      </c>
      <c r="I36" s="69"/>
      <c r="J36" s="198">
        <v>0</v>
      </c>
      <c r="K36" s="193">
        <v>0</v>
      </c>
      <c r="L36" s="193">
        <v>0</v>
      </c>
      <c r="M36" s="193">
        <f>'123'!S28</f>
        <v>680</v>
      </c>
      <c r="N36" s="193">
        <v>0</v>
      </c>
      <c r="O36" s="193">
        <f t="shared" si="1"/>
        <v>680</v>
      </c>
      <c r="P36" s="70">
        <f t="shared" si="2"/>
        <v>1</v>
      </c>
      <c r="Q36" s="199">
        <f t="shared" si="3"/>
        <v>0</v>
      </c>
      <c r="T36" s="19"/>
      <c r="U36" s="20"/>
    </row>
    <row r="37" spans="2:26" s="18" customFormat="1" ht="24" x14ac:dyDescent="0.25">
      <c r="B37" s="204">
        <v>32</v>
      </c>
      <c r="C37" s="223" t="s">
        <v>159</v>
      </c>
      <c r="D37" s="211" t="s">
        <v>120</v>
      </c>
      <c r="E37" s="100" t="s">
        <v>43</v>
      </c>
      <c r="F37" s="101">
        <v>680</v>
      </c>
      <c r="G37" s="101">
        <v>0</v>
      </c>
      <c r="H37" s="199">
        <f t="shared" si="0"/>
        <v>0</v>
      </c>
      <c r="I37" s="69"/>
      <c r="J37" s="198">
        <v>0</v>
      </c>
      <c r="K37" s="193">
        <v>0</v>
      </c>
      <c r="L37" s="193">
        <v>0</v>
      </c>
      <c r="M37" s="193">
        <f>'123'!S29</f>
        <v>680</v>
      </c>
      <c r="N37" s="193">
        <v>0</v>
      </c>
      <c r="O37" s="193">
        <f t="shared" si="1"/>
        <v>680</v>
      </c>
      <c r="P37" s="70">
        <f t="shared" si="2"/>
        <v>1</v>
      </c>
      <c r="Q37" s="199">
        <f t="shared" si="3"/>
        <v>0</v>
      </c>
      <c r="T37" s="19"/>
      <c r="U37" s="20"/>
    </row>
    <row r="38" spans="2:26" s="18" customFormat="1" ht="24" x14ac:dyDescent="0.25">
      <c r="B38" s="204">
        <v>33</v>
      </c>
      <c r="C38" s="223" t="s">
        <v>159</v>
      </c>
      <c r="D38" s="211" t="s">
        <v>122</v>
      </c>
      <c r="E38" s="100" t="s">
        <v>43</v>
      </c>
      <c r="F38" s="101">
        <v>680</v>
      </c>
      <c r="G38" s="101">
        <v>0</v>
      </c>
      <c r="H38" s="199">
        <f t="shared" ref="H38:H69" si="5">F38*G38</f>
        <v>0</v>
      </c>
      <c r="I38" s="69"/>
      <c r="J38" s="198">
        <v>0</v>
      </c>
      <c r="K38" s="193">
        <v>0</v>
      </c>
      <c r="L38" s="193">
        <v>0</v>
      </c>
      <c r="M38" s="193">
        <f>'123'!S30</f>
        <v>680</v>
      </c>
      <c r="N38" s="193">
        <v>0</v>
      </c>
      <c r="O38" s="193">
        <f t="shared" ref="O38:O69" si="6">J38+K38+L38+M38+N38</f>
        <v>680</v>
      </c>
      <c r="P38" s="70">
        <f t="shared" ref="P38:P69" si="7">O38/F38</f>
        <v>1</v>
      </c>
      <c r="Q38" s="199">
        <f t="shared" ref="Q38:Q70" si="8">O38*G38</f>
        <v>0</v>
      </c>
      <c r="T38" s="19"/>
      <c r="U38" s="20"/>
    </row>
    <row r="39" spans="2:26" s="18" customFormat="1" ht="24" x14ac:dyDescent="0.25">
      <c r="B39" s="204">
        <v>34</v>
      </c>
      <c r="C39" s="223" t="s">
        <v>159</v>
      </c>
      <c r="D39" s="211" t="s">
        <v>194</v>
      </c>
      <c r="E39" s="100" t="s">
        <v>43</v>
      </c>
      <c r="F39" s="101">
        <v>340</v>
      </c>
      <c r="G39" s="101">
        <v>0</v>
      </c>
      <c r="H39" s="199">
        <f t="shared" si="5"/>
        <v>0</v>
      </c>
      <c r="I39" s="69"/>
      <c r="J39" s="198">
        <v>0</v>
      </c>
      <c r="K39" s="193">
        <v>0</v>
      </c>
      <c r="L39" s="193">
        <v>0</v>
      </c>
      <c r="M39" s="193">
        <f>'123'!S31</f>
        <v>340</v>
      </c>
      <c r="N39" s="193">
        <v>0</v>
      </c>
      <c r="O39" s="193">
        <f t="shared" si="6"/>
        <v>340</v>
      </c>
      <c r="P39" s="70">
        <f t="shared" si="7"/>
        <v>1</v>
      </c>
      <c r="Q39" s="199">
        <f t="shared" si="8"/>
        <v>0</v>
      </c>
      <c r="T39" s="19"/>
      <c r="U39" s="20"/>
    </row>
    <row r="40" spans="2:26" s="18" customFormat="1" ht="24" x14ac:dyDescent="0.25">
      <c r="B40" s="204">
        <v>35</v>
      </c>
      <c r="C40" s="220" t="s">
        <v>114</v>
      </c>
      <c r="D40" s="211" t="s">
        <v>113</v>
      </c>
      <c r="E40" s="100" t="s">
        <v>43</v>
      </c>
      <c r="F40" s="101">
        <v>1200</v>
      </c>
      <c r="G40" s="83">
        <v>0</v>
      </c>
      <c r="H40" s="199">
        <f t="shared" si="5"/>
        <v>0</v>
      </c>
      <c r="I40" s="69"/>
      <c r="J40" s="198">
        <v>0</v>
      </c>
      <c r="K40" s="193">
        <f>'123'!S8</f>
        <v>1200</v>
      </c>
      <c r="L40" s="193">
        <v>0</v>
      </c>
      <c r="M40" s="193">
        <v>0</v>
      </c>
      <c r="N40" s="193">
        <v>0</v>
      </c>
      <c r="O40" s="193">
        <f t="shared" si="6"/>
        <v>1200</v>
      </c>
      <c r="P40" s="70">
        <f t="shared" si="7"/>
        <v>1</v>
      </c>
      <c r="Q40" s="199">
        <f t="shared" si="8"/>
        <v>0</v>
      </c>
      <c r="T40" s="19"/>
      <c r="U40" s="20"/>
    </row>
    <row r="41" spans="2:26" s="18" customFormat="1" ht="24" x14ac:dyDescent="0.25">
      <c r="B41" s="204">
        <v>36</v>
      </c>
      <c r="C41" s="221" t="s">
        <v>114</v>
      </c>
      <c r="D41" s="211" t="s">
        <v>116</v>
      </c>
      <c r="E41" s="100" t="s">
        <v>43</v>
      </c>
      <c r="F41" s="101">
        <v>2400</v>
      </c>
      <c r="G41" s="83">
        <v>0</v>
      </c>
      <c r="H41" s="199">
        <f t="shared" si="5"/>
        <v>0</v>
      </c>
      <c r="I41" s="69"/>
      <c r="J41" s="198">
        <v>0</v>
      </c>
      <c r="K41" s="193">
        <v>0</v>
      </c>
      <c r="L41" s="193">
        <f>'123'!S9</f>
        <v>2400</v>
      </c>
      <c r="M41" s="193">
        <v>0</v>
      </c>
      <c r="N41" s="193">
        <v>0</v>
      </c>
      <c r="O41" s="193">
        <f t="shared" si="6"/>
        <v>2400</v>
      </c>
      <c r="P41" s="70">
        <f t="shared" si="7"/>
        <v>1</v>
      </c>
      <c r="Q41" s="199">
        <f t="shared" si="8"/>
        <v>0</v>
      </c>
      <c r="T41" s="19"/>
      <c r="U41" s="20"/>
    </row>
    <row r="42" spans="2:26" s="18" customFormat="1" ht="24" x14ac:dyDescent="0.25">
      <c r="B42" s="204">
        <v>37</v>
      </c>
      <c r="C42" s="221" t="s">
        <v>114</v>
      </c>
      <c r="D42" s="211" t="s">
        <v>118</v>
      </c>
      <c r="E42" s="100" t="s">
        <v>43</v>
      </c>
      <c r="F42" s="101">
        <v>4800</v>
      </c>
      <c r="G42" s="83">
        <v>0</v>
      </c>
      <c r="H42" s="199">
        <f t="shared" si="5"/>
        <v>0</v>
      </c>
      <c r="I42" s="69"/>
      <c r="J42" s="198">
        <v>0</v>
      </c>
      <c r="K42" s="193">
        <v>0</v>
      </c>
      <c r="L42" s="193">
        <f>'123'!S10</f>
        <v>4800</v>
      </c>
      <c r="M42" s="193">
        <v>0</v>
      </c>
      <c r="N42" s="193">
        <v>0</v>
      </c>
      <c r="O42" s="193">
        <f t="shared" si="6"/>
        <v>4800</v>
      </c>
      <c r="P42" s="70">
        <f t="shared" si="7"/>
        <v>1</v>
      </c>
      <c r="Q42" s="199">
        <f t="shared" si="8"/>
        <v>0</v>
      </c>
      <c r="T42" s="19"/>
      <c r="U42" s="20"/>
    </row>
    <row r="43" spans="2:26" s="18" customFormat="1" ht="24" x14ac:dyDescent="0.25">
      <c r="B43" s="204">
        <v>38</v>
      </c>
      <c r="C43" s="221" t="s">
        <v>114</v>
      </c>
      <c r="D43" s="211" t="s">
        <v>120</v>
      </c>
      <c r="E43" s="100" t="s">
        <v>43</v>
      </c>
      <c r="F43" s="101">
        <v>4800</v>
      </c>
      <c r="G43" s="83">
        <v>0</v>
      </c>
      <c r="H43" s="199">
        <f t="shared" si="5"/>
        <v>0</v>
      </c>
      <c r="I43" s="69"/>
      <c r="J43" s="198">
        <v>0</v>
      </c>
      <c r="K43" s="193">
        <v>0</v>
      </c>
      <c r="L43" s="193">
        <f>'123'!S11</f>
        <v>4800</v>
      </c>
      <c r="M43" s="193">
        <v>0</v>
      </c>
      <c r="N43" s="193">
        <v>0</v>
      </c>
      <c r="O43" s="193">
        <f t="shared" si="6"/>
        <v>4800</v>
      </c>
      <c r="P43" s="70">
        <f t="shared" si="7"/>
        <v>1</v>
      </c>
      <c r="Q43" s="199">
        <f t="shared" si="8"/>
        <v>0</v>
      </c>
      <c r="T43" s="19"/>
      <c r="U43" s="20"/>
    </row>
    <row r="44" spans="2:26" s="18" customFormat="1" ht="24" x14ac:dyDescent="0.25">
      <c r="B44" s="204">
        <v>39</v>
      </c>
      <c r="C44" s="221" t="s">
        <v>114</v>
      </c>
      <c r="D44" s="211" t="s">
        <v>122</v>
      </c>
      <c r="E44" s="100" t="s">
        <v>43</v>
      </c>
      <c r="F44" s="101">
        <v>4800</v>
      </c>
      <c r="G44" s="83">
        <v>0</v>
      </c>
      <c r="H44" s="199">
        <f t="shared" si="5"/>
        <v>0</v>
      </c>
      <c r="I44" s="69"/>
      <c r="J44" s="198">
        <v>0</v>
      </c>
      <c r="K44" s="193">
        <v>0</v>
      </c>
      <c r="L44" s="193">
        <f>'123'!S12</f>
        <v>4800</v>
      </c>
      <c r="M44" s="193">
        <v>0</v>
      </c>
      <c r="N44" s="193">
        <v>0</v>
      </c>
      <c r="O44" s="193">
        <f t="shared" si="6"/>
        <v>4800</v>
      </c>
      <c r="P44" s="70">
        <f t="shared" si="7"/>
        <v>1</v>
      </c>
      <c r="Q44" s="199">
        <f t="shared" si="8"/>
        <v>0</v>
      </c>
      <c r="T44" s="19"/>
      <c r="U44" s="20"/>
    </row>
    <row r="45" spans="2:26" s="18" customFormat="1" ht="24" x14ac:dyDescent="0.25">
      <c r="B45" s="204">
        <v>40</v>
      </c>
      <c r="C45" s="221" t="s">
        <v>114</v>
      </c>
      <c r="D45" s="211" t="s">
        <v>124</v>
      </c>
      <c r="E45" s="100" t="s">
        <v>43</v>
      </c>
      <c r="F45" s="101">
        <v>2400</v>
      </c>
      <c r="G45" s="83">
        <v>0</v>
      </c>
      <c r="H45" s="199">
        <f t="shared" si="5"/>
        <v>0</v>
      </c>
      <c r="I45" s="69"/>
      <c r="J45" s="198">
        <v>0</v>
      </c>
      <c r="K45" s="193">
        <v>0</v>
      </c>
      <c r="L45" s="193">
        <f>'123'!S13</f>
        <v>2400</v>
      </c>
      <c r="M45" s="193">
        <v>0</v>
      </c>
      <c r="N45" s="193">
        <v>0</v>
      </c>
      <c r="O45" s="193">
        <f t="shared" si="6"/>
        <v>2400</v>
      </c>
      <c r="P45" s="70">
        <f t="shared" si="7"/>
        <v>1</v>
      </c>
      <c r="Q45" s="199">
        <f t="shared" si="8"/>
        <v>0</v>
      </c>
      <c r="T45" s="19"/>
      <c r="U45" s="20"/>
    </row>
    <row r="46" spans="2:26" s="18" customFormat="1" ht="40.5" customHeight="1" x14ac:dyDescent="0.25">
      <c r="B46" s="204">
        <v>41</v>
      </c>
      <c r="C46" s="221" t="s">
        <v>114</v>
      </c>
      <c r="D46" s="211" t="s">
        <v>126</v>
      </c>
      <c r="E46" s="100" t="s">
        <v>43</v>
      </c>
      <c r="F46" s="101">
        <v>4800</v>
      </c>
      <c r="G46" s="83">
        <v>0</v>
      </c>
      <c r="H46" s="199">
        <f t="shared" si="5"/>
        <v>0</v>
      </c>
      <c r="I46" s="69"/>
      <c r="J46" s="198">
        <v>0</v>
      </c>
      <c r="K46" s="193">
        <v>0</v>
      </c>
      <c r="L46" s="193">
        <f>'123'!S14</f>
        <v>4800</v>
      </c>
      <c r="M46" s="193">
        <v>0</v>
      </c>
      <c r="N46" s="193">
        <v>0</v>
      </c>
      <c r="O46" s="193">
        <f t="shared" si="6"/>
        <v>4800</v>
      </c>
      <c r="P46" s="70">
        <f t="shared" si="7"/>
        <v>1</v>
      </c>
      <c r="Q46" s="199">
        <f t="shared" si="8"/>
        <v>0</v>
      </c>
      <c r="T46" s="19"/>
      <c r="U46" s="20"/>
      <c r="W46" s="18" t="s">
        <v>84</v>
      </c>
      <c r="Z46" s="18" t="s">
        <v>121</v>
      </c>
    </row>
    <row r="47" spans="2:26" s="18" customFormat="1" ht="24" x14ac:dyDescent="0.25">
      <c r="B47" s="204">
        <v>42</v>
      </c>
      <c r="C47" s="221" t="s">
        <v>114</v>
      </c>
      <c r="D47" s="211" t="s">
        <v>128</v>
      </c>
      <c r="E47" s="100" t="s">
        <v>43</v>
      </c>
      <c r="F47" s="101">
        <v>4800</v>
      </c>
      <c r="G47" s="83">
        <v>0</v>
      </c>
      <c r="H47" s="199">
        <f t="shared" si="5"/>
        <v>0</v>
      </c>
      <c r="I47" s="69"/>
      <c r="J47" s="198">
        <v>0</v>
      </c>
      <c r="K47" s="193">
        <v>0</v>
      </c>
      <c r="L47" s="193">
        <f>'123'!S15</f>
        <v>4800</v>
      </c>
      <c r="M47" s="193">
        <v>0</v>
      </c>
      <c r="N47" s="193">
        <v>0</v>
      </c>
      <c r="O47" s="193">
        <f t="shared" si="6"/>
        <v>4800</v>
      </c>
      <c r="P47" s="70">
        <f t="shared" si="7"/>
        <v>1</v>
      </c>
      <c r="Q47" s="199">
        <f t="shared" si="8"/>
        <v>0</v>
      </c>
      <c r="T47" s="19"/>
      <c r="U47" s="20"/>
    </row>
    <row r="48" spans="2:26" s="18" customFormat="1" ht="24" x14ac:dyDescent="0.25">
      <c r="B48" s="204">
        <v>43</v>
      </c>
      <c r="C48" s="221" t="s">
        <v>114</v>
      </c>
      <c r="D48" s="211" t="s">
        <v>122</v>
      </c>
      <c r="E48" s="100" t="s">
        <v>43</v>
      </c>
      <c r="F48" s="101">
        <v>4800</v>
      </c>
      <c r="G48" s="83">
        <v>0</v>
      </c>
      <c r="H48" s="199">
        <f t="shared" si="5"/>
        <v>0</v>
      </c>
      <c r="I48" s="69"/>
      <c r="J48" s="198">
        <v>0</v>
      </c>
      <c r="K48" s="193">
        <v>0</v>
      </c>
      <c r="L48" s="193">
        <f>'123'!S16</f>
        <v>4800</v>
      </c>
      <c r="M48" s="193">
        <v>0</v>
      </c>
      <c r="N48" s="193">
        <v>0</v>
      </c>
      <c r="O48" s="193">
        <f t="shared" si="6"/>
        <v>4800</v>
      </c>
      <c r="P48" s="70">
        <f t="shared" si="7"/>
        <v>1</v>
      </c>
      <c r="Q48" s="199">
        <f t="shared" si="8"/>
        <v>0</v>
      </c>
      <c r="T48" s="19"/>
      <c r="U48" s="20"/>
    </row>
    <row r="49" spans="2:26" s="18" customFormat="1" ht="24" x14ac:dyDescent="0.25">
      <c r="B49" s="204">
        <v>44</v>
      </c>
      <c r="C49" s="221" t="s">
        <v>114</v>
      </c>
      <c r="D49" s="211" t="s">
        <v>131</v>
      </c>
      <c r="E49" s="100" t="s">
        <v>43</v>
      </c>
      <c r="F49" s="101">
        <v>2400</v>
      </c>
      <c r="G49" s="83">
        <v>0</v>
      </c>
      <c r="H49" s="199">
        <f t="shared" si="5"/>
        <v>0</v>
      </c>
      <c r="I49" s="69"/>
      <c r="J49" s="198">
        <v>0</v>
      </c>
      <c r="K49" s="193">
        <v>0</v>
      </c>
      <c r="L49" s="193">
        <f>'123'!S17</f>
        <v>2220</v>
      </c>
      <c r="M49" s="193">
        <v>0</v>
      </c>
      <c r="N49" s="193">
        <v>180</v>
      </c>
      <c r="O49" s="193">
        <f t="shared" si="6"/>
        <v>2400</v>
      </c>
      <c r="P49" s="70">
        <f t="shared" si="7"/>
        <v>1</v>
      </c>
      <c r="Q49" s="199">
        <f t="shared" si="8"/>
        <v>0</v>
      </c>
      <c r="T49" s="19"/>
      <c r="U49" s="20"/>
    </row>
    <row r="50" spans="2:26" s="18" customFormat="1" ht="24" x14ac:dyDescent="0.25">
      <c r="B50" s="204">
        <v>45</v>
      </c>
      <c r="C50" s="223" t="s">
        <v>158</v>
      </c>
      <c r="D50" s="211" t="s">
        <v>188</v>
      </c>
      <c r="E50" s="100" t="s">
        <v>43</v>
      </c>
      <c r="F50" s="101">
        <v>240</v>
      </c>
      <c r="G50" s="83">
        <v>0</v>
      </c>
      <c r="H50" s="199">
        <f t="shared" si="5"/>
        <v>0</v>
      </c>
      <c r="I50" s="69"/>
      <c r="J50" s="198">
        <v>0</v>
      </c>
      <c r="K50" s="193">
        <v>0</v>
      </c>
      <c r="L50" s="193">
        <v>0</v>
      </c>
      <c r="M50" s="193">
        <f>'123'!S19</f>
        <v>305</v>
      </c>
      <c r="N50" s="193">
        <v>0</v>
      </c>
      <c r="O50" s="193">
        <f t="shared" si="6"/>
        <v>305</v>
      </c>
      <c r="P50" s="70">
        <f t="shared" si="7"/>
        <v>1.2708333333333333</v>
      </c>
      <c r="Q50" s="199">
        <f t="shared" si="8"/>
        <v>0</v>
      </c>
      <c r="T50" s="19"/>
      <c r="U50" s="20"/>
    </row>
    <row r="51" spans="2:26" s="18" customFormat="1" ht="24" x14ac:dyDescent="0.25">
      <c r="B51" s="204">
        <v>46</v>
      </c>
      <c r="C51" s="223" t="s">
        <v>158</v>
      </c>
      <c r="D51" s="211" t="s">
        <v>190</v>
      </c>
      <c r="E51" s="100" t="s">
        <v>43</v>
      </c>
      <c r="F51" s="101">
        <v>480</v>
      </c>
      <c r="G51" s="83">
        <v>0</v>
      </c>
      <c r="H51" s="199">
        <f t="shared" si="5"/>
        <v>0</v>
      </c>
      <c r="I51" s="69"/>
      <c r="J51" s="198">
        <v>0</v>
      </c>
      <c r="K51" s="193">
        <v>0</v>
      </c>
      <c r="L51" s="193">
        <v>0</v>
      </c>
      <c r="M51" s="193">
        <f>'123'!S20</f>
        <v>480</v>
      </c>
      <c r="N51" s="193">
        <v>0</v>
      </c>
      <c r="O51" s="193">
        <f t="shared" si="6"/>
        <v>480</v>
      </c>
      <c r="P51" s="70">
        <f t="shared" si="7"/>
        <v>1</v>
      </c>
      <c r="Q51" s="199">
        <f t="shared" si="8"/>
        <v>0</v>
      </c>
      <c r="T51" s="19"/>
      <c r="U51" s="20"/>
    </row>
    <row r="52" spans="2:26" s="18" customFormat="1" ht="24" x14ac:dyDescent="0.25">
      <c r="B52" s="204">
        <v>47</v>
      </c>
      <c r="C52" s="223" t="s">
        <v>158</v>
      </c>
      <c r="D52" s="211" t="s">
        <v>120</v>
      </c>
      <c r="E52" s="100" t="s">
        <v>43</v>
      </c>
      <c r="F52" s="101">
        <v>480</v>
      </c>
      <c r="G52" s="83">
        <v>0</v>
      </c>
      <c r="H52" s="199">
        <f t="shared" si="5"/>
        <v>0</v>
      </c>
      <c r="I52" s="69"/>
      <c r="J52" s="198">
        <v>0</v>
      </c>
      <c r="K52" s="193">
        <v>0</v>
      </c>
      <c r="L52" s="193">
        <v>0</v>
      </c>
      <c r="M52" s="193">
        <f>'123'!S21</f>
        <v>480</v>
      </c>
      <c r="N52" s="193">
        <v>0</v>
      </c>
      <c r="O52" s="193">
        <f t="shared" si="6"/>
        <v>480</v>
      </c>
      <c r="P52" s="70">
        <f t="shared" si="7"/>
        <v>1</v>
      </c>
      <c r="Q52" s="199">
        <f t="shared" si="8"/>
        <v>0</v>
      </c>
      <c r="T52" s="19"/>
      <c r="U52" s="20"/>
    </row>
    <row r="53" spans="2:26" s="18" customFormat="1" ht="48" x14ac:dyDescent="0.25">
      <c r="B53" s="204">
        <v>48</v>
      </c>
      <c r="C53" s="223" t="s">
        <v>158</v>
      </c>
      <c r="D53" s="211" t="s">
        <v>122</v>
      </c>
      <c r="E53" s="100" t="s">
        <v>43</v>
      </c>
      <c r="F53" s="101">
        <v>480</v>
      </c>
      <c r="G53" s="83">
        <v>0</v>
      </c>
      <c r="H53" s="199">
        <f t="shared" si="5"/>
        <v>0</v>
      </c>
      <c r="I53" s="69"/>
      <c r="J53" s="198">
        <v>0</v>
      </c>
      <c r="K53" s="193">
        <v>0</v>
      </c>
      <c r="L53" s="193">
        <v>0</v>
      </c>
      <c r="M53" s="193">
        <f>'123'!S22</f>
        <v>480</v>
      </c>
      <c r="N53" s="193">
        <v>0</v>
      </c>
      <c r="O53" s="193">
        <f t="shared" si="6"/>
        <v>480</v>
      </c>
      <c r="P53" s="70">
        <f t="shared" si="7"/>
        <v>1</v>
      </c>
      <c r="Q53" s="199">
        <f t="shared" si="8"/>
        <v>0</v>
      </c>
      <c r="T53" s="19"/>
      <c r="U53" s="20"/>
      <c r="W53" s="18" t="s">
        <v>84</v>
      </c>
      <c r="Z53" s="18" t="s">
        <v>119</v>
      </c>
    </row>
    <row r="54" spans="2:26" s="18" customFormat="1" ht="28.5" customHeight="1" x14ac:dyDescent="0.25">
      <c r="B54" s="204">
        <v>49</v>
      </c>
      <c r="C54" s="223" t="s">
        <v>158</v>
      </c>
      <c r="D54" s="211" t="s">
        <v>200</v>
      </c>
      <c r="E54" s="100" t="s">
        <v>43</v>
      </c>
      <c r="F54" s="101">
        <v>120</v>
      </c>
      <c r="G54" s="83">
        <v>0</v>
      </c>
      <c r="H54" s="199">
        <f t="shared" si="5"/>
        <v>0</v>
      </c>
      <c r="I54" s="69"/>
      <c r="J54" s="198">
        <v>0</v>
      </c>
      <c r="K54" s="193">
        <v>0</v>
      </c>
      <c r="L54" s="193">
        <v>0</v>
      </c>
      <c r="M54" s="193">
        <f>'123'!S23</f>
        <v>120</v>
      </c>
      <c r="N54" s="193">
        <v>0</v>
      </c>
      <c r="O54" s="193">
        <f t="shared" si="6"/>
        <v>120</v>
      </c>
      <c r="P54" s="70">
        <f t="shared" si="7"/>
        <v>1</v>
      </c>
      <c r="Q54" s="199">
        <f t="shared" si="8"/>
        <v>0</v>
      </c>
      <c r="T54" s="19"/>
      <c r="U54" s="20"/>
      <c r="Z54" s="18" t="s">
        <v>127</v>
      </c>
    </row>
    <row r="55" spans="2:26" s="18" customFormat="1" ht="28.5" customHeight="1" x14ac:dyDescent="0.25">
      <c r="B55" s="204">
        <v>50</v>
      </c>
      <c r="C55" s="223" t="s">
        <v>158</v>
      </c>
      <c r="D55" s="211" t="s">
        <v>218</v>
      </c>
      <c r="E55" s="100" t="s">
        <v>43</v>
      </c>
      <c r="F55" s="101">
        <v>60</v>
      </c>
      <c r="G55" s="83">
        <v>0</v>
      </c>
      <c r="H55" s="199">
        <f t="shared" si="5"/>
        <v>0</v>
      </c>
      <c r="I55" s="69"/>
      <c r="J55" s="198">
        <v>0</v>
      </c>
      <c r="K55" s="193">
        <v>0</v>
      </c>
      <c r="L55" s="193">
        <v>0</v>
      </c>
      <c r="M55" s="193">
        <f>'123'!S24</f>
        <v>60</v>
      </c>
      <c r="N55" s="193">
        <v>0</v>
      </c>
      <c r="O55" s="193">
        <f t="shared" si="6"/>
        <v>60</v>
      </c>
      <c r="P55" s="70">
        <f t="shared" si="7"/>
        <v>1</v>
      </c>
      <c r="Q55" s="199">
        <f t="shared" si="8"/>
        <v>0</v>
      </c>
      <c r="T55" s="19"/>
      <c r="U55" s="20"/>
      <c r="Z55" s="18" t="s">
        <v>129</v>
      </c>
    </row>
    <row r="56" spans="2:26" s="18" customFormat="1" ht="28.5" customHeight="1" x14ac:dyDescent="0.25">
      <c r="B56" s="204">
        <v>51</v>
      </c>
      <c r="C56" s="223" t="s">
        <v>158</v>
      </c>
      <c r="D56" s="211" t="s">
        <v>220</v>
      </c>
      <c r="E56" s="100" t="s">
        <v>43</v>
      </c>
      <c r="F56" s="101">
        <v>60</v>
      </c>
      <c r="G56" s="83">
        <v>0</v>
      </c>
      <c r="H56" s="199">
        <f t="shared" si="5"/>
        <v>0</v>
      </c>
      <c r="I56" s="69"/>
      <c r="J56" s="198">
        <v>0</v>
      </c>
      <c r="K56" s="193">
        <v>0</v>
      </c>
      <c r="L56" s="193">
        <v>0</v>
      </c>
      <c r="M56" s="193">
        <f>'123'!S25</f>
        <v>60</v>
      </c>
      <c r="N56" s="193">
        <v>0</v>
      </c>
      <c r="O56" s="193">
        <f t="shared" si="6"/>
        <v>60</v>
      </c>
      <c r="P56" s="70">
        <f t="shared" si="7"/>
        <v>1</v>
      </c>
      <c r="Q56" s="199">
        <f t="shared" si="8"/>
        <v>0</v>
      </c>
      <c r="T56" s="19"/>
      <c r="U56" s="20"/>
      <c r="Z56" s="18" t="s">
        <v>130</v>
      </c>
    </row>
    <row r="57" spans="2:26" s="18" customFormat="1" ht="40.5" customHeight="1" x14ac:dyDescent="0.25">
      <c r="B57" s="204">
        <v>52</v>
      </c>
      <c r="C57" s="97" t="s">
        <v>233</v>
      </c>
      <c r="D57" s="211" t="s">
        <v>234</v>
      </c>
      <c r="E57" s="100" t="s">
        <v>43</v>
      </c>
      <c r="F57" s="101">
        <v>22</v>
      </c>
      <c r="G57" s="83">
        <v>0</v>
      </c>
      <c r="H57" s="199">
        <f t="shared" si="5"/>
        <v>0</v>
      </c>
      <c r="I57" s="69"/>
      <c r="J57" s="198">
        <v>0</v>
      </c>
      <c r="K57" s="193">
        <v>0</v>
      </c>
      <c r="L57" s="193">
        <v>0</v>
      </c>
      <c r="M57" s="193">
        <v>0</v>
      </c>
      <c r="N57" s="193">
        <v>22</v>
      </c>
      <c r="O57" s="193">
        <f t="shared" si="6"/>
        <v>22</v>
      </c>
      <c r="P57" s="70">
        <f t="shared" si="7"/>
        <v>1</v>
      </c>
      <c r="Q57" s="199">
        <f t="shared" si="8"/>
        <v>0</v>
      </c>
      <c r="T57" s="19"/>
      <c r="U57" s="20"/>
    </row>
    <row r="58" spans="2:26" s="18" customFormat="1" ht="40.5" customHeight="1" x14ac:dyDescent="0.25">
      <c r="B58" s="204">
        <v>53</v>
      </c>
      <c r="C58" s="97" t="s">
        <v>233</v>
      </c>
      <c r="D58" s="211" t="s">
        <v>234</v>
      </c>
      <c r="E58" s="100" t="s">
        <v>43</v>
      </c>
      <c r="F58" s="101">
        <v>22</v>
      </c>
      <c r="G58" s="83">
        <v>0</v>
      </c>
      <c r="H58" s="199">
        <f t="shared" si="5"/>
        <v>0</v>
      </c>
      <c r="I58" s="69"/>
      <c r="J58" s="198">
        <v>0</v>
      </c>
      <c r="K58" s="193">
        <v>0</v>
      </c>
      <c r="L58" s="193">
        <v>0</v>
      </c>
      <c r="M58" s="193">
        <v>0</v>
      </c>
      <c r="N58" s="193">
        <v>22</v>
      </c>
      <c r="O58" s="193">
        <f t="shared" si="6"/>
        <v>22</v>
      </c>
      <c r="P58" s="70">
        <f t="shared" si="7"/>
        <v>1</v>
      </c>
      <c r="Q58" s="199">
        <f t="shared" si="8"/>
        <v>0</v>
      </c>
      <c r="T58" s="19"/>
      <c r="U58" s="20"/>
    </row>
    <row r="59" spans="2:26" s="18" customFormat="1" ht="40.5" customHeight="1" x14ac:dyDescent="0.25">
      <c r="B59" s="204">
        <v>54</v>
      </c>
      <c r="C59" s="97" t="s">
        <v>233</v>
      </c>
      <c r="D59" s="211" t="s">
        <v>234</v>
      </c>
      <c r="E59" s="100" t="s">
        <v>43</v>
      </c>
      <c r="F59" s="101">
        <v>24</v>
      </c>
      <c r="G59" s="83">
        <v>0</v>
      </c>
      <c r="H59" s="199">
        <f t="shared" si="5"/>
        <v>0</v>
      </c>
      <c r="I59" s="69"/>
      <c r="J59" s="198">
        <v>0</v>
      </c>
      <c r="K59" s="193">
        <v>0</v>
      </c>
      <c r="L59" s="193">
        <v>0</v>
      </c>
      <c r="M59" s="193">
        <v>0</v>
      </c>
      <c r="N59" s="193">
        <v>24</v>
      </c>
      <c r="O59" s="193">
        <f t="shared" si="6"/>
        <v>24</v>
      </c>
      <c r="P59" s="70">
        <f t="shared" si="7"/>
        <v>1</v>
      </c>
      <c r="Q59" s="199">
        <f t="shared" si="8"/>
        <v>0</v>
      </c>
      <c r="T59" s="19"/>
      <c r="U59" s="20"/>
    </row>
    <row r="60" spans="2:26" s="18" customFormat="1" ht="40.5" customHeight="1" x14ac:dyDescent="0.25">
      <c r="B60" s="204">
        <v>55</v>
      </c>
      <c r="C60" s="97" t="s">
        <v>233</v>
      </c>
      <c r="D60" s="211" t="s">
        <v>235</v>
      </c>
      <c r="E60" s="100" t="s">
        <v>43</v>
      </c>
      <c r="F60" s="101">
        <v>34</v>
      </c>
      <c r="G60" s="83">
        <v>0</v>
      </c>
      <c r="H60" s="199">
        <f t="shared" si="5"/>
        <v>0</v>
      </c>
      <c r="I60" s="69"/>
      <c r="J60" s="198">
        <v>0</v>
      </c>
      <c r="K60" s="193">
        <v>0</v>
      </c>
      <c r="L60" s="193">
        <v>0</v>
      </c>
      <c r="M60" s="193">
        <v>0</v>
      </c>
      <c r="N60" s="193">
        <v>34</v>
      </c>
      <c r="O60" s="193">
        <f t="shared" si="6"/>
        <v>34</v>
      </c>
      <c r="P60" s="70">
        <f t="shared" si="7"/>
        <v>1</v>
      </c>
      <c r="Q60" s="199">
        <f t="shared" si="8"/>
        <v>0</v>
      </c>
      <c r="T60" s="19"/>
      <c r="U60" s="20"/>
    </row>
    <row r="61" spans="2:26" s="18" customFormat="1" ht="40.5" customHeight="1" x14ac:dyDescent="0.25">
      <c r="B61" s="204">
        <v>56</v>
      </c>
      <c r="C61" s="97" t="s">
        <v>233</v>
      </c>
      <c r="D61" s="211" t="s">
        <v>235</v>
      </c>
      <c r="E61" s="100" t="s">
        <v>43</v>
      </c>
      <c r="F61" s="101">
        <v>34</v>
      </c>
      <c r="G61" s="83">
        <v>0</v>
      </c>
      <c r="H61" s="199">
        <f t="shared" si="5"/>
        <v>0</v>
      </c>
      <c r="I61" s="69"/>
      <c r="J61" s="198">
        <v>0</v>
      </c>
      <c r="K61" s="193">
        <v>0</v>
      </c>
      <c r="L61" s="193">
        <v>0</v>
      </c>
      <c r="M61" s="193">
        <v>0</v>
      </c>
      <c r="N61" s="193">
        <v>32</v>
      </c>
      <c r="O61" s="193">
        <f t="shared" si="6"/>
        <v>32</v>
      </c>
      <c r="P61" s="70">
        <f t="shared" si="7"/>
        <v>0.94117647058823528</v>
      </c>
      <c r="Q61" s="199">
        <f t="shared" si="8"/>
        <v>0</v>
      </c>
      <c r="T61" s="19"/>
      <c r="U61" s="20"/>
    </row>
    <row r="62" spans="2:26" s="18" customFormat="1" ht="40.5" customHeight="1" x14ac:dyDescent="0.25">
      <c r="B62" s="204">
        <v>57</v>
      </c>
      <c r="C62" s="97" t="s">
        <v>233</v>
      </c>
      <c r="D62" s="211" t="s">
        <v>237</v>
      </c>
      <c r="E62" s="100" t="s">
        <v>43</v>
      </c>
      <c r="F62" s="101">
        <v>1400</v>
      </c>
      <c r="G62" s="83">
        <v>0</v>
      </c>
      <c r="H62" s="199">
        <f t="shared" si="5"/>
        <v>0</v>
      </c>
      <c r="I62" s="69"/>
      <c r="J62" s="198">
        <v>0</v>
      </c>
      <c r="K62" s="193">
        <v>0</v>
      </c>
      <c r="L62" s="193">
        <v>0</v>
      </c>
      <c r="M62" s="193">
        <v>0</v>
      </c>
      <c r="N62" s="193">
        <v>1400</v>
      </c>
      <c r="O62" s="193">
        <f t="shared" si="6"/>
        <v>1400</v>
      </c>
      <c r="P62" s="70">
        <f t="shared" si="7"/>
        <v>1</v>
      </c>
      <c r="Q62" s="199">
        <f t="shared" si="8"/>
        <v>0</v>
      </c>
      <c r="T62" s="19"/>
      <c r="U62" s="20"/>
    </row>
    <row r="63" spans="2:26" s="18" customFormat="1" ht="24" x14ac:dyDescent="0.25">
      <c r="B63" s="204">
        <v>58</v>
      </c>
      <c r="C63" s="97" t="s">
        <v>233</v>
      </c>
      <c r="D63" s="211" t="s">
        <v>239</v>
      </c>
      <c r="E63" s="100" t="s">
        <v>43</v>
      </c>
      <c r="F63" s="101">
        <v>280</v>
      </c>
      <c r="G63" s="83">
        <v>0</v>
      </c>
      <c r="H63" s="199">
        <f t="shared" si="5"/>
        <v>0</v>
      </c>
      <c r="I63" s="69"/>
      <c r="J63" s="198">
        <v>0</v>
      </c>
      <c r="K63" s="193">
        <v>0</v>
      </c>
      <c r="L63" s="193">
        <v>0</v>
      </c>
      <c r="M63" s="193">
        <v>0</v>
      </c>
      <c r="N63" s="193">
        <v>280</v>
      </c>
      <c r="O63" s="193">
        <f t="shared" si="6"/>
        <v>280</v>
      </c>
      <c r="P63" s="70">
        <f t="shared" si="7"/>
        <v>1</v>
      </c>
      <c r="Q63" s="199">
        <f t="shared" si="8"/>
        <v>0</v>
      </c>
      <c r="T63" s="19"/>
      <c r="U63" s="20"/>
    </row>
    <row r="64" spans="2:26" s="18" customFormat="1" ht="24" x14ac:dyDescent="0.25">
      <c r="B64" s="204">
        <v>59</v>
      </c>
      <c r="C64" s="97" t="s">
        <v>233</v>
      </c>
      <c r="D64" s="211" t="s">
        <v>241</v>
      </c>
      <c r="E64" s="100" t="s">
        <v>43</v>
      </c>
      <c r="F64" s="101">
        <v>280</v>
      </c>
      <c r="G64" s="83">
        <v>0</v>
      </c>
      <c r="H64" s="199">
        <f t="shared" si="5"/>
        <v>0</v>
      </c>
      <c r="I64" s="69"/>
      <c r="J64" s="198">
        <v>0</v>
      </c>
      <c r="K64" s="193">
        <v>0</v>
      </c>
      <c r="L64" s="193">
        <v>0</v>
      </c>
      <c r="M64" s="193">
        <v>0</v>
      </c>
      <c r="N64" s="193">
        <v>280</v>
      </c>
      <c r="O64" s="193">
        <f t="shared" si="6"/>
        <v>280</v>
      </c>
      <c r="P64" s="70">
        <f t="shared" si="7"/>
        <v>1</v>
      </c>
      <c r="Q64" s="199">
        <f t="shared" si="8"/>
        <v>0</v>
      </c>
      <c r="T64" s="19"/>
      <c r="U64" s="20"/>
    </row>
    <row r="65" spans="2:24" s="18" customFormat="1" ht="24" x14ac:dyDescent="0.25">
      <c r="B65" s="204">
        <v>60</v>
      </c>
      <c r="C65" s="97" t="s">
        <v>233</v>
      </c>
      <c r="D65" s="211" t="s">
        <v>243</v>
      </c>
      <c r="E65" s="100" t="s">
        <v>43</v>
      </c>
      <c r="F65" s="101">
        <v>280</v>
      </c>
      <c r="G65" s="83">
        <v>0</v>
      </c>
      <c r="H65" s="199">
        <f t="shared" si="5"/>
        <v>0</v>
      </c>
      <c r="I65" s="69"/>
      <c r="J65" s="198">
        <v>0</v>
      </c>
      <c r="K65" s="193">
        <v>0</v>
      </c>
      <c r="L65" s="193">
        <v>0</v>
      </c>
      <c r="M65" s="193">
        <v>0</v>
      </c>
      <c r="N65" s="193">
        <v>280</v>
      </c>
      <c r="O65" s="193">
        <f t="shared" si="6"/>
        <v>280</v>
      </c>
      <c r="P65" s="70">
        <f t="shared" si="7"/>
        <v>1</v>
      </c>
      <c r="Q65" s="199">
        <f t="shared" si="8"/>
        <v>0</v>
      </c>
      <c r="T65" s="19"/>
      <c r="U65" s="20"/>
    </row>
    <row r="66" spans="2:24" s="18" customFormat="1" ht="24" x14ac:dyDescent="0.25">
      <c r="B66" s="204">
        <v>61</v>
      </c>
      <c r="C66" s="216" t="s">
        <v>108</v>
      </c>
      <c r="D66" s="211" t="s">
        <v>109</v>
      </c>
      <c r="E66" s="100" t="s">
        <v>43</v>
      </c>
      <c r="F66" s="101">
        <v>28</v>
      </c>
      <c r="G66" s="83">
        <v>70</v>
      </c>
      <c r="H66" s="199">
        <f t="shared" si="5"/>
        <v>1960</v>
      </c>
      <c r="I66" s="69"/>
      <c r="J66" s="198">
        <f>'123'!S3</f>
        <v>28</v>
      </c>
      <c r="K66" s="193">
        <v>0</v>
      </c>
      <c r="L66" s="193">
        <v>0</v>
      </c>
      <c r="M66" s="193">
        <v>0</v>
      </c>
      <c r="N66" s="193">
        <v>0</v>
      </c>
      <c r="O66" s="193">
        <f t="shared" si="6"/>
        <v>28</v>
      </c>
      <c r="P66" s="70">
        <f t="shared" si="7"/>
        <v>1</v>
      </c>
      <c r="Q66" s="199">
        <f t="shared" si="8"/>
        <v>1960</v>
      </c>
      <c r="T66" s="19"/>
      <c r="U66" s="20"/>
      <c r="V66" s="18">
        <v>2</v>
      </c>
    </row>
    <row r="67" spans="2:24" s="18" customFormat="1" ht="24" x14ac:dyDescent="0.25">
      <c r="B67" s="204">
        <v>62</v>
      </c>
      <c r="C67" s="216" t="s">
        <v>107</v>
      </c>
      <c r="D67" s="211" t="s">
        <v>109</v>
      </c>
      <c r="E67" s="100" t="s">
        <v>43</v>
      </c>
      <c r="F67" s="101">
        <v>120</v>
      </c>
      <c r="G67" s="83">
        <v>70</v>
      </c>
      <c r="H67" s="199">
        <f t="shared" si="5"/>
        <v>8400</v>
      </c>
      <c r="I67" s="69"/>
      <c r="J67" s="198">
        <f>'123'!S2</f>
        <v>120</v>
      </c>
      <c r="K67" s="193">
        <v>0</v>
      </c>
      <c r="L67" s="193">
        <v>0</v>
      </c>
      <c r="M67" s="193">
        <v>0</v>
      </c>
      <c r="N67" s="193">
        <v>0</v>
      </c>
      <c r="O67" s="193">
        <f t="shared" si="6"/>
        <v>120</v>
      </c>
      <c r="P67" s="70">
        <f t="shared" si="7"/>
        <v>1</v>
      </c>
      <c r="Q67" s="199">
        <f t="shared" si="8"/>
        <v>8400</v>
      </c>
      <c r="T67" s="19"/>
      <c r="U67" s="20"/>
      <c r="V67" s="18">
        <v>2</v>
      </c>
    </row>
    <row r="68" spans="2:24" s="18" customFormat="1" ht="24" x14ac:dyDescent="0.25">
      <c r="B68" s="204">
        <v>63</v>
      </c>
      <c r="C68" s="216" t="s">
        <v>107</v>
      </c>
      <c r="D68" s="211" t="s">
        <v>110</v>
      </c>
      <c r="E68" s="100" t="s">
        <v>43</v>
      </c>
      <c r="F68" s="101">
        <v>592</v>
      </c>
      <c r="G68" s="83">
        <v>0</v>
      </c>
      <c r="H68" s="199">
        <f t="shared" si="5"/>
        <v>0</v>
      </c>
      <c r="I68" s="69"/>
      <c r="J68" s="198">
        <f>'123'!S4</f>
        <v>589</v>
      </c>
      <c r="K68" s="193">
        <v>0</v>
      </c>
      <c r="L68" s="193">
        <v>0</v>
      </c>
      <c r="M68" s="193">
        <v>0</v>
      </c>
      <c r="N68" s="193">
        <v>3</v>
      </c>
      <c r="O68" s="193">
        <f t="shared" si="6"/>
        <v>592</v>
      </c>
      <c r="P68" s="70">
        <f t="shared" si="7"/>
        <v>1</v>
      </c>
      <c r="Q68" s="199">
        <f t="shared" si="8"/>
        <v>0</v>
      </c>
      <c r="T68" s="19"/>
      <c r="U68" s="20"/>
    </row>
    <row r="69" spans="2:24" s="18" customFormat="1" ht="24" x14ac:dyDescent="0.25">
      <c r="B69" s="204">
        <v>64</v>
      </c>
      <c r="C69" s="216" t="s">
        <v>107</v>
      </c>
      <c r="D69" s="211" t="s">
        <v>111</v>
      </c>
      <c r="E69" s="100" t="s">
        <v>43</v>
      </c>
      <c r="F69" s="101">
        <v>592</v>
      </c>
      <c r="G69" s="83">
        <v>0</v>
      </c>
      <c r="H69" s="199">
        <f t="shared" si="5"/>
        <v>0</v>
      </c>
      <c r="I69" s="69"/>
      <c r="J69" s="198">
        <f>'123'!S5</f>
        <v>592</v>
      </c>
      <c r="K69" s="193">
        <v>0</v>
      </c>
      <c r="L69" s="193">
        <v>0</v>
      </c>
      <c r="M69" s="193">
        <v>0</v>
      </c>
      <c r="N69" s="193">
        <v>0</v>
      </c>
      <c r="O69" s="193">
        <f t="shared" si="6"/>
        <v>592</v>
      </c>
      <c r="P69" s="70">
        <f t="shared" si="7"/>
        <v>1</v>
      </c>
      <c r="Q69" s="199">
        <f t="shared" si="8"/>
        <v>0</v>
      </c>
      <c r="T69" s="19"/>
      <c r="U69" s="20"/>
    </row>
    <row r="70" spans="2:24" s="18" customFormat="1" ht="24" x14ac:dyDescent="0.25">
      <c r="B70" s="253">
        <v>65</v>
      </c>
      <c r="C70" s="254" t="s">
        <v>107</v>
      </c>
      <c r="D70" s="255" t="s">
        <v>80</v>
      </c>
      <c r="E70" s="256" t="s">
        <v>43</v>
      </c>
      <c r="F70" s="257">
        <v>148</v>
      </c>
      <c r="G70" s="258">
        <v>0</v>
      </c>
      <c r="H70" s="259">
        <f t="shared" ref="H70" si="9">F70*G70</f>
        <v>0</v>
      </c>
      <c r="I70" s="69"/>
      <c r="J70" s="260">
        <f>'123'!S6</f>
        <v>148</v>
      </c>
      <c r="K70" s="261">
        <v>0</v>
      </c>
      <c r="L70" s="261">
        <v>0</v>
      </c>
      <c r="M70" s="261">
        <v>0</v>
      </c>
      <c r="N70" s="261">
        <v>0</v>
      </c>
      <c r="O70" s="261">
        <f t="shared" ref="O70" si="10">J70+K70+L70+M70+N70</f>
        <v>148</v>
      </c>
      <c r="P70" s="262">
        <f t="shared" ref="P70" si="11">O70/F70</f>
        <v>1</v>
      </c>
      <c r="Q70" s="259">
        <f t="shared" si="8"/>
        <v>0</v>
      </c>
      <c r="T70" s="19"/>
      <c r="U70" s="20"/>
    </row>
    <row r="71" spans="2:24" ht="5.0999999999999996" customHeight="1" x14ac:dyDescent="0.25">
      <c r="D71" s="21"/>
      <c r="F71" s="21"/>
      <c r="G71" s="87"/>
      <c r="H71" s="73"/>
      <c r="I71" s="22"/>
      <c r="J71" s="23"/>
      <c r="K71" s="23"/>
      <c r="L71" s="23"/>
      <c r="M71" s="23"/>
      <c r="N71" s="23"/>
      <c r="O71" s="23"/>
      <c r="P71" s="23"/>
      <c r="Q71" s="77"/>
    </row>
    <row r="72" spans="2:24" s="24" customFormat="1" ht="24" thickBot="1" x14ac:dyDescent="0.3">
      <c r="D72" s="63"/>
      <c r="E72" s="64"/>
      <c r="F72" s="27">
        <f>SUM(F6:F71)</f>
        <v>77624</v>
      </c>
      <c r="G72" s="88"/>
      <c r="H72" s="184">
        <f>SUM(H6:H71)</f>
        <v>215472</v>
      </c>
      <c r="I72" s="26"/>
      <c r="J72" s="27">
        <f t="shared" ref="J72:O72" si="12">SUM(J6:J71)</f>
        <v>1477</v>
      </c>
      <c r="K72" s="27">
        <f t="shared" si="12"/>
        <v>2400</v>
      </c>
      <c r="L72" s="27">
        <f t="shared" si="12"/>
        <v>35820</v>
      </c>
      <c r="M72" s="27">
        <f t="shared" si="12"/>
        <v>35156</v>
      </c>
      <c r="N72" s="27">
        <f t="shared" si="12"/>
        <v>2704</v>
      </c>
      <c r="O72" s="27">
        <f t="shared" si="12"/>
        <v>77557</v>
      </c>
      <c r="P72" s="27"/>
      <c r="Q72" s="214">
        <f>SUM(Q6:Q71)</f>
        <v>174868</v>
      </c>
    </row>
    <row r="73" spans="2:24" ht="20.100000000000001" customHeight="1" thickTop="1" x14ac:dyDescent="0.25">
      <c r="D73" s="63"/>
      <c r="F73" s="28"/>
      <c r="G73" s="89"/>
      <c r="H73" s="74"/>
      <c r="I73" s="21"/>
      <c r="J73" s="21"/>
      <c r="K73" s="21"/>
      <c r="L73" s="21"/>
      <c r="M73" s="21"/>
      <c r="N73" s="21"/>
      <c r="O73" s="21"/>
      <c r="P73" s="21"/>
      <c r="Q73" s="74"/>
      <c r="X73" s="63" t="s">
        <v>107</v>
      </c>
    </row>
    <row r="74" spans="2:24" ht="20.100000000000001" customHeight="1" x14ac:dyDescent="0.25">
      <c r="D74" s="63"/>
      <c r="F74" s="28"/>
      <c r="G74" s="89"/>
      <c r="H74" s="74"/>
      <c r="I74" s="21"/>
      <c r="J74" s="21"/>
      <c r="K74" s="21"/>
      <c r="L74" s="21"/>
      <c r="M74" s="21"/>
      <c r="N74" s="21"/>
      <c r="O74" s="21"/>
      <c r="P74" s="21"/>
      <c r="Q74" s="74"/>
      <c r="X74" s="63"/>
    </row>
    <row r="75" spans="2:24" ht="20.100000000000001" customHeight="1" x14ac:dyDescent="0.25">
      <c r="D75" s="63"/>
      <c r="F75" s="28"/>
      <c r="G75" s="89"/>
      <c r="H75" s="74"/>
      <c r="I75" s="21"/>
      <c r="J75" s="21"/>
      <c r="K75" s="21"/>
      <c r="L75" s="21"/>
      <c r="M75" s="21"/>
      <c r="N75" s="21"/>
      <c r="O75" s="21"/>
      <c r="P75" s="21"/>
      <c r="Q75" s="74"/>
      <c r="X75" s="63"/>
    </row>
    <row r="76" spans="2:24" ht="30" customHeight="1" x14ac:dyDescent="0.25">
      <c r="B76" s="29" t="s">
        <v>20</v>
      </c>
      <c r="C76" s="29"/>
      <c r="D76" s="30"/>
      <c r="E76" s="66"/>
      <c r="F76" s="42"/>
      <c r="G76" s="90"/>
      <c r="H76" s="42" t="s">
        <v>21</v>
      </c>
      <c r="I76" s="31"/>
      <c r="J76" s="29" t="s">
        <v>22</v>
      </c>
      <c r="K76" s="29"/>
      <c r="L76" s="29"/>
      <c r="M76" s="29"/>
      <c r="N76" s="29"/>
      <c r="O76" s="29"/>
      <c r="P76" s="29"/>
      <c r="Q76" s="78"/>
      <c r="X76" s="63" t="s">
        <v>107</v>
      </c>
    </row>
    <row r="77" spans="2:24" ht="6" customHeight="1" x14ac:dyDescent="0.25">
      <c r="F77" s="75"/>
      <c r="G77" s="91"/>
      <c r="H77" s="75"/>
      <c r="I77" s="31"/>
      <c r="X77" s="63" t="s">
        <v>107</v>
      </c>
    </row>
    <row r="78" spans="2:24" s="32" customFormat="1" ht="18" customHeight="1" x14ac:dyDescent="0.6">
      <c r="B78" s="107" t="s">
        <v>1</v>
      </c>
      <c r="E78" s="65"/>
      <c r="F78" s="95"/>
      <c r="G78" s="92"/>
      <c r="H78" s="236">
        <f>H72</f>
        <v>215472</v>
      </c>
      <c r="I78" s="33"/>
      <c r="J78" s="269" t="s">
        <v>254</v>
      </c>
      <c r="K78" s="269"/>
      <c r="L78" s="269"/>
      <c r="M78" s="269"/>
      <c r="N78" s="269"/>
      <c r="O78" s="269"/>
      <c r="P78" s="269"/>
      <c r="Q78" s="269"/>
    </row>
    <row r="79" spans="2:24" ht="18" customHeight="1" x14ac:dyDescent="0.7">
      <c r="B79" s="107" t="s">
        <v>23</v>
      </c>
      <c r="C79" s="34"/>
      <c r="D79" s="32"/>
      <c r="E79" s="67"/>
      <c r="F79" s="96"/>
      <c r="G79" s="94"/>
      <c r="H79" s="239">
        <f>H78*9%</f>
        <v>19392.48</v>
      </c>
      <c r="I79" s="35"/>
      <c r="J79" s="269"/>
      <c r="K79" s="269"/>
      <c r="L79" s="269"/>
      <c r="M79" s="269"/>
      <c r="N79" s="269"/>
      <c r="O79" s="269"/>
      <c r="P79" s="269"/>
      <c r="Q79" s="269"/>
    </row>
    <row r="80" spans="2:24" ht="18" customHeight="1" x14ac:dyDescent="0.7">
      <c r="B80" s="108" t="s">
        <v>4</v>
      </c>
      <c r="C80" s="36"/>
      <c r="D80" s="37"/>
      <c r="E80" s="68"/>
      <c r="F80" s="96"/>
      <c r="G80" s="94"/>
      <c r="H80" s="240">
        <f>SUM(H78:H79)</f>
        <v>234864.48</v>
      </c>
      <c r="J80" s="269"/>
      <c r="K80" s="269"/>
      <c r="L80" s="269"/>
      <c r="M80" s="269"/>
      <c r="N80" s="269"/>
      <c r="O80" s="269"/>
      <c r="P80" s="269"/>
      <c r="Q80" s="269"/>
    </row>
    <row r="81" spans="1:22" ht="18" customHeight="1" x14ac:dyDescent="0.25">
      <c r="B81" s="107"/>
      <c r="C81" s="32"/>
      <c r="D81" s="32"/>
      <c r="F81" s="96"/>
      <c r="G81" s="94"/>
      <c r="H81" s="241"/>
      <c r="J81" s="269"/>
      <c r="K81" s="269"/>
      <c r="L81" s="269"/>
      <c r="M81" s="269"/>
      <c r="N81" s="269"/>
      <c r="O81" s="269"/>
      <c r="P81" s="269"/>
      <c r="Q81" s="269"/>
    </row>
    <row r="82" spans="1:22" ht="18" customHeight="1" x14ac:dyDescent="0.25">
      <c r="B82" s="108" t="s">
        <v>3</v>
      </c>
      <c r="C82" s="37"/>
      <c r="D82" s="32"/>
      <c r="F82" s="96"/>
      <c r="G82" s="94"/>
      <c r="H82" s="241"/>
      <c r="J82" s="269"/>
      <c r="K82" s="269"/>
      <c r="L82" s="269"/>
      <c r="M82" s="269"/>
      <c r="N82" s="269"/>
      <c r="O82" s="269"/>
      <c r="P82" s="269"/>
      <c r="Q82" s="269"/>
    </row>
    <row r="83" spans="1:22" ht="18" customHeight="1" x14ac:dyDescent="0.25">
      <c r="B83" s="107" t="s">
        <v>132</v>
      </c>
      <c r="C83" s="32"/>
      <c r="D83" s="32"/>
      <c r="F83" s="96"/>
      <c r="G83" s="94"/>
      <c r="H83" s="241">
        <f>H78*25/100</f>
        <v>53868</v>
      </c>
      <c r="J83" s="269"/>
      <c r="K83" s="269"/>
      <c r="L83" s="269"/>
      <c r="M83" s="269"/>
      <c r="N83" s="269"/>
      <c r="O83" s="269"/>
      <c r="P83" s="269"/>
      <c r="Q83" s="269"/>
    </row>
    <row r="84" spans="1:22" ht="18" customHeight="1" x14ac:dyDescent="0.25">
      <c r="B84" s="107" t="s">
        <v>85</v>
      </c>
      <c r="C84" s="32"/>
      <c r="D84" s="32"/>
      <c r="F84" s="96"/>
      <c r="G84" s="94"/>
      <c r="H84" s="241">
        <v>0</v>
      </c>
      <c r="J84" s="269"/>
      <c r="K84" s="269"/>
      <c r="L84" s="269"/>
      <c r="M84" s="269"/>
      <c r="N84" s="269"/>
      <c r="O84" s="269"/>
      <c r="P84" s="269"/>
      <c r="Q84" s="269"/>
    </row>
    <row r="85" spans="1:22" ht="18" customHeight="1" x14ac:dyDescent="0.25">
      <c r="B85" s="107" t="s">
        <v>86</v>
      </c>
      <c r="C85" s="32"/>
      <c r="D85" s="32"/>
      <c r="F85" s="96"/>
      <c r="G85" s="94"/>
      <c r="H85" s="239">
        <v>0</v>
      </c>
      <c r="J85" s="269"/>
      <c r="K85" s="269"/>
      <c r="L85" s="269"/>
      <c r="M85" s="269"/>
      <c r="N85" s="269"/>
      <c r="O85" s="269"/>
      <c r="P85" s="269"/>
      <c r="Q85" s="269"/>
    </row>
    <row r="86" spans="1:22" ht="18" customHeight="1" x14ac:dyDescent="0.7">
      <c r="B86" s="108" t="s">
        <v>24</v>
      </c>
      <c r="C86" s="36"/>
      <c r="D86" s="37"/>
      <c r="E86" s="68"/>
      <c r="F86" s="96"/>
      <c r="G86" s="94"/>
      <c r="H86" s="240">
        <f>SUM(H83:H85)</f>
        <v>53868</v>
      </c>
      <c r="I86" s="38"/>
      <c r="J86" s="269"/>
      <c r="K86" s="269"/>
      <c r="L86" s="269"/>
      <c r="M86" s="269"/>
      <c r="N86" s="269"/>
      <c r="O86" s="269"/>
      <c r="P86" s="269"/>
      <c r="Q86" s="269"/>
      <c r="R86" s="39"/>
    </row>
    <row r="87" spans="1:22" ht="18" customHeight="1" x14ac:dyDescent="0.25">
      <c r="B87" s="107"/>
      <c r="C87" s="32"/>
      <c r="D87" s="32"/>
      <c r="F87" s="96"/>
      <c r="G87" s="94"/>
      <c r="H87" s="233"/>
      <c r="J87" s="269"/>
      <c r="K87" s="269"/>
      <c r="L87" s="269"/>
      <c r="M87" s="269"/>
      <c r="N87" s="269"/>
      <c r="O87" s="269"/>
      <c r="P87" s="269"/>
      <c r="Q87" s="269"/>
    </row>
    <row r="88" spans="1:22" ht="18" customHeight="1" thickBot="1" x14ac:dyDescent="0.75">
      <c r="B88" s="108" t="s">
        <v>25</v>
      </c>
      <c r="C88" s="36"/>
      <c r="D88" s="37"/>
      <c r="E88" s="68"/>
      <c r="F88" s="96"/>
      <c r="G88" s="93"/>
      <c r="H88" s="244">
        <f>H80+H86</f>
        <v>288732.48</v>
      </c>
      <c r="J88" s="269"/>
      <c r="K88" s="269"/>
      <c r="L88" s="269"/>
      <c r="M88" s="269"/>
      <c r="N88" s="269"/>
      <c r="O88" s="269"/>
      <c r="P88" s="269"/>
      <c r="Q88" s="269"/>
    </row>
    <row r="89" spans="1:22" ht="18" customHeight="1" thickTop="1" x14ac:dyDescent="0.25">
      <c r="B89" s="107"/>
      <c r="F89" s="96"/>
      <c r="H89" s="104"/>
      <c r="J89" s="269"/>
      <c r="K89" s="269"/>
      <c r="L89" s="269"/>
      <c r="M89" s="269"/>
      <c r="N89" s="269"/>
      <c r="O89" s="269"/>
      <c r="P89" s="269"/>
      <c r="Q89" s="269"/>
    </row>
    <row r="90" spans="1:22" ht="18" customHeight="1" x14ac:dyDescent="0.25">
      <c r="B90" s="107"/>
      <c r="H90" s="233"/>
      <c r="I90" s="237"/>
      <c r="J90" s="252"/>
      <c r="K90" s="252"/>
      <c r="L90" s="252"/>
      <c r="M90" s="252"/>
      <c r="N90" s="252"/>
      <c r="O90" s="252"/>
      <c r="P90" s="252"/>
      <c r="Q90" s="114"/>
    </row>
    <row r="91" spans="1:22" ht="18" customHeight="1" x14ac:dyDescent="0.25">
      <c r="B91" s="109" t="s">
        <v>20</v>
      </c>
      <c r="C91" s="29"/>
      <c r="D91" s="30"/>
      <c r="E91" s="64"/>
      <c r="F91" s="208"/>
      <c r="G91" s="91"/>
      <c r="H91" s="234" t="s">
        <v>21</v>
      </c>
      <c r="I91" s="237"/>
      <c r="J91" s="252"/>
      <c r="K91" s="252"/>
      <c r="L91" s="252"/>
      <c r="M91" s="252"/>
      <c r="N91" s="273" t="s">
        <v>137</v>
      </c>
      <c r="O91" s="273"/>
      <c r="P91" s="273"/>
      <c r="Q91" s="114"/>
    </row>
    <row r="92" spans="1:22" ht="18" customHeight="1" x14ac:dyDescent="0.25">
      <c r="B92" s="107"/>
      <c r="F92" s="209"/>
      <c r="G92" s="91"/>
      <c r="H92" s="235"/>
      <c r="I92" s="237"/>
      <c r="J92" s="238"/>
      <c r="K92" s="238"/>
      <c r="L92" s="238"/>
      <c r="M92" s="238"/>
      <c r="N92" s="238"/>
      <c r="O92" s="238"/>
      <c r="P92" s="238"/>
      <c r="Q92" s="114"/>
    </row>
    <row r="93" spans="1:22" ht="18" customHeight="1" x14ac:dyDescent="0.25">
      <c r="A93" s="32"/>
      <c r="B93" s="107" t="s">
        <v>1</v>
      </c>
      <c r="C93" s="32"/>
      <c r="D93" s="32"/>
      <c r="F93" s="210"/>
      <c r="G93" s="92"/>
      <c r="H93" s="236">
        <f>Q72-'کنترل قرارداد-3 '!L63</f>
        <v>18846</v>
      </c>
      <c r="I93" s="237"/>
      <c r="J93" s="238"/>
      <c r="K93" s="238"/>
      <c r="L93" s="238"/>
      <c r="M93" s="238"/>
      <c r="N93" s="272">
        <f>N95/1.09</f>
        <v>7782304067.5045862</v>
      </c>
      <c r="O93" s="272"/>
      <c r="P93" s="272"/>
      <c r="Q93" s="114"/>
      <c r="V93" s="215">
        <f>H93+'کنترل قرارداد-3 '!H82+'کنترل قرارداد-2'!H48+'1-کنترل قرارداد'!H48</f>
        <v>174868</v>
      </c>
    </row>
    <row r="94" spans="1:22" ht="18" customHeight="1" x14ac:dyDescent="0.6">
      <c r="B94" s="107" t="s">
        <v>23</v>
      </c>
      <c r="C94" s="34"/>
      <c r="D94" s="32"/>
      <c r="E94" s="67"/>
      <c r="F94" s="96"/>
      <c r="G94" s="94"/>
      <c r="H94" s="239">
        <f>H93*9%</f>
        <v>1696.1399999999999</v>
      </c>
      <c r="I94" s="237"/>
      <c r="J94" s="238"/>
      <c r="K94" s="238"/>
      <c r="L94" s="238"/>
      <c r="M94" s="238"/>
      <c r="N94" s="277">
        <f>N93*9/100</f>
        <v>700407366.07541275</v>
      </c>
      <c r="O94" s="277"/>
      <c r="P94" s="277"/>
      <c r="Q94" s="114"/>
    </row>
    <row r="95" spans="1:22" s="24" customFormat="1" ht="18" customHeight="1" x14ac:dyDescent="0.7">
      <c r="B95" s="108" t="s">
        <v>4</v>
      </c>
      <c r="C95" s="36"/>
      <c r="D95" s="37"/>
      <c r="E95" s="68"/>
      <c r="F95" s="131"/>
      <c r="G95" s="132"/>
      <c r="H95" s="240">
        <f>SUM(H93:H94)</f>
        <v>20542.14</v>
      </c>
      <c r="I95" s="71"/>
      <c r="J95" s="238"/>
      <c r="K95" s="238"/>
      <c r="L95" s="238"/>
      <c r="M95" s="238"/>
      <c r="N95" s="276">
        <f>N103-N101</f>
        <v>8482711433.5799999</v>
      </c>
      <c r="O95" s="276"/>
      <c r="P95" s="276"/>
      <c r="Q95" s="114"/>
    </row>
    <row r="96" spans="1:22" ht="18" customHeight="1" x14ac:dyDescent="0.25">
      <c r="B96" s="107"/>
      <c r="C96" s="32"/>
      <c r="D96" s="32"/>
      <c r="F96" s="96"/>
      <c r="G96" s="94"/>
      <c r="H96" s="241"/>
      <c r="I96" s="237"/>
      <c r="J96" s="238"/>
      <c r="K96" s="238"/>
      <c r="L96" s="238"/>
      <c r="M96" s="238"/>
      <c r="N96" s="238"/>
      <c r="O96" s="238"/>
      <c r="P96" s="238"/>
      <c r="Q96" s="114"/>
    </row>
    <row r="97" spans="1:22" ht="18" customHeight="1" x14ac:dyDescent="0.25">
      <c r="B97" s="108" t="s">
        <v>3</v>
      </c>
      <c r="C97" s="37"/>
      <c r="D97" s="32"/>
      <c r="F97" s="96"/>
      <c r="G97" s="94"/>
      <c r="H97" s="241"/>
      <c r="I97" s="237"/>
      <c r="J97" s="242"/>
      <c r="K97" s="242"/>
      <c r="L97" s="242"/>
      <c r="M97" s="242"/>
      <c r="N97" s="242"/>
      <c r="O97" s="242"/>
      <c r="P97" s="242"/>
    </row>
    <row r="98" spans="1:22" ht="18" customHeight="1" x14ac:dyDescent="0.25">
      <c r="B98" s="107" t="s">
        <v>132</v>
      </c>
      <c r="C98" s="32"/>
      <c r="D98" s="32"/>
      <c r="F98" s="96"/>
      <c r="G98" s="94"/>
      <c r="H98" s="241">
        <f>-H93*25/100</f>
        <v>-4711.5</v>
      </c>
      <c r="I98" s="237"/>
      <c r="J98" s="275">
        <v>283901</v>
      </c>
      <c r="K98" s="275"/>
      <c r="L98" s="242"/>
      <c r="M98" s="242"/>
      <c r="N98" s="275">
        <f>H98*J98</f>
        <v>-1337599561.5</v>
      </c>
      <c r="O98" s="275"/>
      <c r="P98" s="275"/>
    </row>
    <row r="99" spans="1:22" ht="18" customHeight="1" x14ac:dyDescent="0.25">
      <c r="B99" s="107" t="s">
        <v>85</v>
      </c>
      <c r="C99" s="32"/>
      <c r="D99" s="32"/>
      <c r="F99" s="96"/>
      <c r="G99" s="94"/>
      <c r="H99" s="241">
        <f>-H93*5/100</f>
        <v>-942.3</v>
      </c>
      <c r="I99" s="237"/>
      <c r="J99" s="275">
        <v>451347</v>
      </c>
      <c r="K99" s="275"/>
      <c r="L99" s="242"/>
      <c r="M99" s="242"/>
      <c r="N99" s="275">
        <f>H99*J99</f>
        <v>-425304278.09999996</v>
      </c>
      <c r="O99" s="275"/>
      <c r="P99" s="275"/>
    </row>
    <row r="100" spans="1:22" ht="18" customHeight="1" x14ac:dyDescent="0.25">
      <c r="B100" s="107" t="s">
        <v>86</v>
      </c>
      <c r="C100" s="32"/>
      <c r="D100" s="32"/>
      <c r="F100" s="96"/>
      <c r="G100" s="94"/>
      <c r="H100" s="239">
        <v>0</v>
      </c>
      <c r="I100" s="237"/>
      <c r="J100" s="275">
        <v>0</v>
      </c>
      <c r="K100" s="275"/>
      <c r="L100" s="242"/>
      <c r="M100" s="242"/>
      <c r="N100" s="282">
        <f>H100*J100</f>
        <v>0</v>
      </c>
      <c r="O100" s="282"/>
      <c r="P100" s="282"/>
    </row>
    <row r="101" spans="1:22" s="24" customFormat="1" ht="18" customHeight="1" x14ac:dyDescent="0.7">
      <c r="B101" s="108" t="s">
        <v>24</v>
      </c>
      <c r="C101" s="36"/>
      <c r="D101" s="37"/>
      <c r="E101" s="68"/>
      <c r="F101" s="131"/>
      <c r="G101" s="132"/>
      <c r="H101" s="240">
        <f>SUM(H98:H100)</f>
        <v>-5653.8</v>
      </c>
      <c r="I101" s="71"/>
      <c r="J101" s="243"/>
      <c r="K101" s="243"/>
      <c r="L101" s="243"/>
      <c r="M101" s="243"/>
      <c r="N101" s="281">
        <f>SUM(N98:P100)</f>
        <v>-1762903839.5999999</v>
      </c>
      <c r="O101" s="281"/>
      <c r="P101" s="281"/>
      <c r="Q101" s="133"/>
    </row>
    <row r="102" spans="1:22" ht="18" customHeight="1" x14ac:dyDescent="0.25">
      <c r="B102" s="107"/>
      <c r="C102" s="32"/>
      <c r="D102" s="32"/>
      <c r="F102" s="96"/>
      <c r="G102" s="94"/>
      <c r="H102" s="233"/>
      <c r="I102" s="237"/>
      <c r="J102" s="242"/>
      <c r="K102" s="242"/>
      <c r="L102" s="242"/>
      <c r="M102" s="242"/>
      <c r="N102" s="242"/>
      <c r="O102" s="242"/>
      <c r="P102" s="242"/>
    </row>
    <row r="103" spans="1:22" s="24" customFormat="1" ht="18" customHeight="1" thickBot="1" x14ac:dyDescent="0.75">
      <c r="B103" s="108" t="s">
        <v>25</v>
      </c>
      <c r="C103" s="36"/>
      <c r="D103" s="37"/>
      <c r="E103" s="68"/>
      <c r="F103" s="131"/>
      <c r="G103" s="93"/>
      <c r="H103" s="244">
        <f>H95+H101</f>
        <v>14888.34</v>
      </c>
      <c r="I103" s="71"/>
      <c r="J103" s="285">
        <v>451347</v>
      </c>
      <c r="K103" s="285"/>
      <c r="L103" s="243"/>
      <c r="M103" s="243"/>
      <c r="N103" s="283">
        <f>H103*J103</f>
        <v>6719807593.9800005</v>
      </c>
      <c r="O103" s="283"/>
      <c r="P103" s="283"/>
      <c r="Q103" s="133"/>
    </row>
    <row r="104" spans="1:22" ht="18" customHeight="1" thickTop="1" x14ac:dyDescent="0.25">
      <c r="F104" s="96"/>
      <c r="H104" s="76"/>
    </row>
    <row r="105" spans="1:22" s="10" customFormat="1" ht="18" customHeight="1" x14ac:dyDescent="0.7">
      <c r="B105" s="10" t="s">
        <v>8</v>
      </c>
      <c r="G105" s="11"/>
      <c r="H105" s="11"/>
      <c r="J105" s="12"/>
      <c r="K105" s="12"/>
      <c r="L105" s="12"/>
      <c r="M105" s="12"/>
      <c r="N105" s="12"/>
      <c r="O105" s="12"/>
      <c r="P105" s="165"/>
      <c r="Q105" s="41"/>
      <c r="V105" s="13"/>
    </row>
    <row r="106" spans="1:22" s="6" customFormat="1" ht="18" customHeight="1" x14ac:dyDescent="0.6">
      <c r="A106" s="4"/>
      <c r="B106" s="14" t="s">
        <v>255</v>
      </c>
      <c r="C106" s="5"/>
      <c r="D106" s="5"/>
      <c r="E106" s="5"/>
      <c r="F106" s="5"/>
      <c r="G106" s="5"/>
      <c r="H106" s="5"/>
      <c r="I106" s="5"/>
      <c r="J106" s="5"/>
      <c r="K106" s="5"/>
      <c r="L106" s="5"/>
      <c r="M106" s="5"/>
      <c r="N106" s="5"/>
      <c r="O106" s="5"/>
      <c r="P106" s="5"/>
      <c r="Q106" s="41"/>
      <c r="V106" s="7"/>
    </row>
    <row r="107" spans="1:22" s="6" customFormat="1" ht="18" customHeight="1" x14ac:dyDescent="0.6">
      <c r="A107" s="4"/>
      <c r="B107" s="270" t="s">
        <v>83</v>
      </c>
      <c r="C107" s="270"/>
      <c r="D107" s="270"/>
      <c r="E107" s="270"/>
      <c r="F107" s="270"/>
      <c r="G107" s="270"/>
      <c r="H107" s="270"/>
      <c r="I107" s="270"/>
      <c r="J107" s="270"/>
      <c r="K107" s="270"/>
      <c r="L107" s="270"/>
      <c r="M107" s="270"/>
      <c r="N107" s="270"/>
      <c r="O107" s="270"/>
      <c r="P107" s="270"/>
      <c r="Q107" s="270"/>
      <c r="V107" s="7"/>
    </row>
    <row r="108" spans="1:22" s="8" customFormat="1" ht="18" customHeight="1" x14ac:dyDescent="0.6">
      <c r="G108" s="245" t="s">
        <v>7</v>
      </c>
      <c r="H108" s="245" t="s">
        <v>5</v>
      </c>
      <c r="I108" s="245"/>
      <c r="J108" s="274" t="s">
        <v>6</v>
      </c>
      <c r="K108" s="274"/>
      <c r="L108" s="245"/>
      <c r="M108" s="245"/>
      <c r="N108" s="274" t="s">
        <v>0</v>
      </c>
      <c r="O108" s="274"/>
      <c r="P108" s="274"/>
      <c r="V108" s="9"/>
    </row>
    <row r="109" spans="1:22" s="6" customFormat="1" ht="18" customHeight="1" x14ac:dyDescent="0.6">
      <c r="B109" s="6" t="s">
        <v>135</v>
      </c>
      <c r="G109" s="246" t="s">
        <v>88</v>
      </c>
      <c r="H109" s="247">
        <f>H83</f>
        <v>53868</v>
      </c>
      <c r="I109" s="248"/>
      <c r="J109" s="284">
        <v>283901</v>
      </c>
      <c r="K109" s="284"/>
      <c r="L109" s="249"/>
      <c r="M109" s="249"/>
      <c r="N109" s="280">
        <f>H109*J109</f>
        <v>15293179068</v>
      </c>
      <c r="O109" s="280"/>
      <c r="P109" s="280"/>
      <c r="V109" s="7"/>
    </row>
    <row r="110" spans="1:22" s="6" customFormat="1" ht="18" customHeight="1" x14ac:dyDescent="0.6">
      <c r="B110" s="107" t="s">
        <v>136</v>
      </c>
      <c r="G110" s="246" t="s">
        <v>90</v>
      </c>
      <c r="H110" s="247">
        <f>'کنترل قرارداد-2'!H65</f>
        <v>-2590</v>
      </c>
      <c r="I110" s="248"/>
      <c r="J110" s="271">
        <v>283901</v>
      </c>
      <c r="K110" s="271"/>
      <c r="L110" s="250"/>
      <c r="M110" s="250"/>
      <c r="N110" s="279">
        <f>H110*J110</f>
        <v>-735303590</v>
      </c>
      <c r="O110" s="279"/>
      <c r="P110" s="279"/>
      <c r="V110" s="7"/>
    </row>
    <row r="111" spans="1:22" s="6" customFormat="1" ht="18" customHeight="1" x14ac:dyDescent="0.6">
      <c r="B111" s="107" t="s">
        <v>138</v>
      </c>
      <c r="G111" s="246" t="s">
        <v>139</v>
      </c>
      <c r="H111" s="247">
        <f>'کنترل قرارداد-2'!H66</f>
        <v>-9000</v>
      </c>
      <c r="I111" s="248"/>
      <c r="J111" s="271">
        <v>283901</v>
      </c>
      <c r="K111" s="271"/>
      <c r="L111" s="250"/>
      <c r="M111" s="250"/>
      <c r="N111" s="279">
        <f>H111*J111</f>
        <v>-2555109000</v>
      </c>
      <c r="O111" s="279"/>
      <c r="P111" s="279"/>
      <c r="V111" s="7"/>
    </row>
    <row r="112" spans="1:22" s="6" customFormat="1" ht="18" customHeight="1" x14ac:dyDescent="0.6">
      <c r="B112" s="107" t="s">
        <v>223</v>
      </c>
      <c r="G112" s="246" t="s">
        <v>224</v>
      </c>
      <c r="H112" s="247">
        <f>'کنترل قرارداد-3 '!H101</f>
        <v>-27415.5</v>
      </c>
      <c r="I112" s="248"/>
      <c r="J112" s="271">
        <v>283901</v>
      </c>
      <c r="K112" s="271"/>
      <c r="L112" s="250"/>
      <c r="M112" s="250"/>
      <c r="N112" s="279">
        <f>H112*J112</f>
        <v>-7783287865.5</v>
      </c>
      <c r="O112" s="279"/>
      <c r="P112" s="279"/>
      <c r="V112" s="7"/>
    </row>
    <row r="113" spans="2:22" s="6" customFormat="1" ht="18" customHeight="1" x14ac:dyDescent="0.6">
      <c r="B113" s="107" t="s">
        <v>252</v>
      </c>
      <c r="G113" s="246" t="s">
        <v>253</v>
      </c>
      <c r="H113" s="247">
        <f>H98</f>
        <v>-4711.5</v>
      </c>
      <c r="I113" s="248"/>
      <c r="J113" s="271">
        <v>283901</v>
      </c>
      <c r="K113" s="271"/>
      <c r="L113" s="250"/>
      <c r="M113" s="250"/>
      <c r="N113" s="279">
        <f>H113*J113</f>
        <v>-1337599561.5</v>
      </c>
      <c r="O113" s="279"/>
      <c r="P113" s="279"/>
      <c r="V113" s="7"/>
    </row>
    <row r="114" spans="2:22" s="1" customFormat="1" ht="18" customHeight="1" thickBot="1" x14ac:dyDescent="0.6">
      <c r="D114" s="3"/>
      <c r="E114" s="3"/>
      <c r="G114" s="251"/>
      <c r="H114" s="230">
        <f>SUM(H109:H113)</f>
        <v>10151</v>
      </c>
      <c r="I114" s="231"/>
      <c r="J114" s="232"/>
      <c r="K114" s="232"/>
      <c r="L114" s="232"/>
      <c r="M114" s="232"/>
      <c r="N114" s="278">
        <f>SUM(N109:P113)</f>
        <v>2881879051</v>
      </c>
      <c r="O114" s="278"/>
      <c r="P114" s="278"/>
      <c r="V114" s="3"/>
    </row>
    <row r="115" spans="2:22" ht="18" customHeight="1" thickTop="1" x14ac:dyDescent="0.25"/>
    <row r="116" spans="2:22" ht="18" customHeight="1" x14ac:dyDescent="0.25">
      <c r="H116" s="98"/>
    </row>
    <row r="117" spans="2:22" ht="18" customHeight="1" x14ac:dyDescent="0.25"/>
  </sheetData>
  <autoFilter ref="B5:V70" xr:uid="{C2DFD1AF-5447-47F9-8050-443A85140911}"/>
  <mergeCells count="28">
    <mergeCell ref="J113:K113"/>
    <mergeCell ref="N113:P113"/>
    <mergeCell ref="N101:P101"/>
    <mergeCell ref="N100:P100"/>
    <mergeCell ref="N99:P99"/>
    <mergeCell ref="N103:P103"/>
    <mergeCell ref="J109:K109"/>
    <mergeCell ref="J99:K99"/>
    <mergeCell ref="J100:K100"/>
    <mergeCell ref="J103:K103"/>
    <mergeCell ref="N114:P114"/>
    <mergeCell ref="N112:P112"/>
    <mergeCell ref="N111:P111"/>
    <mergeCell ref="N110:P110"/>
    <mergeCell ref="N109:P109"/>
    <mergeCell ref="J78:Q89"/>
    <mergeCell ref="B107:Q107"/>
    <mergeCell ref="J112:K112"/>
    <mergeCell ref="J111:K111"/>
    <mergeCell ref="J110:K110"/>
    <mergeCell ref="N93:P93"/>
    <mergeCell ref="N91:P91"/>
    <mergeCell ref="N108:P108"/>
    <mergeCell ref="J108:K108"/>
    <mergeCell ref="N98:P98"/>
    <mergeCell ref="N95:P95"/>
    <mergeCell ref="N94:P94"/>
    <mergeCell ref="J98:K98"/>
  </mergeCells>
  <printOptions horizontalCentered="1"/>
  <pageMargins left="0.23622047244094491" right="0.23622047244094491" top="0.74803149606299213" bottom="0.35433070866141736" header="0.31496062992125984" footer="0.31496062992125984"/>
  <pageSetup paperSize="9" scale="49" fitToHeight="0" orientation="portrait" r:id="rId1"/>
  <headerFooter>
    <oddFooter>&amp;Cصفحه &amp;P از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BCF4-36F8-4E4C-98E0-B5172599DAFE}">
  <dimension ref="A1:AK118"/>
  <sheetViews>
    <sheetView rightToLeft="1" tabSelected="1" view="pageBreakPreview" topLeftCell="A96" zoomScaleNormal="100" zoomScaleSheetLayoutView="100" workbookViewId="0">
      <selection activeCell="H72" sqref="H72"/>
    </sheetView>
  </sheetViews>
  <sheetFormatPr defaultColWidth="9.140625" defaultRowHeight="19.5" x14ac:dyDescent="0.25"/>
  <cols>
    <col min="1" max="1" width="2.7109375" style="17" customWidth="1"/>
    <col min="2" max="2" width="5.7109375" style="17" customWidth="1"/>
    <col min="3" max="3" width="12.140625" style="17" bestFit="1" customWidth="1"/>
    <col min="4" max="4" width="38.140625" style="17" customWidth="1"/>
    <col min="5" max="5" width="7.85546875" style="65" customWidth="1"/>
    <col min="6" max="6" width="7.85546875" style="17" customWidth="1"/>
    <col min="7" max="7" width="11.7109375" style="86" bestFit="1" customWidth="1"/>
    <col min="8" max="8" width="12.5703125" style="72" customWidth="1"/>
    <col min="9" max="9" width="1.7109375" style="17" customWidth="1"/>
    <col min="10" max="16" width="7.85546875" style="17" customWidth="1"/>
    <col min="17" max="17" width="8.42578125" style="17" customWidth="1"/>
    <col min="18" max="18" width="12.5703125" style="72" customWidth="1"/>
    <col min="19" max="19" width="2.7109375" style="17" customWidth="1"/>
    <col min="20" max="20" width="0" style="17" hidden="1" customWidth="1"/>
    <col min="21" max="21" width="16.42578125" style="17" hidden="1" customWidth="1"/>
    <col min="22" max="22" width="10" style="17" hidden="1" customWidth="1"/>
    <col min="23" max="23" width="9.5703125" style="17" bestFit="1" customWidth="1"/>
    <col min="24" max="24" width="11.5703125" style="17" bestFit="1" customWidth="1"/>
    <col min="25" max="16384" width="9.140625" style="17"/>
  </cols>
  <sheetData>
    <row r="1" spans="2:37" s="16" customFormat="1" ht="21" customHeight="1" x14ac:dyDescent="0.25">
      <c r="B1" s="15" t="s">
        <v>81</v>
      </c>
      <c r="C1" s="15"/>
      <c r="E1" s="64"/>
      <c r="G1" s="84"/>
      <c r="H1" s="71"/>
      <c r="R1" s="2" t="s">
        <v>87</v>
      </c>
      <c r="AF1" s="110">
        <v>1</v>
      </c>
      <c r="AG1" s="110" t="s">
        <v>91</v>
      </c>
      <c r="AJ1" s="110" t="s">
        <v>93</v>
      </c>
      <c r="AK1" s="111" t="s">
        <v>94</v>
      </c>
    </row>
    <row r="2" spans="2:37" s="16" customFormat="1" ht="21" customHeight="1" x14ac:dyDescent="0.25">
      <c r="B2" s="15" t="s">
        <v>2</v>
      </c>
      <c r="C2" s="15"/>
      <c r="E2" s="64"/>
      <c r="G2" s="84"/>
      <c r="H2" s="71"/>
      <c r="R2" s="2" t="s">
        <v>89</v>
      </c>
      <c r="AF2" s="112">
        <v>2</v>
      </c>
      <c r="AG2" s="112" t="s">
        <v>91</v>
      </c>
      <c r="AJ2" s="112" t="s">
        <v>93</v>
      </c>
      <c r="AK2" s="113" t="s">
        <v>96</v>
      </c>
    </row>
    <row r="3" spans="2:37" s="16" customFormat="1" ht="21" customHeight="1" x14ac:dyDescent="0.25">
      <c r="B3" s="15" t="s">
        <v>82</v>
      </c>
      <c r="C3" s="15"/>
      <c r="E3" s="64"/>
      <c r="G3" s="85"/>
      <c r="H3" s="71"/>
      <c r="R3" s="2" t="s">
        <v>282</v>
      </c>
      <c r="AF3" s="110">
        <v>3</v>
      </c>
      <c r="AG3" s="110" t="s">
        <v>91</v>
      </c>
      <c r="AJ3" s="110" t="s">
        <v>93</v>
      </c>
      <c r="AK3" s="111" t="s">
        <v>98</v>
      </c>
    </row>
    <row r="4" spans="2:37" ht="6" customHeight="1" x14ac:dyDescent="0.25">
      <c r="AF4" s="112">
        <v>4</v>
      </c>
      <c r="AG4" s="112" t="s">
        <v>91</v>
      </c>
      <c r="AJ4" s="112" t="s">
        <v>93</v>
      </c>
      <c r="AK4" s="113" t="s">
        <v>100</v>
      </c>
    </row>
    <row r="5" spans="2:37" s="18" customFormat="1" ht="40.5" customHeight="1" x14ac:dyDescent="0.25">
      <c r="B5" s="206" t="s">
        <v>9</v>
      </c>
      <c r="C5" s="206" t="s">
        <v>10</v>
      </c>
      <c r="D5" s="206" t="s">
        <v>11</v>
      </c>
      <c r="E5" s="206" t="s">
        <v>12</v>
      </c>
      <c r="F5" s="206" t="s">
        <v>13</v>
      </c>
      <c r="G5" s="207" t="s">
        <v>14</v>
      </c>
      <c r="H5" s="206" t="s">
        <v>15</v>
      </c>
      <c r="J5" s="217" t="s">
        <v>246</v>
      </c>
      <c r="K5" s="218" t="s">
        <v>247</v>
      </c>
      <c r="L5" s="222" t="s">
        <v>248</v>
      </c>
      <c r="M5" s="224" t="s">
        <v>249</v>
      </c>
      <c r="N5" s="229" t="s">
        <v>250</v>
      </c>
      <c r="O5" s="290" t="s">
        <v>283</v>
      </c>
      <c r="P5" s="205" t="s">
        <v>251</v>
      </c>
      <c r="Q5" s="205" t="s">
        <v>17</v>
      </c>
      <c r="R5" s="206" t="s">
        <v>18</v>
      </c>
      <c r="T5" s="18" t="s">
        <v>19</v>
      </c>
      <c r="AF5" s="110">
        <v>5</v>
      </c>
      <c r="AG5" s="110" t="s">
        <v>91</v>
      </c>
      <c r="AJ5" s="110" t="s">
        <v>93</v>
      </c>
      <c r="AK5" s="111" t="s">
        <v>102</v>
      </c>
    </row>
    <row r="6" spans="2:37" s="18" customFormat="1" ht="40.5" customHeight="1" x14ac:dyDescent="0.25">
      <c r="B6" s="200">
        <v>1</v>
      </c>
      <c r="C6" s="219">
        <v>6889210041</v>
      </c>
      <c r="D6" s="213" t="s">
        <v>95</v>
      </c>
      <c r="E6" s="201" t="s">
        <v>43</v>
      </c>
      <c r="F6" s="202">
        <v>1200</v>
      </c>
      <c r="G6" s="203">
        <v>30</v>
      </c>
      <c r="H6" s="197">
        <f t="shared" ref="H6:H69" si="0">F6*G6</f>
        <v>36000</v>
      </c>
      <c r="I6" s="69"/>
      <c r="J6" s="194">
        <v>0</v>
      </c>
      <c r="K6" s="195">
        <f>'123'!S7</f>
        <v>1200</v>
      </c>
      <c r="L6" s="195">
        <v>0</v>
      </c>
      <c r="M6" s="195">
        <v>0</v>
      </c>
      <c r="N6" s="195">
        <v>0</v>
      </c>
      <c r="O6" s="195">
        <v>0</v>
      </c>
      <c r="P6" s="195">
        <f>J6+K6+L6+M6+N6+O6</f>
        <v>1200</v>
      </c>
      <c r="Q6" s="196">
        <f t="shared" ref="Q6:Q69" si="1">P6/F6</f>
        <v>1</v>
      </c>
      <c r="R6" s="197">
        <f t="shared" ref="R6:R69" si="2">P6*G6</f>
        <v>36000</v>
      </c>
      <c r="T6" s="18">
        <v>4</v>
      </c>
      <c r="U6" s="19">
        <f>T6-K6</f>
        <v>-1196</v>
      </c>
      <c r="V6" s="20">
        <f t="shared" ref="V6:V11" si="3">T6*G6</f>
        <v>120</v>
      </c>
      <c r="W6" s="18">
        <v>2</v>
      </c>
      <c r="X6" s="18" t="s">
        <v>84</v>
      </c>
      <c r="AF6" s="18">
        <v>7</v>
      </c>
      <c r="AG6" s="18" t="s">
        <v>91</v>
      </c>
      <c r="AJ6" s="18" t="s">
        <v>93</v>
      </c>
      <c r="AK6" s="18" t="s">
        <v>106</v>
      </c>
    </row>
    <row r="7" spans="2:37" s="18" customFormat="1" ht="56.25" x14ac:dyDescent="0.25">
      <c r="B7" s="204">
        <v>2</v>
      </c>
      <c r="C7" s="223">
        <v>6889310041</v>
      </c>
      <c r="D7" s="212" t="s">
        <v>101</v>
      </c>
      <c r="E7" s="100" t="s">
        <v>43</v>
      </c>
      <c r="F7" s="101">
        <v>120</v>
      </c>
      <c r="G7" s="83">
        <v>39</v>
      </c>
      <c r="H7" s="199">
        <f t="shared" si="0"/>
        <v>4680</v>
      </c>
      <c r="I7" s="69"/>
      <c r="J7" s="198">
        <v>0</v>
      </c>
      <c r="K7" s="193">
        <v>0</v>
      </c>
      <c r="L7" s="193">
        <v>0</v>
      </c>
      <c r="M7" s="193">
        <f>'123'!S18</f>
        <v>118</v>
      </c>
      <c r="N7" s="193">
        <v>2</v>
      </c>
      <c r="O7" s="193">
        <v>0</v>
      </c>
      <c r="P7" s="193">
        <f>J7+K7+L7+M7+N7+O7</f>
        <v>120</v>
      </c>
      <c r="Q7" s="70">
        <f t="shared" si="1"/>
        <v>1</v>
      </c>
      <c r="R7" s="199">
        <f t="shared" si="2"/>
        <v>4680</v>
      </c>
      <c r="T7" s="18">
        <v>54</v>
      </c>
      <c r="U7" s="19">
        <f>T7-M7</f>
        <v>-64</v>
      </c>
      <c r="V7" s="20">
        <f t="shared" si="3"/>
        <v>2106</v>
      </c>
      <c r="W7" s="18">
        <v>2</v>
      </c>
    </row>
    <row r="8" spans="2:37" s="18" customFormat="1" ht="101.25" x14ac:dyDescent="0.25">
      <c r="B8" s="204">
        <v>3</v>
      </c>
      <c r="C8" s="291">
        <v>6889410101</v>
      </c>
      <c r="D8" s="212" t="s">
        <v>103</v>
      </c>
      <c r="E8" s="100" t="s">
        <v>43</v>
      </c>
      <c r="F8" s="101">
        <v>140</v>
      </c>
      <c r="G8" s="83">
        <v>276</v>
      </c>
      <c r="H8" s="199">
        <f t="shared" si="0"/>
        <v>38640</v>
      </c>
      <c r="I8" s="69"/>
      <c r="J8" s="198">
        <v>0</v>
      </c>
      <c r="K8" s="193">
        <v>0</v>
      </c>
      <c r="L8" s="193">
        <v>0</v>
      </c>
      <c r="M8" s="193">
        <v>0</v>
      </c>
      <c r="N8" s="193">
        <v>68</v>
      </c>
      <c r="O8" s="193">
        <f>'4'!S75</f>
        <v>72</v>
      </c>
      <c r="P8" s="193">
        <f>J8+K8+L8+M8+N8+O8</f>
        <v>140</v>
      </c>
      <c r="Q8" s="70">
        <f t="shared" si="1"/>
        <v>1</v>
      </c>
      <c r="R8" s="199">
        <f t="shared" si="2"/>
        <v>38640</v>
      </c>
      <c r="T8" s="18">
        <v>14</v>
      </c>
      <c r="U8" s="19">
        <f>T8-J8</f>
        <v>14</v>
      </c>
      <c r="V8" s="20">
        <f t="shared" si="3"/>
        <v>3864</v>
      </c>
      <c r="W8" s="18">
        <v>2</v>
      </c>
    </row>
    <row r="9" spans="2:37" s="18" customFormat="1" ht="101.25" x14ac:dyDescent="0.25">
      <c r="B9" s="204">
        <v>4</v>
      </c>
      <c r="C9" s="291">
        <v>6889410102</v>
      </c>
      <c r="D9" s="212" t="s">
        <v>105</v>
      </c>
      <c r="E9" s="100" t="s">
        <v>43</v>
      </c>
      <c r="F9" s="101">
        <v>30</v>
      </c>
      <c r="G9" s="83">
        <v>314</v>
      </c>
      <c r="H9" s="199">
        <f t="shared" si="0"/>
        <v>9420</v>
      </c>
      <c r="I9" s="69"/>
      <c r="J9" s="198">
        <v>0</v>
      </c>
      <c r="K9" s="193">
        <v>0</v>
      </c>
      <c r="L9" s="193">
        <v>0</v>
      </c>
      <c r="M9" s="193">
        <v>0</v>
      </c>
      <c r="N9" s="193">
        <v>0</v>
      </c>
      <c r="O9" s="193">
        <f>'4'!S80</f>
        <v>30</v>
      </c>
      <c r="P9" s="193">
        <f t="shared" ref="P9:P70" si="4">J9+K9+L9+M9+N9+O9</f>
        <v>30</v>
      </c>
      <c r="Q9" s="70">
        <f t="shared" si="1"/>
        <v>1</v>
      </c>
      <c r="R9" s="199">
        <f t="shared" si="2"/>
        <v>9420</v>
      </c>
      <c r="T9" s="18">
        <v>10</v>
      </c>
      <c r="U9" s="19">
        <f>T9-J9</f>
        <v>10</v>
      </c>
      <c r="V9" s="20">
        <f t="shared" si="3"/>
        <v>3140</v>
      </c>
      <c r="W9" s="18">
        <v>2</v>
      </c>
    </row>
    <row r="10" spans="2:37" s="18" customFormat="1" ht="78.75" x14ac:dyDescent="0.25">
      <c r="B10" s="204">
        <v>5</v>
      </c>
      <c r="C10" s="291">
        <v>6889510101</v>
      </c>
      <c r="D10" s="212" t="s">
        <v>97</v>
      </c>
      <c r="E10" s="100" t="s">
        <v>43</v>
      </c>
      <c r="F10" s="101">
        <v>28</v>
      </c>
      <c r="G10" s="83">
        <v>404</v>
      </c>
      <c r="H10" s="199">
        <f t="shared" si="0"/>
        <v>11312</v>
      </c>
      <c r="I10" s="69"/>
      <c r="J10" s="198">
        <v>0</v>
      </c>
      <c r="K10" s="193">
        <v>0</v>
      </c>
      <c r="L10" s="193">
        <v>0</v>
      </c>
      <c r="M10" s="193">
        <v>0</v>
      </c>
      <c r="N10" s="193">
        <v>0</v>
      </c>
      <c r="O10" s="193">
        <f>'4'!S82</f>
        <v>28</v>
      </c>
      <c r="P10" s="193">
        <f t="shared" si="4"/>
        <v>28</v>
      </c>
      <c r="Q10" s="70">
        <f t="shared" si="1"/>
        <v>1</v>
      </c>
      <c r="R10" s="199">
        <f t="shared" si="2"/>
        <v>11312</v>
      </c>
      <c r="T10" s="18">
        <v>112</v>
      </c>
      <c r="U10" s="19">
        <f>T10-J10</f>
        <v>112</v>
      </c>
      <c r="V10" s="20">
        <f t="shared" si="3"/>
        <v>45248</v>
      </c>
      <c r="W10" s="18">
        <v>2</v>
      </c>
    </row>
    <row r="11" spans="2:37" s="18" customFormat="1" ht="90" x14ac:dyDescent="0.25">
      <c r="B11" s="204">
        <v>6</v>
      </c>
      <c r="C11" s="223">
        <v>6889510142</v>
      </c>
      <c r="D11" s="212" t="s">
        <v>99</v>
      </c>
      <c r="E11" s="100" t="s">
        <v>43</v>
      </c>
      <c r="F11" s="101">
        <v>60</v>
      </c>
      <c r="G11" s="83">
        <v>1700</v>
      </c>
      <c r="H11" s="199">
        <f t="shared" si="0"/>
        <v>102000</v>
      </c>
      <c r="I11" s="69"/>
      <c r="J11" s="198">
        <v>0</v>
      </c>
      <c r="K11" s="193">
        <v>0</v>
      </c>
      <c r="L11" s="193">
        <v>0</v>
      </c>
      <c r="M11" s="193">
        <f>'123'!S32</f>
        <v>60</v>
      </c>
      <c r="N11" s="193">
        <v>0</v>
      </c>
      <c r="O11" s="193">
        <v>0</v>
      </c>
      <c r="P11" s="193">
        <f t="shared" si="4"/>
        <v>60</v>
      </c>
      <c r="Q11" s="70">
        <f t="shared" si="1"/>
        <v>1</v>
      </c>
      <c r="R11" s="199">
        <f t="shared" si="2"/>
        <v>102000</v>
      </c>
      <c r="T11" s="18">
        <v>30</v>
      </c>
      <c r="U11" s="19">
        <f>T11-M11</f>
        <v>-30</v>
      </c>
      <c r="V11" s="20">
        <f t="shared" si="3"/>
        <v>51000</v>
      </c>
      <c r="W11" s="18">
        <v>2</v>
      </c>
    </row>
    <row r="12" spans="2:37" s="18" customFormat="1" ht="24" x14ac:dyDescent="0.25">
      <c r="B12" s="204">
        <v>7</v>
      </c>
      <c r="C12" s="223">
        <v>6889510142</v>
      </c>
      <c r="D12" s="211" t="s">
        <v>161</v>
      </c>
      <c r="E12" s="100" t="s">
        <v>43</v>
      </c>
      <c r="F12" s="101">
        <v>60</v>
      </c>
      <c r="G12" s="83">
        <v>0</v>
      </c>
      <c r="H12" s="199">
        <f t="shared" si="0"/>
        <v>0</v>
      </c>
      <c r="I12" s="69"/>
      <c r="J12" s="198">
        <v>0</v>
      </c>
      <c r="K12" s="193">
        <v>0</v>
      </c>
      <c r="L12" s="193">
        <v>0</v>
      </c>
      <c r="M12" s="193">
        <f>'123'!S33</f>
        <v>60</v>
      </c>
      <c r="N12" s="193">
        <v>0</v>
      </c>
      <c r="O12" s="193">
        <v>0</v>
      </c>
      <c r="P12" s="193">
        <f t="shared" si="4"/>
        <v>60</v>
      </c>
      <c r="Q12" s="70">
        <f t="shared" si="1"/>
        <v>1</v>
      </c>
      <c r="R12" s="199">
        <f t="shared" si="2"/>
        <v>0</v>
      </c>
      <c r="U12" s="19"/>
      <c r="V12" s="20"/>
    </row>
    <row r="13" spans="2:37" s="18" customFormat="1" ht="24" x14ac:dyDescent="0.25">
      <c r="B13" s="204">
        <v>8</v>
      </c>
      <c r="C13" s="223">
        <v>6889510142</v>
      </c>
      <c r="D13" s="211" t="s">
        <v>162</v>
      </c>
      <c r="E13" s="100" t="s">
        <v>43</v>
      </c>
      <c r="F13" s="101">
        <v>60</v>
      </c>
      <c r="G13" s="83">
        <v>0</v>
      </c>
      <c r="H13" s="199">
        <f t="shared" si="0"/>
        <v>0</v>
      </c>
      <c r="I13" s="69"/>
      <c r="J13" s="198">
        <v>0</v>
      </c>
      <c r="K13" s="193">
        <v>0</v>
      </c>
      <c r="L13" s="193">
        <v>0</v>
      </c>
      <c r="M13" s="193">
        <f>'123'!S34</f>
        <v>60</v>
      </c>
      <c r="N13" s="193">
        <v>0</v>
      </c>
      <c r="O13" s="193">
        <v>0</v>
      </c>
      <c r="P13" s="193">
        <f t="shared" si="4"/>
        <v>60</v>
      </c>
      <c r="Q13" s="70">
        <f t="shared" si="1"/>
        <v>1</v>
      </c>
      <c r="R13" s="199">
        <f t="shared" si="2"/>
        <v>0</v>
      </c>
      <c r="U13" s="19"/>
      <c r="V13" s="20"/>
    </row>
    <row r="14" spans="2:37" s="18" customFormat="1" ht="24" x14ac:dyDescent="0.25">
      <c r="B14" s="204">
        <v>9</v>
      </c>
      <c r="C14" s="223">
        <v>6889510142</v>
      </c>
      <c r="D14" s="211" t="s">
        <v>164</v>
      </c>
      <c r="E14" s="100" t="s">
        <v>43</v>
      </c>
      <c r="F14" s="101">
        <v>60</v>
      </c>
      <c r="G14" s="83">
        <v>0</v>
      </c>
      <c r="H14" s="199">
        <f t="shared" si="0"/>
        <v>0</v>
      </c>
      <c r="I14" s="69"/>
      <c r="J14" s="198">
        <v>0</v>
      </c>
      <c r="K14" s="193">
        <v>0</v>
      </c>
      <c r="L14" s="193">
        <v>0</v>
      </c>
      <c r="M14" s="193">
        <f>'123'!S35</f>
        <v>60</v>
      </c>
      <c r="N14" s="193">
        <v>0</v>
      </c>
      <c r="O14" s="193">
        <v>0</v>
      </c>
      <c r="P14" s="193">
        <f t="shared" si="4"/>
        <v>60</v>
      </c>
      <c r="Q14" s="70">
        <f t="shared" si="1"/>
        <v>1</v>
      </c>
      <c r="R14" s="199">
        <f t="shared" si="2"/>
        <v>0</v>
      </c>
      <c r="U14" s="19"/>
      <c r="V14" s="20"/>
    </row>
    <row r="15" spans="2:37" s="18" customFormat="1" ht="24" x14ac:dyDescent="0.25">
      <c r="B15" s="204">
        <v>10</v>
      </c>
      <c r="C15" s="223">
        <v>6889510142</v>
      </c>
      <c r="D15" s="211" t="s">
        <v>166</v>
      </c>
      <c r="E15" s="100" t="s">
        <v>43</v>
      </c>
      <c r="F15" s="101">
        <v>60</v>
      </c>
      <c r="G15" s="83">
        <v>0</v>
      </c>
      <c r="H15" s="199">
        <f t="shared" si="0"/>
        <v>0</v>
      </c>
      <c r="I15" s="69"/>
      <c r="J15" s="198">
        <v>0</v>
      </c>
      <c r="K15" s="193">
        <v>0</v>
      </c>
      <c r="L15" s="193">
        <v>0</v>
      </c>
      <c r="M15" s="193">
        <f>'123'!S36</f>
        <v>60</v>
      </c>
      <c r="N15" s="193">
        <v>0</v>
      </c>
      <c r="O15" s="193">
        <v>0</v>
      </c>
      <c r="P15" s="193">
        <f t="shared" si="4"/>
        <v>60</v>
      </c>
      <c r="Q15" s="70">
        <f t="shared" si="1"/>
        <v>1</v>
      </c>
      <c r="R15" s="199">
        <f t="shared" si="2"/>
        <v>0</v>
      </c>
      <c r="U15" s="19"/>
      <c r="V15" s="20"/>
    </row>
    <row r="16" spans="2:37" s="18" customFormat="1" ht="24" x14ac:dyDescent="0.25">
      <c r="B16" s="204">
        <v>11</v>
      </c>
      <c r="C16" s="223">
        <v>6889510142</v>
      </c>
      <c r="D16" s="211" t="s">
        <v>168</v>
      </c>
      <c r="E16" s="100" t="s">
        <v>43</v>
      </c>
      <c r="F16" s="101">
        <v>60</v>
      </c>
      <c r="G16" s="83">
        <v>0</v>
      </c>
      <c r="H16" s="199">
        <f t="shared" si="0"/>
        <v>0</v>
      </c>
      <c r="I16" s="69"/>
      <c r="J16" s="198">
        <v>0</v>
      </c>
      <c r="K16" s="193">
        <v>0</v>
      </c>
      <c r="L16" s="193">
        <v>0</v>
      </c>
      <c r="M16" s="193">
        <f>'123'!S37</f>
        <v>59</v>
      </c>
      <c r="N16" s="193">
        <v>1</v>
      </c>
      <c r="O16" s="193">
        <v>0</v>
      </c>
      <c r="P16" s="193">
        <f t="shared" si="4"/>
        <v>60</v>
      </c>
      <c r="Q16" s="70">
        <f t="shared" si="1"/>
        <v>1</v>
      </c>
      <c r="R16" s="199">
        <f t="shared" si="2"/>
        <v>0</v>
      </c>
      <c r="U16" s="19"/>
      <c r="V16" s="20"/>
    </row>
    <row r="17" spans="2:37" s="18" customFormat="1" ht="40.5" customHeight="1" x14ac:dyDescent="0.25">
      <c r="B17" s="204">
        <v>12</v>
      </c>
      <c r="C17" s="223">
        <v>6889510142</v>
      </c>
      <c r="D17" s="211" t="s">
        <v>170</v>
      </c>
      <c r="E17" s="100" t="s">
        <v>43</v>
      </c>
      <c r="F17" s="101">
        <v>180</v>
      </c>
      <c r="G17" s="83">
        <v>0</v>
      </c>
      <c r="H17" s="199">
        <f t="shared" si="0"/>
        <v>0</v>
      </c>
      <c r="I17" s="69"/>
      <c r="J17" s="198">
        <v>0</v>
      </c>
      <c r="K17" s="193">
        <v>0</v>
      </c>
      <c r="L17" s="193">
        <v>0</v>
      </c>
      <c r="M17" s="193">
        <f>'123'!S38</f>
        <v>180</v>
      </c>
      <c r="N17" s="193">
        <v>0</v>
      </c>
      <c r="O17" s="193">
        <v>0</v>
      </c>
      <c r="P17" s="193">
        <f t="shared" si="4"/>
        <v>180</v>
      </c>
      <c r="Q17" s="70">
        <f t="shared" si="1"/>
        <v>1</v>
      </c>
      <c r="R17" s="199">
        <f t="shared" si="2"/>
        <v>0</v>
      </c>
      <c r="U17" s="19"/>
      <c r="V17" s="20"/>
      <c r="X17" s="18" t="s">
        <v>84</v>
      </c>
      <c r="AF17" s="18">
        <v>6</v>
      </c>
      <c r="AG17" s="18" t="s">
        <v>91</v>
      </c>
      <c r="AJ17" s="18" t="s">
        <v>93</v>
      </c>
      <c r="AK17" s="18" t="s">
        <v>104</v>
      </c>
    </row>
    <row r="18" spans="2:37" s="18" customFormat="1" ht="24" x14ac:dyDescent="0.25">
      <c r="B18" s="204">
        <v>13</v>
      </c>
      <c r="C18" s="223">
        <v>6889510142</v>
      </c>
      <c r="D18" s="211" t="s">
        <v>172</v>
      </c>
      <c r="E18" s="100" t="s">
        <v>43</v>
      </c>
      <c r="F18" s="101">
        <v>180</v>
      </c>
      <c r="G18" s="83">
        <v>0</v>
      </c>
      <c r="H18" s="199">
        <f t="shared" si="0"/>
        <v>0</v>
      </c>
      <c r="I18" s="69"/>
      <c r="J18" s="198">
        <v>0</v>
      </c>
      <c r="K18" s="193">
        <v>0</v>
      </c>
      <c r="L18" s="193">
        <v>0</v>
      </c>
      <c r="M18" s="193">
        <f>'123'!S39</f>
        <v>180</v>
      </c>
      <c r="N18" s="193">
        <v>0</v>
      </c>
      <c r="O18" s="193">
        <v>0</v>
      </c>
      <c r="P18" s="193">
        <f t="shared" si="4"/>
        <v>180</v>
      </c>
      <c r="Q18" s="70">
        <f t="shared" si="1"/>
        <v>1</v>
      </c>
      <c r="R18" s="199">
        <f t="shared" si="2"/>
        <v>0</v>
      </c>
      <c r="U18" s="19"/>
      <c r="V18" s="20"/>
    </row>
    <row r="19" spans="2:37" s="18" customFormat="1" ht="24" x14ac:dyDescent="0.25">
      <c r="B19" s="204">
        <v>14</v>
      </c>
      <c r="C19" s="223">
        <v>6889510142</v>
      </c>
      <c r="D19" s="211" t="s">
        <v>174</v>
      </c>
      <c r="E19" s="100" t="s">
        <v>43</v>
      </c>
      <c r="F19" s="101">
        <v>180</v>
      </c>
      <c r="G19" s="83">
        <v>0</v>
      </c>
      <c r="H19" s="199">
        <f t="shared" si="0"/>
        <v>0</v>
      </c>
      <c r="I19" s="69"/>
      <c r="J19" s="198">
        <v>0</v>
      </c>
      <c r="K19" s="193">
        <v>0</v>
      </c>
      <c r="L19" s="193">
        <v>0</v>
      </c>
      <c r="M19" s="193">
        <f>'123'!S40</f>
        <v>180</v>
      </c>
      <c r="N19" s="193">
        <v>0</v>
      </c>
      <c r="O19" s="193">
        <v>0</v>
      </c>
      <c r="P19" s="193">
        <f t="shared" si="4"/>
        <v>180</v>
      </c>
      <c r="Q19" s="70">
        <f t="shared" si="1"/>
        <v>1</v>
      </c>
      <c r="R19" s="199">
        <f t="shared" si="2"/>
        <v>0</v>
      </c>
      <c r="U19" s="19"/>
      <c r="V19" s="20"/>
    </row>
    <row r="20" spans="2:37" s="18" customFormat="1" ht="24" x14ac:dyDescent="0.25">
      <c r="B20" s="204">
        <v>15</v>
      </c>
      <c r="C20" s="223">
        <v>6889510142</v>
      </c>
      <c r="D20" s="211" t="s">
        <v>176</v>
      </c>
      <c r="E20" s="100" t="s">
        <v>43</v>
      </c>
      <c r="F20" s="101">
        <v>1260</v>
      </c>
      <c r="G20" s="83">
        <v>0</v>
      </c>
      <c r="H20" s="199">
        <f t="shared" si="0"/>
        <v>0</v>
      </c>
      <c r="I20" s="69"/>
      <c r="J20" s="198">
        <v>0</v>
      </c>
      <c r="K20" s="193">
        <v>0</v>
      </c>
      <c r="L20" s="193">
        <v>0</v>
      </c>
      <c r="M20" s="193">
        <f>'123'!S41</f>
        <v>1184</v>
      </c>
      <c r="N20" s="193">
        <v>76</v>
      </c>
      <c r="O20" s="193">
        <v>0</v>
      </c>
      <c r="P20" s="193">
        <f t="shared" si="4"/>
        <v>1260</v>
      </c>
      <c r="Q20" s="70">
        <f t="shared" si="1"/>
        <v>1</v>
      </c>
      <c r="R20" s="199">
        <f t="shared" si="2"/>
        <v>0</v>
      </c>
      <c r="U20" s="19"/>
      <c r="V20" s="20"/>
    </row>
    <row r="21" spans="2:37" s="18" customFormat="1" ht="24" x14ac:dyDescent="0.25">
      <c r="B21" s="204">
        <v>16</v>
      </c>
      <c r="C21" s="223">
        <v>6889510142</v>
      </c>
      <c r="D21" s="211" t="s">
        <v>178</v>
      </c>
      <c r="E21" s="100" t="s">
        <v>43</v>
      </c>
      <c r="F21" s="101">
        <v>240</v>
      </c>
      <c r="G21" s="83">
        <v>0</v>
      </c>
      <c r="H21" s="199">
        <f t="shared" si="0"/>
        <v>0</v>
      </c>
      <c r="I21" s="69"/>
      <c r="J21" s="198">
        <v>0</v>
      </c>
      <c r="K21" s="193">
        <v>0</v>
      </c>
      <c r="L21" s="193">
        <v>0</v>
      </c>
      <c r="M21" s="193">
        <f>'123'!S42</f>
        <v>240</v>
      </c>
      <c r="N21" s="193">
        <v>0</v>
      </c>
      <c r="O21" s="193">
        <v>0</v>
      </c>
      <c r="P21" s="193">
        <f t="shared" si="4"/>
        <v>240</v>
      </c>
      <c r="Q21" s="70">
        <f t="shared" si="1"/>
        <v>1</v>
      </c>
      <c r="R21" s="199">
        <f t="shared" si="2"/>
        <v>0</v>
      </c>
      <c r="U21" s="19"/>
      <c r="V21" s="20"/>
    </row>
    <row r="22" spans="2:37" s="18" customFormat="1" ht="24" x14ac:dyDescent="0.25">
      <c r="B22" s="204">
        <v>17</v>
      </c>
      <c r="C22" s="223">
        <v>6889510142</v>
      </c>
      <c r="D22" s="211" t="s">
        <v>180</v>
      </c>
      <c r="E22" s="100" t="s">
        <v>43</v>
      </c>
      <c r="F22" s="101">
        <v>240</v>
      </c>
      <c r="G22" s="83">
        <v>0</v>
      </c>
      <c r="H22" s="199">
        <f t="shared" si="0"/>
        <v>0</v>
      </c>
      <c r="I22" s="69"/>
      <c r="J22" s="198">
        <v>0</v>
      </c>
      <c r="K22" s="193">
        <v>0</v>
      </c>
      <c r="L22" s="193">
        <v>0</v>
      </c>
      <c r="M22" s="193">
        <f>'123'!S43</f>
        <v>240</v>
      </c>
      <c r="N22" s="193">
        <v>0</v>
      </c>
      <c r="O22" s="193">
        <v>0</v>
      </c>
      <c r="P22" s="193">
        <f t="shared" si="4"/>
        <v>240</v>
      </c>
      <c r="Q22" s="70">
        <f t="shared" si="1"/>
        <v>1</v>
      </c>
      <c r="R22" s="199">
        <f t="shared" si="2"/>
        <v>0</v>
      </c>
      <c r="U22" s="19"/>
      <c r="V22" s="20"/>
    </row>
    <row r="23" spans="2:37" s="18" customFormat="1" ht="40.5" customHeight="1" x14ac:dyDescent="0.25">
      <c r="B23" s="204">
        <v>18</v>
      </c>
      <c r="C23" s="223">
        <v>6889510142</v>
      </c>
      <c r="D23" s="211" t="s">
        <v>182</v>
      </c>
      <c r="E23" s="100" t="s">
        <v>43</v>
      </c>
      <c r="F23" s="101">
        <v>240</v>
      </c>
      <c r="G23" s="83">
        <v>0</v>
      </c>
      <c r="H23" s="199">
        <f t="shared" si="0"/>
        <v>0</v>
      </c>
      <c r="I23" s="69"/>
      <c r="J23" s="198">
        <v>0</v>
      </c>
      <c r="K23" s="193">
        <v>0</v>
      </c>
      <c r="L23" s="193">
        <v>0</v>
      </c>
      <c r="M23" s="193">
        <f>'123'!S44</f>
        <v>240</v>
      </c>
      <c r="N23" s="193">
        <v>0</v>
      </c>
      <c r="O23" s="193">
        <v>0</v>
      </c>
      <c r="P23" s="193">
        <f t="shared" si="4"/>
        <v>240</v>
      </c>
      <c r="Q23" s="70">
        <f t="shared" si="1"/>
        <v>1</v>
      </c>
      <c r="R23" s="199">
        <f t="shared" si="2"/>
        <v>0</v>
      </c>
      <c r="U23" s="19"/>
      <c r="V23" s="20"/>
      <c r="X23" s="18" t="s">
        <v>84</v>
      </c>
      <c r="AA23" s="18" t="s">
        <v>117</v>
      </c>
    </row>
    <row r="24" spans="2:37" s="18" customFormat="1" ht="24" x14ac:dyDescent="0.25">
      <c r="B24" s="204">
        <v>19</v>
      </c>
      <c r="C24" s="223">
        <v>6889510142</v>
      </c>
      <c r="D24" s="211" t="s">
        <v>184</v>
      </c>
      <c r="E24" s="100" t="s">
        <v>43</v>
      </c>
      <c r="F24" s="101">
        <v>240</v>
      </c>
      <c r="G24" s="83">
        <v>0</v>
      </c>
      <c r="H24" s="199">
        <f t="shared" si="0"/>
        <v>0</v>
      </c>
      <c r="I24" s="69"/>
      <c r="J24" s="198">
        <v>0</v>
      </c>
      <c r="K24" s="193">
        <v>0</v>
      </c>
      <c r="L24" s="193">
        <v>0</v>
      </c>
      <c r="M24" s="193">
        <f>'123'!S45</f>
        <v>240</v>
      </c>
      <c r="N24" s="193">
        <v>0</v>
      </c>
      <c r="O24" s="193">
        <v>0</v>
      </c>
      <c r="P24" s="193">
        <f t="shared" si="4"/>
        <v>240</v>
      </c>
      <c r="Q24" s="70">
        <f t="shared" si="1"/>
        <v>1</v>
      </c>
      <c r="R24" s="199">
        <f t="shared" si="2"/>
        <v>0</v>
      </c>
      <c r="U24" s="19"/>
      <c r="V24" s="20"/>
    </row>
    <row r="25" spans="2:37" s="18" customFormat="1" ht="24" x14ac:dyDescent="0.25">
      <c r="B25" s="204">
        <v>20</v>
      </c>
      <c r="C25" s="223">
        <v>6889510142</v>
      </c>
      <c r="D25" s="211" t="s">
        <v>186</v>
      </c>
      <c r="E25" s="100" t="s">
        <v>43</v>
      </c>
      <c r="F25" s="101">
        <v>480</v>
      </c>
      <c r="G25" s="83">
        <v>0</v>
      </c>
      <c r="H25" s="199">
        <f t="shared" si="0"/>
        <v>0</v>
      </c>
      <c r="I25" s="69"/>
      <c r="J25" s="198">
        <v>0</v>
      </c>
      <c r="K25" s="193">
        <v>0</v>
      </c>
      <c r="L25" s="193">
        <v>0</v>
      </c>
      <c r="M25" s="193">
        <f>'123'!S46</f>
        <v>480</v>
      </c>
      <c r="N25" s="193">
        <v>0</v>
      </c>
      <c r="O25" s="193">
        <v>0</v>
      </c>
      <c r="P25" s="193">
        <f t="shared" si="4"/>
        <v>480</v>
      </c>
      <c r="Q25" s="70">
        <f t="shared" si="1"/>
        <v>1</v>
      </c>
      <c r="R25" s="199">
        <f t="shared" si="2"/>
        <v>0</v>
      </c>
      <c r="U25" s="19"/>
      <c r="V25" s="20"/>
    </row>
    <row r="26" spans="2:37" s="18" customFormat="1" ht="24" x14ac:dyDescent="0.25">
      <c r="B26" s="204">
        <v>21</v>
      </c>
      <c r="C26" s="223">
        <v>6889510142</v>
      </c>
      <c r="D26" s="211" t="s">
        <v>202</v>
      </c>
      <c r="E26" s="100" t="s">
        <v>43</v>
      </c>
      <c r="F26" s="101">
        <v>360</v>
      </c>
      <c r="G26" s="83">
        <v>0</v>
      </c>
      <c r="H26" s="199">
        <f t="shared" si="0"/>
        <v>0</v>
      </c>
      <c r="I26" s="69"/>
      <c r="J26" s="198">
        <v>0</v>
      </c>
      <c r="K26" s="193">
        <v>0</v>
      </c>
      <c r="L26" s="193">
        <v>0</v>
      </c>
      <c r="M26" s="193">
        <f>'123'!S47</f>
        <v>360</v>
      </c>
      <c r="N26" s="193">
        <v>0</v>
      </c>
      <c r="O26" s="193">
        <v>0</v>
      </c>
      <c r="P26" s="193">
        <f t="shared" si="4"/>
        <v>360</v>
      </c>
      <c r="Q26" s="70">
        <f t="shared" si="1"/>
        <v>1</v>
      </c>
      <c r="R26" s="199">
        <f t="shared" si="2"/>
        <v>0</v>
      </c>
      <c r="U26" s="19"/>
      <c r="V26" s="20"/>
    </row>
    <row r="27" spans="2:37" s="18" customFormat="1" ht="24" x14ac:dyDescent="0.25">
      <c r="B27" s="204">
        <v>22</v>
      </c>
      <c r="C27" s="223">
        <v>6889510142</v>
      </c>
      <c r="D27" s="211" t="s">
        <v>204</v>
      </c>
      <c r="E27" s="100" t="s">
        <v>43</v>
      </c>
      <c r="F27" s="101">
        <v>360</v>
      </c>
      <c r="G27" s="83">
        <v>0</v>
      </c>
      <c r="H27" s="199">
        <f t="shared" si="0"/>
        <v>0</v>
      </c>
      <c r="I27" s="69"/>
      <c r="J27" s="198">
        <v>0</v>
      </c>
      <c r="K27" s="193">
        <v>0</v>
      </c>
      <c r="L27" s="193">
        <v>0</v>
      </c>
      <c r="M27" s="193">
        <f>'123'!S48</f>
        <v>360</v>
      </c>
      <c r="N27" s="193">
        <v>0</v>
      </c>
      <c r="O27" s="193">
        <v>0</v>
      </c>
      <c r="P27" s="193">
        <f t="shared" si="4"/>
        <v>360</v>
      </c>
      <c r="Q27" s="70">
        <f t="shared" si="1"/>
        <v>1</v>
      </c>
      <c r="R27" s="199">
        <f t="shared" si="2"/>
        <v>0</v>
      </c>
      <c r="U27" s="19"/>
      <c r="V27" s="20"/>
    </row>
    <row r="28" spans="2:37" s="18" customFormat="1" ht="24" x14ac:dyDescent="0.25">
      <c r="B28" s="204">
        <v>23</v>
      </c>
      <c r="C28" s="223">
        <v>6889510142</v>
      </c>
      <c r="D28" s="211" t="s">
        <v>206</v>
      </c>
      <c r="E28" s="100" t="s">
        <v>43</v>
      </c>
      <c r="F28" s="101">
        <v>360</v>
      </c>
      <c r="G28" s="83">
        <v>0</v>
      </c>
      <c r="H28" s="199">
        <f t="shared" si="0"/>
        <v>0</v>
      </c>
      <c r="I28" s="69"/>
      <c r="J28" s="198">
        <v>0</v>
      </c>
      <c r="K28" s="193">
        <v>0</v>
      </c>
      <c r="L28" s="193">
        <v>0</v>
      </c>
      <c r="M28" s="193">
        <f>'123'!S49</f>
        <v>360</v>
      </c>
      <c r="N28" s="193">
        <v>0</v>
      </c>
      <c r="O28" s="193">
        <v>0</v>
      </c>
      <c r="P28" s="193">
        <f t="shared" si="4"/>
        <v>360</v>
      </c>
      <c r="Q28" s="70">
        <f t="shared" si="1"/>
        <v>1</v>
      </c>
      <c r="R28" s="199">
        <f t="shared" si="2"/>
        <v>0</v>
      </c>
      <c r="U28" s="19"/>
      <c r="V28" s="20"/>
    </row>
    <row r="29" spans="2:37" s="18" customFormat="1" ht="24" x14ac:dyDescent="0.25">
      <c r="B29" s="204">
        <v>24</v>
      </c>
      <c r="C29" s="223">
        <v>6889510142</v>
      </c>
      <c r="D29" s="211" t="s">
        <v>208</v>
      </c>
      <c r="E29" s="100" t="s">
        <v>43</v>
      </c>
      <c r="F29" s="101">
        <v>360</v>
      </c>
      <c r="G29" s="83">
        <v>0</v>
      </c>
      <c r="H29" s="199">
        <f t="shared" si="0"/>
        <v>0</v>
      </c>
      <c r="I29" s="69"/>
      <c r="J29" s="198">
        <v>0</v>
      </c>
      <c r="K29" s="193">
        <v>0</v>
      </c>
      <c r="L29" s="193">
        <v>0</v>
      </c>
      <c r="M29" s="193">
        <f>'123'!S50</f>
        <v>360</v>
      </c>
      <c r="N29" s="193">
        <v>0</v>
      </c>
      <c r="O29" s="193">
        <v>0</v>
      </c>
      <c r="P29" s="193">
        <f t="shared" si="4"/>
        <v>360</v>
      </c>
      <c r="Q29" s="70">
        <f t="shared" si="1"/>
        <v>1</v>
      </c>
      <c r="R29" s="199">
        <f t="shared" si="2"/>
        <v>0</v>
      </c>
      <c r="U29" s="19"/>
      <c r="V29" s="20"/>
    </row>
    <row r="30" spans="2:37" s="18" customFormat="1" ht="24" x14ac:dyDescent="0.25">
      <c r="B30" s="204">
        <v>25</v>
      </c>
      <c r="C30" s="223">
        <v>6889510142</v>
      </c>
      <c r="D30" s="211" t="s">
        <v>210</v>
      </c>
      <c r="E30" s="100" t="s">
        <v>43</v>
      </c>
      <c r="F30" s="101">
        <v>6300</v>
      </c>
      <c r="G30" s="83">
        <v>0</v>
      </c>
      <c r="H30" s="199">
        <f t="shared" si="0"/>
        <v>0</v>
      </c>
      <c r="I30" s="69"/>
      <c r="J30" s="198">
        <v>0</v>
      </c>
      <c r="K30" s="193">
        <v>0</v>
      </c>
      <c r="L30" s="193">
        <v>0</v>
      </c>
      <c r="M30" s="193">
        <f>'123'!S51</f>
        <v>6300</v>
      </c>
      <c r="N30" s="193">
        <v>0</v>
      </c>
      <c r="O30" s="193">
        <v>0</v>
      </c>
      <c r="P30" s="193">
        <f t="shared" si="4"/>
        <v>6300</v>
      </c>
      <c r="Q30" s="70">
        <f t="shared" si="1"/>
        <v>1</v>
      </c>
      <c r="R30" s="199">
        <f t="shared" si="2"/>
        <v>0</v>
      </c>
      <c r="U30" s="19"/>
      <c r="V30" s="20"/>
    </row>
    <row r="31" spans="2:37" s="18" customFormat="1" ht="24" x14ac:dyDescent="0.25">
      <c r="B31" s="204">
        <v>26</v>
      </c>
      <c r="C31" s="223">
        <v>6889510142</v>
      </c>
      <c r="D31" s="211" t="s">
        <v>212</v>
      </c>
      <c r="E31" s="100" t="s">
        <v>43</v>
      </c>
      <c r="F31" s="101">
        <v>6300</v>
      </c>
      <c r="G31" s="83">
        <v>0</v>
      </c>
      <c r="H31" s="199">
        <f t="shared" si="0"/>
        <v>0</v>
      </c>
      <c r="I31" s="69"/>
      <c r="J31" s="198">
        <v>0</v>
      </c>
      <c r="K31" s="193">
        <v>0</v>
      </c>
      <c r="L31" s="193">
        <v>0</v>
      </c>
      <c r="M31" s="193">
        <f>'123'!S52</f>
        <v>6300</v>
      </c>
      <c r="N31" s="193">
        <v>0</v>
      </c>
      <c r="O31" s="193">
        <v>0</v>
      </c>
      <c r="P31" s="193">
        <f t="shared" si="4"/>
        <v>6300</v>
      </c>
      <c r="Q31" s="70">
        <f t="shared" si="1"/>
        <v>1</v>
      </c>
      <c r="R31" s="199">
        <f t="shared" si="2"/>
        <v>0</v>
      </c>
      <c r="U31" s="19"/>
      <c r="V31" s="20"/>
    </row>
    <row r="32" spans="2:37" s="18" customFormat="1" ht="24" x14ac:dyDescent="0.25">
      <c r="B32" s="204">
        <v>27</v>
      </c>
      <c r="C32" s="223">
        <v>6889510142</v>
      </c>
      <c r="D32" s="211" t="s">
        <v>214</v>
      </c>
      <c r="E32" s="100" t="s">
        <v>43</v>
      </c>
      <c r="F32" s="101">
        <v>6300</v>
      </c>
      <c r="G32" s="83">
        <v>0</v>
      </c>
      <c r="H32" s="199">
        <f t="shared" si="0"/>
        <v>0</v>
      </c>
      <c r="I32" s="69"/>
      <c r="J32" s="198">
        <v>0</v>
      </c>
      <c r="K32" s="193">
        <v>0</v>
      </c>
      <c r="L32" s="193">
        <v>0</v>
      </c>
      <c r="M32" s="193">
        <f>'123'!S53</f>
        <v>6300</v>
      </c>
      <c r="N32" s="193">
        <v>0</v>
      </c>
      <c r="O32" s="193">
        <v>0</v>
      </c>
      <c r="P32" s="193">
        <f t="shared" si="4"/>
        <v>6300</v>
      </c>
      <c r="Q32" s="70">
        <f t="shared" si="1"/>
        <v>1</v>
      </c>
      <c r="R32" s="199">
        <f t="shared" si="2"/>
        <v>0</v>
      </c>
      <c r="U32" s="19"/>
      <c r="V32" s="20"/>
    </row>
    <row r="33" spans="2:27" s="18" customFormat="1" ht="24" x14ac:dyDescent="0.25">
      <c r="B33" s="204">
        <v>28</v>
      </c>
      <c r="C33" s="223">
        <v>6889510142</v>
      </c>
      <c r="D33" s="211" t="s">
        <v>216</v>
      </c>
      <c r="E33" s="100" t="s">
        <v>43</v>
      </c>
      <c r="F33" s="101">
        <v>6300</v>
      </c>
      <c r="G33" s="83">
        <v>0</v>
      </c>
      <c r="H33" s="199">
        <f t="shared" si="0"/>
        <v>0</v>
      </c>
      <c r="I33" s="69"/>
      <c r="J33" s="198">
        <v>0</v>
      </c>
      <c r="K33" s="193">
        <v>0</v>
      </c>
      <c r="L33" s="193">
        <v>0</v>
      </c>
      <c r="M33" s="193">
        <f>'123'!S54</f>
        <v>6300</v>
      </c>
      <c r="N33" s="193">
        <v>0</v>
      </c>
      <c r="O33" s="193">
        <v>0</v>
      </c>
      <c r="P33" s="193">
        <f t="shared" si="4"/>
        <v>6300</v>
      </c>
      <c r="Q33" s="70">
        <f t="shared" si="1"/>
        <v>1</v>
      </c>
      <c r="R33" s="199">
        <f t="shared" si="2"/>
        <v>0</v>
      </c>
      <c r="U33" s="19"/>
      <c r="V33" s="20"/>
    </row>
    <row r="34" spans="2:27" s="18" customFormat="1" ht="45" x14ac:dyDescent="0.25">
      <c r="B34" s="204">
        <v>29</v>
      </c>
      <c r="C34" s="223" t="s">
        <v>159</v>
      </c>
      <c r="D34" s="212" t="s">
        <v>92</v>
      </c>
      <c r="E34" s="100" t="s">
        <v>43</v>
      </c>
      <c r="F34" s="101">
        <v>170</v>
      </c>
      <c r="G34" s="101">
        <v>18</v>
      </c>
      <c r="H34" s="199">
        <f t="shared" si="0"/>
        <v>3060</v>
      </c>
      <c r="I34" s="69"/>
      <c r="J34" s="198">
        <v>0</v>
      </c>
      <c r="K34" s="193">
        <v>0</v>
      </c>
      <c r="L34" s="193">
        <v>0</v>
      </c>
      <c r="M34" s="193">
        <f>'123'!S26</f>
        <v>170</v>
      </c>
      <c r="N34" s="193">
        <v>0</v>
      </c>
      <c r="O34" s="193">
        <v>0</v>
      </c>
      <c r="P34" s="193">
        <f t="shared" si="4"/>
        <v>170</v>
      </c>
      <c r="Q34" s="70">
        <f t="shared" si="1"/>
        <v>1</v>
      </c>
      <c r="R34" s="199">
        <f t="shared" si="2"/>
        <v>3060</v>
      </c>
      <c r="T34" s="18">
        <v>36</v>
      </c>
      <c r="U34" s="19">
        <f>T34-M34</f>
        <v>-134</v>
      </c>
      <c r="V34" s="20">
        <f>T34*G34</f>
        <v>648</v>
      </c>
      <c r="W34" s="18">
        <v>2</v>
      </c>
    </row>
    <row r="35" spans="2:27" s="18" customFormat="1" ht="24" x14ac:dyDescent="0.25">
      <c r="B35" s="204">
        <v>30</v>
      </c>
      <c r="C35" s="223" t="s">
        <v>159</v>
      </c>
      <c r="D35" s="211" t="s">
        <v>188</v>
      </c>
      <c r="E35" s="100" t="s">
        <v>43</v>
      </c>
      <c r="F35" s="101">
        <v>340</v>
      </c>
      <c r="G35" s="101">
        <v>0</v>
      </c>
      <c r="H35" s="199">
        <f t="shared" si="0"/>
        <v>0</v>
      </c>
      <c r="I35" s="69"/>
      <c r="J35" s="198">
        <v>0</v>
      </c>
      <c r="K35" s="193">
        <v>0</v>
      </c>
      <c r="L35" s="193">
        <v>0</v>
      </c>
      <c r="M35" s="193">
        <f>'123'!S27</f>
        <v>340</v>
      </c>
      <c r="N35" s="193">
        <v>0</v>
      </c>
      <c r="O35" s="193">
        <v>0</v>
      </c>
      <c r="P35" s="193">
        <f t="shared" si="4"/>
        <v>340</v>
      </c>
      <c r="Q35" s="70">
        <f t="shared" si="1"/>
        <v>1</v>
      </c>
      <c r="R35" s="199">
        <f t="shared" si="2"/>
        <v>0</v>
      </c>
      <c r="U35" s="19"/>
      <c r="V35" s="20"/>
    </row>
    <row r="36" spans="2:27" s="18" customFormat="1" ht="24" x14ac:dyDescent="0.25">
      <c r="B36" s="204">
        <v>31</v>
      </c>
      <c r="C36" s="223" t="s">
        <v>159</v>
      </c>
      <c r="D36" s="211" t="s">
        <v>190</v>
      </c>
      <c r="E36" s="100" t="s">
        <v>43</v>
      </c>
      <c r="F36" s="101">
        <v>680</v>
      </c>
      <c r="G36" s="101">
        <v>0</v>
      </c>
      <c r="H36" s="199">
        <f t="shared" si="0"/>
        <v>0</v>
      </c>
      <c r="I36" s="69"/>
      <c r="J36" s="198">
        <v>0</v>
      </c>
      <c r="K36" s="193">
        <v>0</v>
      </c>
      <c r="L36" s="193">
        <v>0</v>
      </c>
      <c r="M36" s="193">
        <f>'123'!S28</f>
        <v>680</v>
      </c>
      <c r="N36" s="193">
        <v>0</v>
      </c>
      <c r="O36" s="193">
        <v>0</v>
      </c>
      <c r="P36" s="193">
        <f t="shared" si="4"/>
        <v>680</v>
      </c>
      <c r="Q36" s="70">
        <f t="shared" si="1"/>
        <v>1</v>
      </c>
      <c r="R36" s="199">
        <f t="shared" si="2"/>
        <v>0</v>
      </c>
      <c r="U36" s="19"/>
      <c r="V36" s="20"/>
    </row>
    <row r="37" spans="2:27" s="18" customFormat="1" ht="24" x14ac:dyDescent="0.25">
      <c r="B37" s="204">
        <v>32</v>
      </c>
      <c r="C37" s="223" t="s">
        <v>159</v>
      </c>
      <c r="D37" s="211" t="s">
        <v>120</v>
      </c>
      <c r="E37" s="100" t="s">
        <v>43</v>
      </c>
      <c r="F37" s="101">
        <v>680</v>
      </c>
      <c r="G37" s="101">
        <v>0</v>
      </c>
      <c r="H37" s="199">
        <f t="shared" si="0"/>
        <v>0</v>
      </c>
      <c r="I37" s="69"/>
      <c r="J37" s="198">
        <v>0</v>
      </c>
      <c r="K37" s="193">
        <v>0</v>
      </c>
      <c r="L37" s="193">
        <v>0</v>
      </c>
      <c r="M37" s="193">
        <f>'123'!S29</f>
        <v>680</v>
      </c>
      <c r="N37" s="193">
        <v>0</v>
      </c>
      <c r="O37" s="193">
        <v>0</v>
      </c>
      <c r="P37" s="193">
        <f t="shared" si="4"/>
        <v>680</v>
      </c>
      <c r="Q37" s="70">
        <f t="shared" si="1"/>
        <v>1</v>
      </c>
      <c r="R37" s="199">
        <f t="shared" si="2"/>
        <v>0</v>
      </c>
      <c r="U37" s="19"/>
      <c r="V37" s="20"/>
    </row>
    <row r="38" spans="2:27" s="18" customFormat="1" ht="24" x14ac:dyDescent="0.25">
      <c r="B38" s="204">
        <v>33</v>
      </c>
      <c r="C38" s="223" t="s">
        <v>159</v>
      </c>
      <c r="D38" s="211" t="s">
        <v>122</v>
      </c>
      <c r="E38" s="100" t="s">
        <v>43</v>
      </c>
      <c r="F38" s="101">
        <v>680</v>
      </c>
      <c r="G38" s="101">
        <v>0</v>
      </c>
      <c r="H38" s="199">
        <f t="shared" si="0"/>
        <v>0</v>
      </c>
      <c r="I38" s="69"/>
      <c r="J38" s="198">
        <v>0</v>
      </c>
      <c r="K38" s="193">
        <v>0</v>
      </c>
      <c r="L38" s="193">
        <v>0</v>
      </c>
      <c r="M38" s="193">
        <f>'123'!S30</f>
        <v>680</v>
      </c>
      <c r="N38" s="193">
        <v>0</v>
      </c>
      <c r="O38" s="193">
        <v>0</v>
      </c>
      <c r="P38" s="193">
        <f t="shared" si="4"/>
        <v>680</v>
      </c>
      <c r="Q38" s="70">
        <f t="shared" si="1"/>
        <v>1</v>
      </c>
      <c r="R38" s="199">
        <f t="shared" si="2"/>
        <v>0</v>
      </c>
      <c r="U38" s="19"/>
      <c r="V38" s="20"/>
    </row>
    <row r="39" spans="2:27" s="18" customFormat="1" ht="24" x14ac:dyDescent="0.25">
      <c r="B39" s="204">
        <v>34</v>
      </c>
      <c r="C39" s="223" t="s">
        <v>159</v>
      </c>
      <c r="D39" s="211" t="s">
        <v>194</v>
      </c>
      <c r="E39" s="100" t="s">
        <v>43</v>
      </c>
      <c r="F39" s="101">
        <v>340</v>
      </c>
      <c r="G39" s="101">
        <v>0</v>
      </c>
      <c r="H39" s="199">
        <f t="shared" si="0"/>
        <v>0</v>
      </c>
      <c r="I39" s="69"/>
      <c r="J39" s="198">
        <v>0</v>
      </c>
      <c r="K39" s="193">
        <v>0</v>
      </c>
      <c r="L39" s="193">
        <v>0</v>
      </c>
      <c r="M39" s="193">
        <f>'123'!S31</f>
        <v>340</v>
      </c>
      <c r="N39" s="193">
        <v>0</v>
      </c>
      <c r="O39" s="193">
        <v>0</v>
      </c>
      <c r="P39" s="193">
        <f t="shared" si="4"/>
        <v>340</v>
      </c>
      <c r="Q39" s="70">
        <f t="shared" si="1"/>
        <v>1</v>
      </c>
      <c r="R39" s="199">
        <f t="shared" si="2"/>
        <v>0</v>
      </c>
      <c r="U39" s="19"/>
      <c r="V39" s="20"/>
    </row>
    <row r="40" spans="2:27" s="18" customFormat="1" ht="24" x14ac:dyDescent="0.25">
      <c r="B40" s="204">
        <v>35</v>
      </c>
      <c r="C40" s="220" t="s">
        <v>114</v>
      </c>
      <c r="D40" s="211" t="s">
        <v>113</v>
      </c>
      <c r="E40" s="100" t="s">
        <v>43</v>
      </c>
      <c r="F40" s="101">
        <v>1200</v>
      </c>
      <c r="G40" s="83">
        <v>0</v>
      </c>
      <c r="H40" s="199">
        <f t="shared" si="0"/>
        <v>0</v>
      </c>
      <c r="I40" s="69"/>
      <c r="J40" s="198">
        <v>0</v>
      </c>
      <c r="K40" s="193">
        <f>'123'!S8</f>
        <v>1200</v>
      </c>
      <c r="L40" s="193">
        <v>0</v>
      </c>
      <c r="M40" s="193">
        <v>0</v>
      </c>
      <c r="N40" s="193">
        <v>0</v>
      </c>
      <c r="O40" s="193">
        <v>0</v>
      </c>
      <c r="P40" s="193">
        <f t="shared" si="4"/>
        <v>1200</v>
      </c>
      <c r="Q40" s="70">
        <f t="shared" si="1"/>
        <v>1</v>
      </c>
      <c r="R40" s="199">
        <f t="shared" si="2"/>
        <v>0</v>
      </c>
      <c r="U40" s="19"/>
      <c r="V40" s="20"/>
    </row>
    <row r="41" spans="2:27" s="18" customFormat="1" ht="24" x14ac:dyDescent="0.25">
      <c r="B41" s="204">
        <v>36</v>
      </c>
      <c r="C41" s="221" t="s">
        <v>114</v>
      </c>
      <c r="D41" s="211" t="s">
        <v>116</v>
      </c>
      <c r="E41" s="100" t="s">
        <v>43</v>
      </c>
      <c r="F41" s="101">
        <v>2400</v>
      </c>
      <c r="G41" s="83">
        <v>0</v>
      </c>
      <c r="H41" s="199">
        <f t="shared" si="0"/>
        <v>0</v>
      </c>
      <c r="I41" s="69"/>
      <c r="J41" s="198">
        <v>0</v>
      </c>
      <c r="K41" s="193">
        <v>0</v>
      </c>
      <c r="L41" s="193">
        <f>'123'!S9</f>
        <v>2400</v>
      </c>
      <c r="M41" s="193">
        <v>0</v>
      </c>
      <c r="N41" s="193">
        <v>0</v>
      </c>
      <c r="O41" s="193">
        <v>0</v>
      </c>
      <c r="P41" s="193">
        <f t="shared" si="4"/>
        <v>2400</v>
      </c>
      <c r="Q41" s="70">
        <f t="shared" si="1"/>
        <v>1</v>
      </c>
      <c r="R41" s="199">
        <f t="shared" si="2"/>
        <v>0</v>
      </c>
      <c r="U41" s="19"/>
      <c r="V41" s="20"/>
    </row>
    <row r="42" spans="2:27" s="18" customFormat="1" ht="24" x14ac:dyDescent="0.25">
      <c r="B42" s="204">
        <v>37</v>
      </c>
      <c r="C42" s="221" t="s">
        <v>114</v>
      </c>
      <c r="D42" s="211" t="s">
        <v>118</v>
      </c>
      <c r="E42" s="100" t="s">
        <v>43</v>
      </c>
      <c r="F42" s="101">
        <v>4800</v>
      </c>
      <c r="G42" s="83">
        <v>0</v>
      </c>
      <c r="H42" s="199">
        <f t="shared" si="0"/>
        <v>0</v>
      </c>
      <c r="I42" s="69"/>
      <c r="J42" s="198">
        <v>0</v>
      </c>
      <c r="K42" s="193">
        <v>0</v>
      </c>
      <c r="L42" s="193">
        <f>'123'!S10</f>
        <v>4800</v>
      </c>
      <c r="M42" s="193">
        <v>0</v>
      </c>
      <c r="N42" s="193">
        <v>0</v>
      </c>
      <c r="O42" s="193">
        <v>0</v>
      </c>
      <c r="P42" s="193">
        <f t="shared" si="4"/>
        <v>4800</v>
      </c>
      <c r="Q42" s="70">
        <f t="shared" si="1"/>
        <v>1</v>
      </c>
      <c r="R42" s="199">
        <f t="shared" si="2"/>
        <v>0</v>
      </c>
      <c r="U42" s="19"/>
      <c r="V42" s="20"/>
    </row>
    <row r="43" spans="2:27" s="18" customFormat="1" ht="24" x14ac:dyDescent="0.25">
      <c r="B43" s="204">
        <v>38</v>
      </c>
      <c r="C43" s="221" t="s">
        <v>114</v>
      </c>
      <c r="D43" s="211" t="s">
        <v>120</v>
      </c>
      <c r="E43" s="100" t="s">
        <v>43</v>
      </c>
      <c r="F43" s="101">
        <v>4800</v>
      </c>
      <c r="G43" s="83">
        <v>0</v>
      </c>
      <c r="H43" s="199">
        <f t="shared" si="0"/>
        <v>0</v>
      </c>
      <c r="I43" s="69"/>
      <c r="J43" s="198">
        <v>0</v>
      </c>
      <c r="K43" s="193">
        <v>0</v>
      </c>
      <c r="L43" s="193">
        <f>'123'!S11</f>
        <v>4800</v>
      </c>
      <c r="M43" s="193">
        <v>0</v>
      </c>
      <c r="N43" s="193">
        <v>0</v>
      </c>
      <c r="O43" s="193">
        <v>0</v>
      </c>
      <c r="P43" s="193">
        <f t="shared" si="4"/>
        <v>4800</v>
      </c>
      <c r="Q43" s="70">
        <f t="shared" si="1"/>
        <v>1</v>
      </c>
      <c r="R43" s="199">
        <f t="shared" si="2"/>
        <v>0</v>
      </c>
      <c r="U43" s="19"/>
      <c r="V43" s="20"/>
    </row>
    <row r="44" spans="2:27" s="18" customFormat="1" ht="24" x14ac:dyDescent="0.25">
      <c r="B44" s="204">
        <v>39</v>
      </c>
      <c r="C44" s="221" t="s">
        <v>114</v>
      </c>
      <c r="D44" s="211" t="s">
        <v>122</v>
      </c>
      <c r="E44" s="100" t="s">
        <v>43</v>
      </c>
      <c r="F44" s="101">
        <v>4800</v>
      </c>
      <c r="G44" s="83">
        <v>0</v>
      </c>
      <c r="H44" s="199">
        <f t="shared" si="0"/>
        <v>0</v>
      </c>
      <c r="I44" s="69"/>
      <c r="J44" s="198">
        <v>0</v>
      </c>
      <c r="K44" s="193">
        <v>0</v>
      </c>
      <c r="L44" s="193">
        <f>'123'!S12</f>
        <v>4800</v>
      </c>
      <c r="M44" s="193">
        <v>0</v>
      </c>
      <c r="N44" s="193">
        <v>0</v>
      </c>
      <c r="O44" s="193">
        <v>0</v>
      </c>
      <c r="P44" s="193">
        <f t="shared" si="4"/>
        <v>4800</v>
      </c>
      <c r="Q44" s="70">
        <f t="shared" si="1"/>
        <v>1</v>
      </c>
      <c r="R44" s="199">
        <f t="shared" si="2"/>
        <v>0</v>
      </c>
      <c r="U44" s="19"/>
      <c r="V44" s="20"/>
    </row>
    <row r="45" spans="2:27" s="18" customFormat="1" ht="24" x14ac:dyDescent="0.25">
      <c r="B45" s="204">
        <v>40</v>
      </c>
      <c r="C45" s="221" t="s">
        <v>114</v>
      </c>
      <c r="D45" s="211" t="s">
        <v>124</v>
      </c>
      <c r="E45" s="100" t="s">
        <v>43</v>
      </c>
      <c r="F45" s="101">
        <v>2400</v>
      </c>
      <c r="G45" s="83">
        <v>0</v>
      </c>
      <c r="H45" s="199">
        <f t="shared" si="0"/>
        <v>0</v>
      </c>
      <c r="I45" s="69"/>
      <c r="J45" s="198">
        <v>0</v>
      </c>
      <c r="K45" s="193">
        <v>0</v>
      </c>
      <c r="L45" s="193">
        <f>'123'!S13</f>
        <v>2400</v>
      </c>
      <c r="M45" s="193">
        <v>0</v>
      </c>
      <c r="N45" s="193">
        <v>0</v>
      </c>
      <c r="O45" s="193">
        <v>0</v>
      </c>
      <c r="P45" s="193">
        <f t="shared" si="4"/>
        <v>2400</v>
      </c>
      <c r="Q45" s="70">
        <f t="shared" si="1"/>
        <v>1</v>
      </c>
      <c r="R45" s="199">
        <f t="shared" si="2"/>
        <v>0</v>
      </c>
      <c r="U45" s="19"/>
      <c r="V45" s="20"/>
    </row>
    <row r="46" spans="2:27" s="18" customFormat="1" ht="40.5" customHeight="1" x14ac:dyDescent="0.25">
      <c r="B46" s="204">
        <v>41</v>
      </c>
      <c r="C46" s="221" t="s">
        <v>114</v>
      </c>
      <c r="D46" s="211" t="s">
        <v>126</v>
      </c>
      <c r="E46" s="100" t="s">
        <v>43</v>
      </c>
      <c r="F46" s="101">
        <v>4800</v>
      </c>
      <c r="G46" s="83">
        <v>0</v>
      </c>
      <c r="H46" s="199">
        <f t="shared" si="0"/>
        <v>0</v>
      </c>
      <c r="I46" s="69"/>
      <c r="J46" s="198">
        <v>0</v>
      </c>
      <c r="K46" s="193">
        <v>0</v>
      </c>
      <c r="L46" s="193">
        <f>'123'!S14</f>
        <v>4800</v>
      </c>
      <c r="M46" s="193">
        <v>0</v>
      </c>
      <c r="N46" s="193">
        <v>0</v>
      </c>
      <c r="O46" s="193">
        <v>0</v>
      </c>
      <c r="P46" s="193">
        <f t="shared" si="4"/>
        <v>4800</v>
      </c>
      <c r="Q46" s="70">
        <f t="shared" si="1"/>
        <v>1</v>
      </c>
      <c r="R46" s="199">
        <f t="shared" si="2"/>
        <v>0</v>
      </c>
      <c r="U46" s="19"/>
      <c r="V46" s="20"/>
      <c r="X46" s="18" t="s">
        <v>84</v>
      </c>
      <c r="AA46" s="18" t="s">
        <v>121</v>
      </c>
    </row>
    <row r="47" spans="2:27" s="18" customFormat="1" ht="24" x14ac:dyDescent="0.25">
      <c r="B47" s="204">
        <v>42</v>
      </c>
      <c r="C47" s="221" t="s">
        <v>114</v>
      </c>
      <c r="D47" s="211" t="s">
        <v>128</v>
      </c>
      <c r="E47" s="100" t="s">
        <v>43</v>
      </c>
      <c r="F47" s="101">
        <v>4800</v>
      </c>
      <c r="G47" s="83">
        <v>0</v>
      </c>
      <c r="H47" s="199">
        <f t="shared" si="0"/>
        <v>0</v>
      </c>
      <c r="I47" s="69"/>
      <c r="J47" s="198">
        <v>0</v>
      </c>
      <c r="K47" s="193">
        <v>0</v>
      </c>
      <c r="L47" s="193">
        <f>'123'!S15</f>
        <v>4800</v>
      </c>
      <c r="M47" s="193">
        <v>0</v>
      </c>
      <c r="N47" s="193">
        <v>0</v>
      </c>
      <c r="O47" s="193">
        <v>0</v>
      </c>
      <c r="P47" s="193">
        <f t="shared" si="4"/>
        <v>4800</v>
      </c>
      <c r="Q47" s="70">
        <f t="shared" si="1"/>
        <v>1</v>
      </c>
      <c r="R47" s="199">
        <f t="shared" si="2"/>
        <v>0</v>
      </c>
      <c r="U47" s="19"/>
      <c r="V47" s="20"/>
    </row>
    <row r="48" spans="2:27" s="18" customFormat="1" ht="24" x14ac:dyDescent="0.25">
      <c r="B48" s="204">
        <v>43</v>
      </c>
      <c r="C48" s="221" t="s">
        <v>114</v>
      </c>
      <c r="D48" s="211" t="s">
        <v>122</v>
      </c>
      <c r="E48" s="100" t="s">
        <v>43</v>
      </c>
      <c r="F48" s="101">
        <v>4800</v>
      </c>
      <c r="G48" s="83">
        <v>0</v>
      </c>
      <c r="H48" s="199">
        <f t="shared" si="0"/>
        <v>0</v>
      </c>
      <c r="I48" s="69"/>
      <c r="J48" s="198">
        <v>0</v>
      </c>
      <c r="K48" s="193">
        <v>0</v>
      </c>
      <c r="L48" s="193">
        <f>'123'!S16</f>
        <v>4800</v>
      </c>
      <c r="M48" s="193">
        <v>0</v>
      </c>
      <c r="N48" s="193">
        <v>0</v>
      </c>
      <c r="O48" s="193">
        <v>0</v>
      </c>
      <c r="P48" s="193">
        <f t="shared" si="4"/>
        <v>4800</v>
      </c>
      <c r="Q48" s="70">
        <f t="shared" si="1"/>
        <v>1</v>
      </c>
      <c r="R48" s="199">
        <f t="shared" si="2"/>
        <v>0</v>
      </c>
      <c r="U48" s="19"/>
      <c r="V48" s="20"/>
    </row>
    <row r="49" spans="2:27" s="18" customFormat="1" ht="24" x14ac:dyDescent="0.25">
      <c r="B49" s="204">
        <v>44</v>
      </c>
      <c r="C49" s="221" t="s">
        <v>114</v>
      </c>
      <c r="D49" s="211" t="s">
        <v>131</v>
      </c>
      <c r="E49" s="100" t="s">
        <v>43</v>
      </c>
      <c r="F49" s="101">
        <v>2400</v>
      </c>
      <c r="G49" s="83">
        <v>0</v>
      </c>
      <c r="H49" s="199">
        <f t="shared" si="0"/>
        <v>0</v>
      </c>
      <c r="I49" s="69"/>
      <c r="J49" s="198">
        <v>0</v>
      </c>
      <c r="K49" s="193">
        <v>0</v>
      </c>
      <c r="L49" s="193">
        <f>'123'!S17</f>
        <v>2220</v>
      </c>
      <c r="M49" s="193">
        <v>0</v>
      </c>
      <c r="N49" s="193">
        <v>180</v>
      </c>
      <c r="O49" s="193">
        <v>0</v>
      </c>
      <c r="P49" s="193">
        <f t="shared" si="4"/>
        <v>2400</v>
      </c>
      <c r="Q49" s="70">
        <f t="shared" si="1"/>
        <v>1</v>
      </c>
      <c r="R49" s="199">
        <f t="shared" si="2"/>
        <v>0</v>
      </c>
      <c r="U49" s="19"/>
      <c r="V49" s="20"/>
    </row>
    <row r="50" spans="2:27" s="18" customFormat="1" ht="24" x14ac:dyDescent="0.25">
      <c r="B50" s="204">
        <v>45</v>
      </c>
      <c r="C50" s="223" t="s">
        <v>158</v>
      </c>
      <c r="D50" s="211" t="s">
        <v>188</v>
      </c>
      <c r="E50" s="100" t="s">
        <v>43</v>
      </c>
      <c r="F50" s="101">
        <v>240</v>
      </c>
      <c r="G50" s="83">
        <v>0</v>
      </c>
      <c r="H50" s="199">
        <f t="shared" si="0"/>
        <v>0</v>
      </c>
      <c r="I50" s="69"/>
      <c r="J50" s="198">
        <v>0</v>
      </c>
      <c r="K50" s="193">
        <v>0</v>
      </c>
      <c r="L50" s="193">
        <v>0</v>
      </c>
      <c r="M50" s="193">
        <f>'123'!S19</f>
        <v>305</v>
      </c>
      <c r="N50" s="193">
        <v>0</v>
      </c>
      <c r="O50" s="193">
        <v>0</v>
      </c>
      <c r="P50" s="193">
        <f t="shared" si="4"/>
        <v>305</v>
      </c>
      <c r="Q50" s="289">
        <f t="shared" si="1"/>
        <v>1.2708333333333333</v>
      </c>
      <c r="R50" s="199">
        <f t="shared" si="2"/>
        <v>0</v>
      </c>
      <c r="U50" s="19"/>
      <c r="V50" s="20"/>
    </row>
    <row r="51" spans="2:27" s="18" customFormat="1" ht="24" x14ac:dyDescent="0.25">
      <c r="B51" s="204">
        <v>46</v>
      </c>
      <c r="C51" s="223" t="s">
        <v>158</v>
      </c>
      <c r="D51" s="211" t="s">
        <v>190</v>
      </c>
      <c r="E51" s="100" t="s">
        <v>43</v>
      </c>
      <c r="F51" s="101">
        <v>480</v>
      </c>
      <c r="G51" s="83">
        <v>0</v>
      </c>
      <c r="H51" s="199">
        <f t="shared" si="0"/>
        <v>0</v>
      </c>
      <c r="I51" s="69"/>
      <c r="J51" s="198">
        <v>0</v>
      </c>
      <c r="K51" s="193">
        <v>0</v>
      </c>
      <c r="L51" s="193">
        <v>0</v>
      </c>
      <c r="M51" s="193">
        <f>'123'!S20</f>
        <v>480</v>
      </c>
      <c r="N51" s="193">
        <v>0</v>
      </c>
      <c r="O51" s="193">
        <v>0</v>
      </c>
      <c r="P51" s="193">
        <f t="shared" si="4"/>
        <v>480</v>
      </c>
      <c r="Q51" s="70">
        <f t="shared" si="1"/>
        <v>1</v>
      </c>
      <c r="R51" s="199">
        <f t="shared" si="2"/>
        <v>0</v>
      </c>
      <c r="U51" s="19"/>
      <c r="V51" s="20"/>
    </row>
    <row r="52" spans="2:27" s="18" customFormat="1" ht="24" x14ac:dyDescent="0.25">
      <c r="B52" s="204">
        <v>47</v>
      </c>
      <c r="C52" s="223" t="s">
        <v>158</v>
      </c>
      <c r="D52" s="211" t="s">
        <v>120</v>
      </c>
      <c r="E52" s="100" t="s">
        <v>43</v>
      </c>
      <c r="F52" s="101">
        <v>480</v>
      </c>
      <c r="G52" s="83">
        <v>0</v>
      </c>
      <c r="H52" s="199">
        <f t="shared" si="0"/>
        <v>0</v>
      </c>
      <c r="I52" s="69"/>
      <c r="J52" s="198">
        <v>0</v>
      </c>
      <c r="K52" s="193">
        <v>0</v>
      </c>
      <c r="L52" s="193">
        <v>0</v>
      </c>
      <c r="M52" s="193">
        <f>'123'!S21</f>
        <v>480</v>
      </c>
      <c r="N52" s="193">
        <v>0</v>
      </c>
      <c r="O52" s="193">
        <v>0</v>
      </c>
      <c r="P52" s="193">
        <f t="shared" si="4"/>
        <v>480</v>
      </c>
      <c r="Q52" s="70">
        <f t="shared" si="1"/>
        <v>1</v>
      </c>
      <c r="R52" s="199">
        <f t="shared" si="2"/>
        <v>0</v>
      </c>
      <c r="U52" s="19"/>
      <c r="V52" s="20"/>
    </row>
    <row r="53" spans="2:27" s="18" customFormat="1" ht="48" x14ac:dyDescent="0.25">
      <c r="B53" s="204">
        <v>48</v>
      </c>
      <c r="C53" s="223" t="s">
        <v>158</v>
      </c>
      <c r="D53" s="211" t="s">
        <v>122</v>
      </c>
      <c r="E53" s="100" t="s">
        <v>43</v>
      </c>
      <c r="F53" s="101">
        <v>480</v>
      </c>
      <c r="G53" s="83">
        <v>0</v>
      </c>
      <c r="H53" s="199">
        <f t="shared" si="0"/>
        <v>0</v>
      </c>
      <c r="I53" s="69"/>
      <c r="J53" s="198">
        <v>0</v>
      </c>
      <c r="K53" s="193">
        <v>0</v>
      </c>
      <c r="L53" s="193">
        <v>0</v>
      </c>
      <c r="M53" s="193">
        <f>'123'!S22</f>
        <v>480</v>
      </c>
      <c r="N53" s="193">
        <v>0</v>
      </c>
      <c r="O53" s="193">
        <v>0</v>
      </c>
      <c r="P53" s="193">
        <f t="shared" si="4"/>
        <v>480</v>
      </c>
      <c r="Q53" s="70">
        <f t="shared" si="1"/>
        <v>1</v>
      </c>
      <c r="R53" s="199">
        <f t="shared" si="2"/>
        <v>0</v>
      </c>
      <c r="U53" s="19"/>
      <c r="V53" s="20"/>
      <c r="X53" s="18" t="s">
        <v>84</v>
      </c>
      <c r="AA53" s="18" t="s">
        <v>119</v>
      </c>
    </row>
    <row r="54" spans="2:27" s="18" customFormat="1" ht="28.5" customHeight="1" x14ac:dyDescent="0.25">
      <c r="B54" s="204">
        <v>49</v>
      </c>
      <c r="C54" s="223" t="s">
        <v>158</v>
      </c>
      <c r="D54" s="211" t="s">
        <v>200</v>
      </c>
      <c r="E54" s="100" t="s">
        <v>43</v>
      </c>
      <c r="F54" s="101">
        <v>120</v>
      </c>
      <c r="G54" s="83">
        <v>0</v>
      </c>
      <c r="H54" s="199">
        <f t="shared" si="0"/>
        <v>0</v>
      </c>
      <c r="I54" s="69"/>
      <c r="J54" s="198">
        <v>0</v>
      </c>
      <c r="K54" s="193">
        <v>0</v>
      </c>
      <c r="L54" s="193">
        <v>0</v>
      </c>
      <c r="M54" s="193">
        <f>'123'!S23</f>
        <v>120</v>
      </c>
      <c r="N54" s="193">
        <v>0</v>
      </c>
      <c r="O54" s="193">
        <v>0</v>
      </c>
      <c r="P54" s="193">
        <f t="shared" si="4"/>
        <v>120</v>
      </c>
      <c r="Q54" s="70">
        <f t="shared" si="1"/>
        <v>1</v>
      </c>
      <c r="R54" s="199">
        <f t="shared" si="2"/>
        <v>0</v>
      </c>
      <c r="U54" s="19"/>
      <c r="V54" s="20"/>
      <c r="AA54" s="18" t="s">
        <v>127</v>
      </c>
    </row>
    <row r="55" spans="2:27" s="18" customFormat="1" ht="28.5" customHeight="1" x14ac:dyDescent="0.25">
      <c r="B55" s="204">
        <v>50</v>
      </c>
      <c r="C55" s="223" t="s">
        <v>158</v>
      </c>
      <c r="D55" s="211" t="s">
        <v>218</v>
      </c>
      <c r="E55" s="100" t="s">
        <v>43</v>
      </c>
      <c r="F55" s="101">
        <v>60</v>
      </c>
      <c r="G55" s="83">
        <v>0</v>
      </c>
      <c r="H55" s="199">
        <f t="shared" si="0"/>
        <v>0</v>
      </c>
      <c r="I55" s="69"/>
      <c r="J55" s="198">
        <v>0</v>
      </c>
      <c r="K55" s="193">
        <v>0</v>
      </c>
      <c r="L55" s="193">
        <v>0</v>
      </c>
      <c r="M55" s="193">
        <f>'123'!S24</f>
        <v>60</v>
      </c>
      <c r="N55" s="193">
        <v>0</v>
      </c>
      <c r="O55" s="193">
        <v>0</v>
      </c>
      <c r="P55" s="193">
        <f t="shared" si="4"/>
        <v>60</v>
      </c>
      <c r="Q55" s="70">
        <f t="shared" si="1"/>
        <v>1</v>
      </c>
      <c r="R55" s="199">
        <f t="shared" si="2"/>
        <v>0</v>
      </c>
      <c r="U55" s="19"/>
      <c r="V55" s="20"/>
      <c r="AA55" s="18" t="s">
        <v>129</v>
      </c>
    </row>
    <row r="56" spans="2:27" s="18" customFormat="1" ht="28.5" customHeight="1" x14ac:dyDescent="0.25">
      <c r="B56" s="204">
        <v>51</v>
      </c>
      <c r="C56" s="223" t="s">
        <v>158</v>
      </c>
      <c r="D56" s="211" t="s">
        <v>220</v>
      </c>
      <c r="E56" s="100" t="s">
        <v>43</v>
      </c>
      <c r="F56" s="101">
        <v>60</v>
      </c>
      <c r="G56" s="83">
        <v>0</v>
      </c>
      <c r="H56" s="199">
        <f t="shared" si="0"/>
        <v>0</v>
      </c>
      <c r="I56" s="69"/>
      <c r="J56" s="198">
        <v>0</v>
      </c>
      <c r="K56" s="193">
        <v>0</v>
      </c>
      <c r="L56" s="193">
        <v>0</v>
      </c>
      <c r="M56" s="193">
        <f>'123'!S25</f>
        <v>60</v>
      </c>
      <c r="N56" s="193">
        <v>0</v>
      </c>
      <c r="O56" s="193">
        <v>0</v>
      </c>
      <c r="P56" s="193">
        <f t="shared" si="4"/>
        <v>60</v>
      </c>
      <c r="Q56" s="70">
        <f t="shared" si="1"/>
        <v>1</v>
      </c>
      <c r="R56" s="199">
        <f t="shared" si="2"/>
        <v>0</v>
      </c>
      <c r="U56" s="19"/>
      <c r="V56" s="20"/>
      <c r="AA56" s="18" t="s">
        <v>130</v>
      </c>
    </row>
    <row r="57" spans="2:27" s="18" customFormat="1" ht="40.5" customHeight="1" x14ac:dyDescent="0.25">
      <c r="B57" s="204">
        <v>52</v>
      </c>
      <c r="C57" s="97" t="s">
        <v>233</v>
      </c>
      <c r="D57" s="211" t="s">
        <v>234</v>
      </c>
      <c r="E57" s="100" t="s">
        <v>43</v>
      </c>
      <c r="F57" s="101">
        <v>22</v>
      </c>
      <c r="G57" s="83">
        <v>0</v>
      </c>
      <c r="H57" s="199">
        <f t="shared" si="0"/>
        <v>0</v>
      </c>
      <c r="I57" s="69"/>
      <c r="J57" s="198">
        <v>0</v>
      </c>
      <c r="K57" s="193">
        <v>0</v>
      </c>
      <c r="L57" s="193">
        <v>0</v>
      </c>
      <c r="M57" s="193">
        <v>0</v>
      </c>
      <c r="N57" s="193">
        <v>22</v>
      </c>
      <c r="O57" s="193">
        <v>0</v>
      </c>
      <c r="P57" s="193">
        <f t="shared" si="4"/>
        <v>22</v>
      </c>
      <c r="Q57" s="70">
        <f t="shared" si="1"/>
        <v>1</v>
      </c>
      <c r="R57" s="199">
        <f t="shared" si="2"/>
        <v>0</v>
      </c>
      <c r="U57" s="19"/>
      <c r="V57" s="20"/>
    </row>
    <row r="58" spans="2:27" s="18" customFormat="1" ht="40.5" customHeight="1" x14ac:dyDescent="0.25">
      <c r="B58" s="204">
        <v>53</v>
      </c>
      <c r="C58" s="97" t="s">
        <v>233</v>
      </c>
      <c r="D58" s="211" t="s">
        <v>234</v>
      </c>
      <c r="E58" s="100" t="s">
        <v>43</v>
      </c>
      <c r="F58" s="101">
        <v>22</v>
      </c>
      <c r="G58" s="83">
        <v>0</v>
      </c>
      <c r="H58" s="199">
        <f t="shared" si="0"/>
        <v>0</v>
      </c>
      <c r="I58" s="69"/>
      <c r="J58" s="198">
        <v>0</v>
      </c>
      <c r="K58" s="193">
        <v>0</v>
      </c>
      <c r="L58" s="193">
        <v>0</v>
      </c>
      <c r="M58" s="193">
        <v>0</v>
      </c>
      <c r="N58" s="193">
        <v>22</v>
      </c>
      <c r="O58" s="193">
        <v>0</v>
      </c>
      <c r="P58" s="193">
        <f t="shared" si="4"/>
        <v>22</v>
      </c>
      <c r="Q58" s="70">
        <f t="shared" si="1"/>
        <v>1</v>
      </c>
      <c r="R58" s="199">
        <f t="shared" si="2"/>
        <v>0</v>
      </c>
      <c r="U58" s="19"/>
      <c r="V58" s="20"/>
    </row>
    <row r="59" spans="2:27" s="18" customFormat="1" ht="40.5" customHeight="1" x14ac:dyDescent="0.25">
      <c r="B59" s="204">
        <v>54</v>
      </c>
      <c r="C59" s="97" t="s">
        <v>233</v>
      </c>
      <c r="D59" s="211" t="s">
        <v>234</v>
      </c>
      <c r="E59" s="100" t="s">
        <v>43</v>
      </c>
      <c r="F59" s="101">
        <v>24</v>
      </c>
      <c r="G59" s="83">
        <v>0</v>
      </c>
      <c r="H59" s="199">
        <f t="shared" si="0"/>
        <v>0</v>
      </c>
      <c r="I59" s="69"/>
      <c r="J59" s="198">
        <v>0</v>
      </c>
      <c r="K59" s="193">
        <v>0</v>
      </c>
      <c r="L59" s="193">
        <v>0</v>
      </c>
      <c r="M59" s="193">
        <v>0</v>
      </c>
      <c r="N59" s="193">
        <v>24</v>
      </c>
      <c r="O59" s="193">
        <v>0</v>
      </c>
      <c r="P59" s="193">
        <f t="shared" si="4"/>
        <v>24</v>
      </c>
      <c r="Q59" s="70">
        <f t="shared" si="1"/>
        <v>1</v>
      </c>
      <c r="R59" s="199">
        <f t="shared" si="2"/>
        <v>0</v>
      </c>
      <c r="U59" s="19"/>
      <c r="V59" s="20"/>
    </row>
    <row r="60" spans="2:27" s="18" customFormat="1" ht="40.5" customHeight="1" x14ac:dyDescent="0.25">
      <c r="B60" s="204">
        <v>55</v>
      </c>
      <c r="C60" s="97" t="s">
        <v>233</v>
      </c>
      <c r="D60" s="211" t="s">
        <v>235</v>
      </c>
      <c r="E60" s="100" t="s">
        <v>43</v>
      </c>
      <c r="F60" s="101">
        <v>34</v>
      </c>
      <c r="G60" s="83">
        <v>0</v>
      </c>
      <c r="H60" s="199">
        <f t="shared" si="0"/>
        <v>0</v>
      </c>
      <c r="I60" s="69"/>
      <c r="J60" s="198">
        <v>0</v>
      </c>
      <c r="K60" s="193">
        <v>0</v>
      </c>
      <c r="L60" s="193">
        <v>0</v>
      </c>
      <c r="M60" s="193">
        <v>0</v>
      </c>
      <c r="N60" s="193">
        <v>34</v>
      </c>
      <c r="O60" s="193">
        <v>0</v>
      </c>
      <c r="P60" s="193">
        <f t="shared" si="4"/>
        <v>34</v>
      </c>
      <c r="Q60" s="70">
        <f t="shared" si="1"/>
        <v>1</v>
      </c>
      <c r="R60" s="199">
        <f t="shared" si="2"/>
        <v>0</v>
      </c>
      <c r="U60" s="19"/>
      <c r="V60" s="20"/>
    </row>
    <row r="61" spans="2:27" s="18" customFormat="1" ht="40.5" customHeight="1" x14ac:dyDescent="0.25">
      <c r="B61" s="204">
        <v>56</v>
      </c>
      <c r="C61" s="97" t="s">
        <v>233</v>
      </c>
      <c r="D61" s="211" t="s">
        <v>235</v>
      </c>
      <c r="E61" s="100" t="s">
        <v>43</v>
      </c>
      <c r="F61" s="101">
        <v>34</v>
      </c>
      <c r="G61" s="83">
        <v>0</v>
      </c>
      <c r="H61" s="199">
        <f t="shared" si="0"/>
        <v>0</v>
      </c>
      <c r="I61" s="69"/>
      <c r="J61" s="198">
        <v>0</v>
      </c>
      <c r="K61" s="193">
        <v>0</v>
      </c>
      <c r="L61" s="193">
        <v>0</v>
      </c>
      <c r="M61" s="193">
        <v>0</v>
      </c>
      <c r="N61" s="193">
        <v>32</v>
      </c>
      <c r="O61" s="193">
        <v>0</v>
      </c>
      <c r="P61" s="193">
        <f t="shared" si="4"/>
        <v>32</v>
      </c>
      <c r="Q61" s="289">
        <f t="shared" si="1"/>
        <v>0.94117647058823528</v>
      </c>
      <c r="R61" s="199">
        <f t="shared" si="2"/>
        <v>0</v>
      </c>
      <c r="U61" s="19"/>
      <c r="V61" s="20"/>
    </row>
    <row r="62" spans="2:27" s="18" customFormat="1" ht="40.5" customHeight="1" x14ac:dyDescent="0.25">
      <c r="B62" s="204">
        <v>57</v>
      </c>
      <c r="C62" s="97" t="s">
        <v>233</v>
      </c>
      <c r="D62" s="211" t="s">
        <v>237</v>
      </c>
      <c r="E62" s="100" t="s">
        <v>43</v>
      </c>
      <c r="F62" s="101">
        <v>1400</v>
      </c>
      <c r="G62" s="83">
        <v>0</v>
      </c>
      <c r="H62" s="199">
        <f t="shared" si="0"/>
        <v>0</v>
      </c>
      <c r="I62" s="69"/>
      <c r="J62" s="198">
        <v>0</v>
      </c>
      <c r="K62" s="193">
        <v>0</v>
      </c>
      <c r="L62" s="193">
        <v>0</v>
      </c>
      <c r="M62" s="193">
        <v>0</v>
      </c>
      <c r="N62" s="193">
        <v>1400</v>
      </c>
      <c r="O62" s="193">
        <v>0</v>
      </c>
      <c r="P62" s="193">
        <f t="shared" si="4"/>
        <v>1400</v>
      </c>
      <c r="Q62" s="70">
        <f t="shared" si="1"/>
        <v>1</v>
      </c>
      <c r="R62" s="199">
        <f t="shared" si="2"/>
        <v>0</v>
      </c>
      <c r="U62" s="19"/>
      <c r="V62" s="20"/>
    </row>
    <row r="63" spans="2:27" s="18" customFormat="1" ht="24" x14ac:dyDescent="0.25">
      <c r="B63" s="204">
        <v>58</v>
      </c>
      <c r="C63" s="97" t="s">
        <v>233</v>
      </c>
      <c r="D63" s="211" t="s">
        <v>239</v>
      </c>
      <c r="E63" s="100" t="s">
        <v>43</v>
      </c>
      <c r="F63" s="101">
        <v>280</v>
      </c>
      <c r="G63" s="83">
        <v>0</v>
      </c>
      <c r="H63" s="199">
        <f t="shared" si="0"/>
        <v>0</v>
      </c>
      <c r="I63" s="69"/>
      <c r="J63" s="198">
        <v>0</v>
      </c>
      <c r="K63" s="193">
        <v>0</v>
      </c>
      <c r="L63" s="193">
        <v>0</v>
      </c>
      <c r="M63" s="193">
        <v>0</v>
      </c>
      <c r="N63" s="193">
        <v>280</v>
      </c>
      <c r="O63" s="193">
        <v>0</v>
      </c>
      <c r="P63" s="193">
        <f t="shared" si="4"/>
        <v>280</v>
      </c>
      <c r="Q63" s="70">
        <f t="shared" si="1"/>
        <v>1</v>
      </c>
      <c r="R63" s="199">
        <f t="shared" si="2"/>
        <v>0</v>
      </c>
      <c r="U63" s="19"/>
      <c r="V63" s="20"/>
    </row>
    <row r="64" spans="2:27" s="18" customFormat="1" ht="24" x14ac:dyDescent="0.25">
      <c r="B64" s="204">
        <v>59</v>
      </c>
      <c r="C64" s="97" t="s">
        <v>233</v>
      </c>
      <c r="D64" s="211" t="s">
        <v>241</v>
      </c>
      <c r="E64" s="100" t="s">
        <v>43</v>
      </c>
      <c r="F64" s="101">
        <v>280</v>
      </c>
      <c r="G64" s="83">
        <v>0</v>
      </c>
      <c r="H64" s="199">
        <f t="shared" si="0"/>
        <v>0</v>
      </c>
      <c r="I64" s="69"/>
      <c r="J64" s="198">
        <v>0</v>
      </c>
      <c r="K64" s="193">
        <v>0</v>
      </c>
      <c r="L64" s="193">
        <v>0</v>
      </c>
      <c r="M64" s="193">
        <v>0</v>
      </c>
      <c r="N64" s="193">
        <v>280</v>
      </c>
      <c r="O64" s="193">
        <v>0</v>
      </c>
      <c r="P64" s="193">
        <f t="shared" si="4"/>
        <v>280</v>
      </c>
      <c r="Q64" s="70">
        <f t="shared" si="1"/>
        <v>1</v>
      </c>
      <c r="R64" s="199">
        <f t="shared" si="2"/>
        <v>0</v>
      </c>
      <c r="U64" s="19"/>
      <c r="V64" s="20"/>
    </row>
    <row r="65" spans="2:25" s="18" customFormat="1" ht="24" x14ac:dyDescent="0.25">
      <c r="B65" s="204">
        <v>60</v>
      </c>
      <c r="C65" s="97" t="s">
        <v>233</v>
      </c>
      <c r="D65" s="211" t="s">
        <v>243</v>
      </c>
      <c r="E65" s="100" t="s">
        <v>43</v>
      </c>
      <c r="F65" s="101">
        <v>280</v>
      </c>
      <c r="G65" s="83">
        <v>0</v>
      </c>
      <c r="H65" s="199">
        <f t="shared" si="0"/>
        <v>0</v>
      </c>
      <c r="I65" s="69"/>
      <c r="J65" s="198">
        <v>0</v>
      </c>
      <c r="K65" s="193">
        <v>0</v>
      </c>
      <c r="L65" s="193">
        <v>0</v>
      </c>
      <c r="M65" s="193">
        <v>0</v>
      </c>
      <c r="N65" s="193">
        <v>280</v>
      </c>
      <c r="O65" s="193">
        <v>0</v>
      </c>
      <c r="P65" s="193">
        <f t="shared" si="4"/>
        <v>280</v>
      </c>
      <c r="Q65" s="70">
        <f t="shared" si="1"/>
        <v>1</v>
      </c>
      <c r="R65" s="199">
        <f t="shared" si="2"/>
        <v>0</v>
      </c>
      <c r="U65" s="19"/>
      <c r="V65" s="20"/>
    </row>
    <row r="66" spans="2:25" s="18" customFormat="1" ht="24" x14ac:dyDescent="0.25">
      <c r="B66" s="204">
        <v>61</v>
      </c>
      <c r="C66" s="216" t="s">
        <v>108</v>
      </c>
      <c r="D66" s="211" t="s">
        <v>109</v>
      </c>
      <c r="E66" s="100" t="s">
        <v>43</v>
      </c>
      <c r="F66" s="101">
        <v>28</v>
      </c>
      <c r="G66" s="83">
        <v>70</v>
      </c>
      <c r="H66" s="199">
        <f t="shared" si="0"/>
        <v>1960</v>
      </c>
      <c r="I66" s="69"/>
      <c r="J66" s="198">
        <f>'123'!S3</f>
        <v>28</v>
      </c>
      <c r="K66" s="193">
        <v>0</v>
      </c>
      <c r="L66" s="193">
        <v>0</v>
      </c>
      <c r="M66" s="193">
        <v>0</v>
      </c>
      <c r="N66" s="193">
        <v>0</v>
      </c>
      <c r="O66" s="193">
        <v>0</v>
      </c>
      <c r="P66" s="193">
        <f t="shared" si="4"/>
        <v>28</v>
      </c>
      <c r="Q66" s="70">
        <f t="shared" si="1"/>
        <v>1</v>
      </c>
      <c r="R66" s="199">
        <f t="shared" si="2"/>
        <v>1960</v>
      </c>
      <c r="U66" s="19"/>
      <c r="V66" s="20"/>
      <c r="W66" s="18">
        <v>2</v>
      </c>
    </row>
    <row r="67" spans="2:25" s="18" customFormat="1" ht="24" x14ac:dyDescent="0.25">
      <c r="B67" s="204">
        <v>62</v>
      </c>
      <c r="C67" s="291" t="s">
        <v>107</v>
      </c>
      <c r="D67" s="211" t="s">
        <v>109</v>
      </c>
      <c r="E67" s="100" t="s">
        <v>43</v>
      </c>
      <c r="F67" s="101">
        <v>120</v>
      </c>
      <c r="G67" s="83">
        <v>70</v>
      </c>
      <c r="H67" s="199">
        <f t="shared" si="0"/>
        <v>8400</v>
      </c>
      <c r="I67" s="69"/>
      <c r="J67" s="198">
        <f>'123'!S2</f>
        <v>120</v>
      </c>
      <c r="K67" s="193">
        <v>0</v>
      </c>
      <c r="L67" s="193">
        <v>0</v>
      </c>
      <c r="M67" s="193">
        <v>0</v>
      </c>
      <c r="N67" s="193">
        <v>0</v>
      </c>
      <c r="O67" s="193">
        <f>'4'!N93</f>
        <v>120</v>
      </c>
      <c r="P67" s="193">
        <f t="shared" si="4"/>
        <v>240</v>
      </c>
      <c r="Q67" s="289">
        <f t="shared" si="1"/>
        <v>2</v>
      </c>
      <c r="R67" s="199">
        <f t="shared" si="2"/>
        <v>16800</v>
      </c>
      <c r="U67" s="19"/>
      <c r="V67" s="20"/>
      <c r="W67" s="18">
        <v>2</v>
      </c>
    </row>
    <row r="68" spans="2:25" s="18" customFormat="1" ht="24" x14ac:dyDescent="0.25">
      <c r="B68" s="204">
        <v>63</v>
      </c>
      <c r="C68" s="216" t="s">
        <v>107</v>
      </c>
      <c r="D68" s="211" t="s">
        <v>110</v>
      </c>
      <c r="E68" s="100" t="s">
        <v>43</v>
      </c>
      <c r="F68" s="101">
        <v>592</v>
      </c>
      <c r="G68" s="83">
        <v>0</v>
      </c>
      <c r="H68" s="199">
        <f t="shared" si="0"/>
        <v>0</v>
      </c>
      <c r="I68" s="69"/>
      <c r="J68" s="198">
        <f>'123'!S4</f>
        <v>589</v>
      </c>
      <c r="K68" s="193">
        <v>0</v>
      </c>
      <c r="L68" s="193">
        <v>0</v>
      </c>
      <c r="M68" s="193">
        <v>0</v>
      </c>
      <c r="N68" s="193">
        <v>3</v>
      </c>
      <c r="O68" s="193">
        <v>0</v>
      </c>
      <c r="P68" s="193">
        <f t="shared" si="4"/>
        <v>592</v>
      </c>
      <c r="Q68" s="70">
        <f t="shared" si="1"/>
        <v>1</v>
      </c>
      <c r="R68" s="199">
        <f t="shared" si="2"/>
        <v>0</v>
      </c>
      <c r="U68" s="19"/>
      <c r="V68" s="20"/>
    </row>
    <row r="69" spans="2:25" s="18" customFormat="1" ht="24" x14ac:dyDescent="0.25">
      <c r="B69" s="204">
        <v>64</v>
      </c>
      <c r="C69" s="216" t="s">
        <v>107</v>
      </c>
      <c r="D69" s="211" t="s">
        <v>111</v>
      </c>
      <c r="E69" s="100" t="s">
        <v>43</v>
      </c>
      <c r="F69" s="101">
        <v>592</v>
      </c>
      <c r="G69" s="83">
        <v>0</v>
      </c>
      <c r="H69" s="199">
        <f t="shared" si="0"/>
        <v>0</v>
      </c>
      <c r="I69" s="69"/>
      <c r="J69" s="198">
        <f>'123'!S5</f>
        <v>592</v>
      </c>
      <c r="K69" s="193">
        <v>0</v>
      </c>
      <c r="L69" s="193">
        <v>0</v>
      </c>
      <c r="M69" s="193">
        <v>0</v>
      </c>
      <c r="N69" s="193">
        <v>0</v>
      </c>
      <c r="O69" s="193">
        <v>0</v>
      </c>
      <c r="P69" s="193">
        <f t="shared" si="4"/>
        <v>592</v>
      </c>
      <c r="Q69" s="70">
        <f t="shared" si="1"/>
        <v>1</v>
      </c>
      <c r="R69" s="199">
        <f t="shared" si="2"/>
        <v>0</v>
      </c>
      <c r="U69" s="19"/>
      <c r="V69" s="20"/>
    </row>
    <row r="70" spans="2:25" s="18" customFormat="1" ht="24" x14ac:dyDescent="0.25">
      <c r="B70" s="253">
        <v>65</v>
      </c>
      <c r="C70" s="254" t="s">
        <v>107</v>
      </c>
      <c r="D70" s="255" t="s">
        <v>80</v>
      </c>
      <c r="E70" s="256" t="s">
        <v>43</v>
      </c>
      <c r="F70" s="257">
        <v>148</v>
      </c>
      <c r="G70" s="258">
        <v>0</v>
      </c>
      <c r="H70" s="259">
        <f t="shared" ref="H70" si="5">F70*G70</f>
        <v>0</v>
      </c>
      <c r="I70" s="69"/>
      <c r="J70" s="260">
        <f>'123'!S6</f>
        <v>148</v>
      </c>
      <c r="K70" s="261">
        <v>0</v>
      </c>
      <c r="L70" s="261">
        <v>0</v>
      </c>
      <c r="M70" s="261">
        <v>0</v>
      </c>
      <c r="N70" s="261">
        <v>0</v>
      </c>
      <c r="O70" s="261">
        <v>0</v>
      </c>
      <c r="P70" s="257">
        <f t="shared" si="4"/>
        <v>148</v>
      </c>
      <c r="Q70" s="262">
        <f t="shared" ref="Q70" si="6">P70/F70</f>
        <v>1</v>
      </c>
      <c r="R70" s="259">
        <f t="shared" ref="R70:R102" si="7">P70*G70</f>
        <v>0</v>
      </c>
      <c r="U70" s="19"/>
      <c r="V70" s="20"/>
    </row>
    <row r="71" spans="2:25" ht="5.0999999999999996" customHeight="1" x14ac:dyDescent="0.25">
      <c r="D71" s="21"/>
      <c r="F71" s="21"/>
      <c r="G71" s="87"/>
      <c r="H71" s="73"/>
      <c r="I71" s="22"/>
      <c r="J71" s="23"/>
      <c r="K71" s="23"/>
      <c r="L71" s="23"/>
      <c r="M71" s="23"/>
      <c r="N71" s="23"/>
      <c r="O71" s="23"/>
      <c r="P71" s="23"/>
      <c r="Q71" s="23"/>
      <c r="R71" s="77"/>
    </row>
    <row r="72" spans="2:25" s="24" customFormat="1" ht="24" thickBot="1" x14ac:dyDescent="0.3">
      <c r="D72" s="63"/>
      <c r="E72" s="64"/>
      <c r="F72" s="27">
        <f>SUM(F6:F71)</f>
        <v>77624</v>
      </c>
      <c r="G72" s="88"/>
      <c r="H72" s="184">
        <f>SUM(H6:H71)</f>
        <v>215472</v>
      </c>
      <c r="I72" s="26"/>
      <c r="J72" s="27">
        <f t="shared" ref="J72:O72" si="8">SUM(J6:J71)</f>
        <v>1477</v>
      </c>
      <c r="K72" s="27">
        <f t="shared" si="8"/>
        <v>2400</v>
      </c>
      <c r="L72" s="27">
        <f t="shared" si="8"/>
        <v>35820</v>
      </c>
      <c r="M72" s="27">
        <f t="shared" si="8"/>
        <v>35156</v>
      </c>
      <c r="N72" s="27">
        <f t="shared" si="8"/>
        <v>2704</v>
      </c>
      <c r="O72" s="27">
        <f t="shared" si="8"/>
        <v>250</v>
      </c>
      <c r="P72" s="27">
        <f>SUM(P6:P71)</f>
        <v>77807</v>
      </c>
      <c r="Q72" s="27"/>
      <c r="R72" s="214">
        <f>SUM(R6:R71)</f>
        <v>223872</v>
      </c>
    </row>
    <row r="73" spans="2:25" ht="20.100000000000001" customHeight="1" thickTop="1" x14ac:dyDescent="0.25">
      <c r="D73" s="63"/>
      <c r="F73" s="28"/>
      <c r="G73" s="89"/>
      <c r="H73" s="74"/>
      <c r="I73" s="21"/>
      <c r="J73" s="21"/>
      <c r="K73" s="21"/>
      <c r="L73" s="21"/>
      <c r="M73" s="21"/>
      <c r="N73" s="21"/>
      <c r="O73" s="21"/>
      <c r="P73" s="21"/>
      <c r="Q73" s="21"/>
      <c r="R73" s="117"/>
      <c r="Y73" s="63" t="s">
        <v>107</v>
      </c>
    </row>
    <row r="74" spans="2:25" ht="20.100000000000001" customHeight="1" x14ac:dyDescent="0.25">
      <c r="D74" s="63"/>
      <c r="F74" s="28"/>
      <c r="G74" s="89"/>
      <c r="H74" s="74"/>
      <c r="I74" s="21"/>
      <c r="J74" s="21"/>
      <c r="K74" s="21"/>
      <c r="L74" s="21"/>
      <c r="M74" s="21"/>
      <c r="N74" s="21"/>
      <c r="O74" s="21"/>
      <c r="P74" s="21"/>
      <c r="Q74" s="21"/>
      <c r="R74" s="74"/>
      <c r="Y74" s="63"/>
    </row>
    <row r="75" spans="2:25" ht="20.100000000000001" customHeight="1" x14ac:dyDescent="0.25">
      <c r="D75" s="63"/>
      <c r="F75" s="28"/>
      <c r="G75" s="89"/>
      <c r="H75" s="74"/>
      <c r="I75" s="21"/>
      <c r="J75" s="21"/>
      <c r="K75" s="21"/>
      <c r="L75" s="21"/>
      <c r="M75" s="21"/>
      <c r="N75" s="21"/>
      <c r="O75" s="21"/>
      <c r="P75" s="287"/>
      <c r="Q75" s="21"/>
      <c r="R75" s="74"/>
      <c r="Y75" s="63"/>
    </row>
    <row r="76" spans="2:25" ht="30" customHeight="1" x14ac:dyDescent="0.25">
      <c r="B76" s="29" t="s">
        <v>20</v>
      </c>
      <c r="C76" s="29"/>
      <c r="D76" s="30"/>
      <c r="E76" s="66"/>
      <c r="F76" s="42"/>
      <c r="G76" s="90"/>
      <c r="H76" s="42" t="s">
        <v>21</v>
      </c>
      <c r="I76" s="31"/>
      <c r="J76" s="29" t="s">
        <v>22</v>
      </c>
      <c r="K76" s="29"/>
      <c r="L76" s="29"/>
      <c r="M76" s="29"/>
      <c r="N76" s="29"/>
      <c r="O76" s="29"/>
      <c r="P76" s="29"/>
      <c r="Q76" s="29"/>
      <c r="R76" s="78"/>
      <c r="Y76" s="63" t="s">
        <v>107</v>
      </c>
    </row>
    <row r="77" spans="2:25" ht="6" customHeight="1" x14ac:dyDescent="0.25">
      <c r="F77" s="75"/>
      <c r="G77" s="91"/>
      <c r="H77" s="75"/>
      <c r="I77" s="31"/>
      <c r="Y77" s="63" t="s">
        <v>107</v>
      </c>
    </row>
    <row r="78" spans="2:25" s="32" customFormat="1" ht="18" customHeight="1" x14ac:dyDescent="0.6">
      <c r="B78" s="107" t="s">
        <v>1</v>
      </c>
      <c r="E78" s="65"/>
      <c r="F78" s="95"/>
      <c r="G78" s="92"/>
      <c r="H78" s="236">
        <f>H72</f>
        <v>215472</v>
      </c>
      <c r="I78" s="33"/>
      <c r="J78" s="269" t="s">
        <v>287</v>
      </c>
      <c r="K78" s="269"/>
      <c r="L78" s="269"/>
      <c r="M78" s="269"/>
      <c r="N78" s="269"/>
      <c r="O78" s="269"/>
      <c r="P78" s="269"/>
      <c r="Q78" s="269"/>
      <c r="R78" s="269"/>
    </row>
    <row r="79" spans="2:25" ht="18" customHeight="1" x14ac:dyDescent="0.7">
      <c r="B79" s="107" t="s">
        <v>23</v>
      </c>
      <c r="C79" s="34"/>
      <c r="D79" s="32"/>
      <c r="E79" s="67"/>
      <c r="F79" s="96"/>
      <c r="G79" s="94"/>
      <c r="H79" s="239">
        <f>H78*9%</f>
        <v>19392.48</v>
      </c>
      <c r="I79" s="35"/>
      <c r="J79" s="269"/>
      <c r="K79" s="269"/>
      <c r="L79" s="269"/>
      <c r="M79" s="269"/>
      <c r="N79" s="269"/>
      <c r="O79" s="269"/>
      <c r="P79" s="269"/>
      <c r="Q79" s="269"/>
      <c r="R79" s="269"/>
    </row>
    <row r="80" spans="2:25" ht="18" customHeight="1" x14ac:dyDescent="0.7">
      <c r="B80" s="108" t="s">
        <v>4</v>
      </c>
      <c r="C80" s="36"/>
      <c r="D80" s="37"/>
      <c r="E80" s="68"/>
      <c r="F80" s="96"/>
      <c r="G80" s="94"/>
      <c r="H80" s="240">
        <f>SUM(H78:H79)</f>
        <v>234864.48</v>
      </c>
      <c r="J80" s="269"/>
      <c r="K80" s="269"/>
      <c r="L80" s="269"/>
      <c r="M80" s="269"/>
      <c r="N80" s="269"/>
      <c r="O80" s="269"/>
      <c r="P80" s="269"/>
      <c r="Q80" s="269"/>
      <c r="R80" s="269"/>
    </row>
    <row r="81" spans="1:23" ht="18" customHeight="1" x14ac:dyDescent="0.25">
      <c r="B81" s="107"/>
      <c r="C81" s="32"/>
      <c r="D81" s="32"/>
      <c r="F81" s="96"/>
      <c r="G81" s="94"/>
      <c r="H81" s="241"/>
      <c r="J81" s="269"/>
      <c r="K81" s="269"/>
      <c r="L81" s="269"/>
      <c r="M81" s="269"/>
      <c r="N81" s="269"/>
      <c r="O81" s="269"/>
      <c r="P81" s="269"/>
      <c r="Q81" s="269"/>
      <c r="R81" s="269"/>
    </row>
    <row r="82" spans="1:23" ht="18" customHeight="1" x14ac:dyDescent="0.25">
      <c r="B82" s="108" t="s">
        <v>3</v>
      </c>
      <c r="C82" s="37"/>
      <c r="D82" s="32"/>
      <c r="F82" s="96"/>
      <c r="G82" s="94"/>
      <c r="H82" s="241"/>
      <c r="J82" s="269"/>
      <c r="K82" s="269"/>
      <c r="L82" s="269"/>
      <c r="M82" s="269"/>
      <c r="N82" s="269"/>
      <c r="O82" s="269"/>
      <c r="P82" s="269"/>
      <c r="Q82" s="269"/>
      <c r="R82" s="269"/>
    </row>
    <row r="83" spans="1:23" ht="18" customHeight="1" x14ac:dyDescent="0.25">
      <c r="B83" s="107" t="s">
        <v>132</v>
      </c>
      <c r="C83" s="32"/>
      <c r="D83" s="32"/>
      <c r="F83" s="96"/>
      <c r="G83" s="94"/>
      <c r="H83" s="241">
        <f>H78*25/100</f>
        <v>53868</v>
      </c>
      <c r="J83" s="269"/>
      <c r="K83" s="269"/>
      <c r="L83" s="269"/>
      <c r="M83" s="269"/>
      <c r="N83" s="269"/>
      <c r="O83" s="269"/>
      <c r="P83" s="269"/>
      <c r="Q83" s="269"/>
      <c r="R83" s="269"/>
    </row>
    <row r="84" spans="1:23" ht="18" customHeight="1" x14ac:dyDescent="0.25">
      <c r="B84" s="107" t="s">
        <v>85</v>
      </c>
      <c r="C84" s="32"/>
      <c r="D84" s="32"/>
      <c r="F84" s="96"/>
      <c r="G84" s="94"/>
      <c r="H84" s="241">
        <v>0</v>
      </c>
      <c r="J84" s="269"/>
      <c r="K84" s="269"/>
      <c r="L84" s="269"/>
      <c r="M84" s="269"/>
      <c r="N84" s="269"/>
      <c r="O84" s="269"/>
      <c r="P84" s="269"/>
      <c r="Q84" s="269"/>
      <c r="R84" s="269"/>
    </row>
    <row r="85" spans="1:23" ht="18" customHeight="1" x14ac:dyDescent="0.25">
      <c r="B85" s="107" t="s">
        <v>86</v>
      </c>
      <c r="C85" s="32"/>
      <c r="D85" s="32"/>
      <c r="F85" s="96"/>
      <c r="G85" s="94"/>
      <c r="H85" s="239">
        <v>0</v>
      </c>
      <c r="J85" s="269"/>
      <c r="K85" s="269"/>
      <c r="L85" s="269"/>
      <c r="M85" s="269"/>
      <c r="N85" s="269"/>
      <c r="O85" s="269"/>
      <c r="P85" s="269"/>
      <c r="Q85" s="269"/>
      <c r="R85" s="269"/>
    </row>
    <row r="86" spans="1:23" ht="18" customHeight="1" x14ac:dyDescent="0.7">
      <c r="B86" s="108" t="s">
        <v>24</v>
      </c>
      <c r="C86" s="36"/>
      <c r="D86" s="37"/>
      <c r="E86" s="68"/>
      <c r="F86" s="96"/>
      <c r="G86" s="94"/>
      <c r="H86" s="240">
        <f>SUM(H83:H85)</f>
        <v>53868</v>
      </c>
      <c r="I86" s="38"/>
      <c r="J86" s="269"/>
      <c r="K86" s="269"/>
      <c r="L86" s="269"/>
      <c r="M86" s="269"/>
      <c r="N86" s="269"/>
      <c r="O86" s="269"/>
      <c r="P86" s="269"/>
      <c r="Q86" s="269"/>
      <c r="R86" s="269"/>
      <c r="S86" s="39"/>
    </row>
    <row r="87" spans="1:23" ht="18" customHeight="1" x14ac:dyDescent="0.25">
      <c r="B87" s="107"/>
      <c r="C87" s="32"/>
      <c r="D87" s="32"/>
      <c r="F87" s="96"/>
      <c r="G87" s="94"/>
      <c r="H87" s="233"/>
      <c r="J87" s="269"/>
      <c r="K87" s="269"/>
      <c r="L87" s="269"/>
      <c r="M87" s="269"/>
      <c r="N87" s="269"/>
      <c r="O87" s="269"/>
      <c r="P87" s="269"/>
      <c r="Q87" s="269"/>
      <c r="R87" s="269"/>
    </row>
    <row r="88" spans="1:23" ht="18" customHeight="1" thickBot="1" x14ac:dyDescent="0.75">
      <c r="B88" s="108" t="s">
        <v>25</v>
      </c>
      <c r="C88" s="36"/>
      <c r="D88" s="37"/>
      <c r="E88" s="68"/>
      <c r="F88" s="96"/>
      <c r="G88" s="93"/>
      <c r="H88" s="244">
        <f>H80+H86</f>
        <v>288732.48</v>
      </c>
      <c r="J88" s="269"/>
      <c r="K88" s="269"/>
      <c r="L88" s="269"/>
      <c r="M88" s="269"/>
      <c r="N88" s="269"/>
      <c r="O88" s="269"/>
      <c r="P88" s="269"/>
      <c r="Q88" s="269"/>
      <c r="R88" s="269"/>
    </row>
    <row r="89" spans="1:23" ht="18" customHeight="1" thickTop="1" x14ac:dyDescent="0.25">
      <c r="B89" s="107"/>
      <c r="F89" s="96"/>
      <c r="H89" s="104"/>
      <c r="J89" s="269"/>
      <c r="K89" s="269"/>
      <c r="L89" s="269"/>
      <c r="M89" s="269"/>
      <c r="N89" s="269"/>
      <c r="O89" s="269"/>
      <c r="P89" s="269"/>
      <c r="Q89" s="269"/>
      <c r="R89" s="269"/>
    </row>
    <row r="90" spans="1:23" ht="18" customHeight="1" x14ac:dyDescent="0.25">
      <c r="B90" s="107"/>
      <c r="H90" s="233"/>
      <c r="I90" s="237"/>
      <c r="J90" s="252"/>
      <c r="K90" s="252"/>
      <c r="L90" s="252"/>
      <c r="M90" s="252"/>
      <c r="N90" s="252"/>
      <c r="O90" s="252"/>
      <c r="P90" s="252"/>
      <c r="Q90" s="252"/>
      <c r="R90" s="114"/>
    </row>
    <row r="91" spans="1:23" ht="18" customHeight="1" x14ac:dyDescent="0.25">
      <c r="B91" s="109" t="s">
        <v>20</v>
      </c>
      <c r="C91" s="29"/>
      <c r="D91" s="30"/>
      <c r="E91" s="64"/>
      <c r="F91" s="208"/>
      <c r="G91" s="91"/>
      <c r="H91" s="234" t="s">
        <v>21</v>
      </c>
      <c r="I91" s="237"/>
      <c r="J91" s="252"/>
      <c r="K91" s="252"/>
      <c r="L91" s="252"/>
      <c r="M91" s="252"/>
      <c r="N91" s="273" t="s">
        <v>137</v>
      </c>
      <c r="O91" s="273"/>
      <c r="P91" s="273"/>
      <c r="Q91" s="273"/>
      <c r="R91" s="114"/>
    </row>
    <row r="92" spans="1:23" ht="18" customHeight="1" x14ac:dyDescent="0.25">
      <c r="B92" s="107"/>
      <c r="F92" s="209"/>
      <c r="G92" s="91"/>
      <c r="H92" s="235"/>
      <c r="I92" s="237"/>
      <c r="J92" s="238"/>
      <c r="K92" s="238"/>
      <c r="L92" s="238"/>
      <c r="M92" s="238"/>
      <c r="N92" s="238"/>
      <c r="O92" s="238"/>
      <c r="P92" s="238"/>
      <c r="Q92" s="238"/>
      <c r="R92" s="114"/>
    </row>
    <row r="93" spans="1:23" ht="18" customHeight="1" x14ac:dyDescent="0.25">
      <c r="A93" s="32"/>
      <c r="B93" s="107" t="s">
        <v>1</v>
      </c>
      <c r="C93" s="32"/>
      <c r="D93" s="32"/>
      <c r="F93" s="210"/>
      <c r="G93" s="92"/>
      <c r="H93" s="236">
        <f>R72-'کنترل قرارداد-4'!Q72-H67</f>
        <v>40604</v>
      </c>
      <c r="I93" s="237"/>
      <c r="J93" s="238"/>
      <c r="K93" s="238"/>
      <c r="L93" s="238"/>
      <c r="M93" s="238"/>
      <c r="N93" s="272">
        <f>N95/1.09</f>
        <v>16183577629.027521</v>
      </c>
      <c r="O93" s="272"/>
      <c r="P93" s="272"/>
      <c r="Q93" s="272"/>
      <c r="R93" s="114"/>
      <c r="W93" s="215">
        <f>H93+'کنترل قرارداد-3 '!H82+'کنترل قرارداد-2'!H48+'1-کنترل قرارداد'!H48</f>
        <v>196626</v>
      </c>
    </row>
    <row r="94" spans="1:23" ht="18" customHeight="1" x14ac:dyDescent="0.6">
      <c r="B94" s="107" t="s">
        <v>23</v>
      </c>
      <c r="C94" s="34"/>
      <c r="D94" s="32"/>
      <c r="E94" s="67"/>
      <c r="F94" s="96"/>
      <c r="G94" s="94"/>
      <c r="H94" s="239">
        <f>H93*9%</f>
        <v>3654.3599999999997</v>
      </c>
      <c r="I94" s="237"/>
      <c r="J94" s="238"/>
      <c r="K94" s="238"/>
      <c r="L94" s="238"/>
      <c r="M94" s="238"/>
      <c r="N94" s="277">
        <f>N93*9/100</f>
        <v>1456521986.6124768</v>
      </c>
      <c r="O94" s="277"/>
      <c r="P94" s="277"/>
      <c r="Q94" s="277"/>
      <c r="R94" s="114"/>
    </row>
    <row r="95" spans="1:23" s="24" customFormat="1" ht="18" customHeight="1" x14ac:dyDescent="0.7">
      <c r="B95" s="108" t="s">
        <v>4</v>
      </c>
      <c r="C95" s="36"/>
      <c r="D95" s="37"/>
      <c r="E95" s="68"/>
      <c r="F95" s="131"/>
      <c r="G95" s="132"/>
      <c r="H95" s="240">
        <f>SUM(H93:H94)</f>
        <v>44258.36</v>
      </c>
      <c r="I95" s="71"/>
      <c r="J95" s="238"/>
      <c r="K95" s="238"/>
      <c r="L95" s="238"/>
      <c r="M95" s="238"/>
      <c r="N95" s="276">
        <f>N103-N101</f>
        <v>17640099615.639999</v>
      </c>
      <c r="O95" s="276"/>
      <c r="P95" s="276"/>
      <c r="Q95" s="276"/>
      <c r="R95" s="114"/>
    </row>
    <row r="96" spans="1:23" ht="18" customHeight="1" x14ac:dyDescent="0.25">
      <c r="B96" s="107"/>
      <c r="C96" s="32"/>
      <c r="D96" s="32"/>
      <c r="F96" s="96"/>
      <c r="G96" s="94"/>
      <c r="H96" s="241"/>
      <c r="I96" s="237"/>
      <c r="J96" s="238"/>
      <c r="K96" s="238"/>
      <c r="L96" s="238"/>
      <c r="M96" s="238"/>
      <c r="N96" s="238"/>
      <c r="O96" s="238"/>
      <c r="P96" s="238"/>
      <c r="Q96" s="238"/>
      <c r="R96" s="114"/>
    </row>
    <row r="97" spans="1:23" ht="18" customHeight="1" x14ac:dyDescent="0.25">
      <c r="B97" s="108" t="s">
        <v>3</v>
      </c>
      <c r="C97" s="37"/>
      <c r="D97" s="32"/>
      <c r="F97" s="96"/>
      <c r="G97" s="94"/>
      <c r="H97" s="241"/>
      <c r="I97" s="237"/>
      <c r="J97" s="242"/>
      <c r="K97" s="242"/>
      <c r="L97" s="242"/>
      <c r="M97" s="242"/>
      <c r="N97" s="242"/>
      <c r="O97" s="242"/>
      <c r="P97" s="242"/>
      <c r="Q97" s="242"/>
    </row>
    <row r="98" spans="1:23" ht="18" customHeight="1" x14ac:dyDescent="0.25">
      <c r="B98" s="107" t="s">
        <v>132</v>
      </c>
      <c r="C98" s="32"/>
      <c r="D98" s="32"/>
      <c r="F98" s="96"/>
      <c r="G98" s="94"/>
      <c r="H98" s="241">
        <f>-'کنترل قرارداد-4'!H114</f>
        <v>-10151</v>
      </c>
      <c r="I98" s="237"/>
      <c r="J98" s="275">
        <v>283901</v>
      </c>
      <c r="K98" s="275"/>
      <c r="L98" s="242"/>
      <c r="M98" s="242"/>
      <c r="N98" s="275">
        <f>H98*J98</f>
        <v>-2881879051</v>
      </c>
      <c r="O98" s="275"/>
      <c r="P98" s="275"/>
      <c r="Q98" s="275"/>
    </row>
    <row r="99" spans="1:23" ht="18" customHeight="1" x14ac:dyDescent="0.25">
      <c r="B99" s="107" t="s">
        <v>85</v>
      </c>
      <c r="C99" s="32"/>
      <c r="D99" s="32"/>
      <c r="F99" s="96"/>
      <c r="G99" s="94"/>
      <c r="H99" s="241">
        <f>-H93*5/100</f>
        <v>-2030.2</v>
      </c>
      <c r="I99" s="237"/>
      <c r="J99" s="275">
        <v>432699</v>
      </c>
      <c r="K99" s="275"/>
      <c r="L99" s="242"/>
      <c r="M99" s="242"/>
      <c r="N99" s="275">
        <f>H99*J99</f>
        <v>-878465509.80000007</v>
      </c>
      <c r="O99" s="275"/>
      <c r="P99" s="275"/>
      <c r="Q99" s="275"/>
    </row>
    <row r="100" spans="1:23" ht="18" customHeight="1" x14ac:dyDescent="0.25">
      <c r="B100" s="107" t="s">
        <v>86</v>
      </c>
      <c r="C100" s="32"/>
      <c r="D100" s="32"/>
      <c r="F100" s="96"/>
      <c r="G100" s="94"/>
      <c r="H100" s="239">
        <v>0</v>
      </c>
      <c r="I100" s="237"/>
      <c r="J100" s="275">
        <v>0</v>
      </c>
      <c r="K100" s="275"/>
      <c r="L100" s="242"/>
      <c r="M100" s="242"/>
      <c r="N100" s="282">
        <f>H100*J100</f>
        <v>0</v>
      </c>
      <c r="O100" s="282"/>
      <c r="P100" s="282"/>
      <c r="Q100" s="282"/>
    </row>
    <row r="101" spans="1:23" s="24" customFormat="1" ht="18" customHeight="1" x14ac:dyDescent="0.7">
      <c r="B101" s="108" t="s">
        <v>24</v>
      </c>
      <c r="C101" s="36"/>
      <c r="D101" s="37"/>
      <c r="E101" s="68"/>
      <c r="F101" s="131"/>
      <c r="G101" s="132"/>
      <c r="H101" s="240">
        <f>SUM(H98:H100)</f>
        <v>-12181.2</v>
      </c>
      <c r="I101" s="71"/>
      <c r="J101" s="243"/>
      <c r="K101" s="243"/>
      <c r="L101" s="243"/>
      <c r="M101" s="243"/>
      <c r="N101" s="281">
        <f>SUM(N98:Q100)</f>
        <v>-3760344560.8000002</v>
      </c>
      <c r="O101" s="281"/>
      <c r="P101" s="281"/>
      <c r="Q101" s="281"/>
      <c r="R101" s="133"/>
    </row>
    <row r="102" spans="1:23" ht="18" customHeight="1" x14ac:dyDescent="0.25">
      <c r="B102" s="107"/>
      <c r="C102" s="32"/>
      <c r="D102" s="32"/>
      <c r="F102" s="96"/>
      <c r="G102" s="94"/>
      <c r="H102" s="233"/>
      <c r="I102" s="237"/>
      <c r="J102" s="242"/>
      <c r="K102" s="242"/>
      <c r="L102" s="242"/>
      <c r="M102" s="242"/>
      <c r="N102" s="242"/>
      <c r="O102" s="242"/>
      <c r="P102" s="242"/>
      <c r="Q102" s="242"/>
    </row>
    <row r="103" spans="1:23" s="24" customFormat="1" ht="18" customHeight="1" thickBot="1" x14ac:dyDescent="0.75">
      <c r="B103" s="108" t="s">
        <v>25</v>
      </c>
      <c r="C103" s="36"/>
      <c r="D103" s="37"/>
      <c r="E103" s="68"/>
      <c r="F103" s="131"/>
      <c r="G103" s="93"/>
      <c r="H103" s="244">
        <f>H95+H101</f>
        <v>32077.16</v>
      </c>
      <c r="I103" s="71"/>
      <c r="J103" s="285">
        <v>432699</v>
      </c>
      <c r="K103" s="285"/>
      <c r="L103" s="243"/>
      <c r="M103" s="243"/>
      <c r="N103" s="283">
        <f>H103*J103</f>
        <v>13879755054.84</v>
      </c>
      <c r="O103" s="283"/>
      <c r="P103" s="283"/>
      <c r="Q103" s="283"/>
      <c r="R103" s="133"/>
    </row>
    <row r="104" spans="1:23" ht="18" customHeight="1" thickTop="1" x14ac:dyDescent="0.25">
      <c r="F104" s="96"/>
      <c r="H104" s="76"/>
    </row>
    <row r="105" spans="1:23" s="10" customFormat="1" ht="18" customHeight="1" x14ac:dyDescent="0.7">
      <c r="B105" s="10" t="s">
        <v>8</v>
      </c>
      <c r="G105" s="11"/>
      <c r="H105" s="11"/>
      <c r="J105" s="12"/>
      <c r="K105" s="12"/>
      <c r="L105" s="12"/>
      <c r="M105" s="12"/>
      <c r="N105" s="12"/>
      <c r="O105" s="12"/>
      <c r="P105" s="12"/>
      <c r="Q105" s="165"/>
      <c r="R105" s="41"/>
      <c r="W105" s="13"/>
    </row>
    <row r="106" spans="1:23" s="6" customFormat="1" ht="18" customHeight="1" x14ac:dyDescent="0.6">
      <c r="A106" s="4"/>
      <c r="B106" s="14" t="s">
        <v>286</v>
      </c>
      <c r="C106" s="5"/>
      <c r="D106" s="5"/>
      <c r="E106" s="5"/>
      <c r="F106" s="5"/>
      <c r="G106" s="5"/>
      <c r="H106" s="5"/>
      <c r="I106" s="5"/>
      <c r="J106" s="5"/>
      <c r="K106" s="5"/>
      <c r="L106" s="5"/>
      <c r="M106" s="5"/>
      <c r="N106" s="5"/>
      <c r="O106" s="5"/>
      <c r="P106" s="5"/>
      <c r="Q106" s="5"/>
      <c r="R106" s="41"/>
      <c r="W106" s="7"/>
    </row>
    <row r="107" spans="1:23" s="6" customFormat="1" ht="18" customHeight="1" x14ac:dyDescent="0.6">
      <c r="A107" s="4"/>
      <c r="B107" s="270" t="s">
        <v>83</v>
      </c>
      <c r="C107" s="270"/>
      <c r="D107" s="270"/>
      <c r="E107" s="270"/>
      <c r="F107" s="270"/>
      <c r="G107" s="270"/>
      <c r="H107" s="270"/>
      <c r="I107" s="270"/>
      <c r="J107" s="270"/>
      <c r="K107" s="270"/>
      <c r="L107" s="270"/>
      <c r="M107" s="270"/>
      <c r="N107" s="270"/>
      <c r="O107" s="270"/>
      <c r="P107" s="270"/>
      <c r="Q107" s="270"/>
      <c r="R107" s="270"/>
      <c r="W107" s="7"/>
    </row>
    <row r="108" spans="1:23" s="8" customFormat="1" ht="18" customHeight="1" x14ac:dyDescent="0.6">
      <c r="G108" s="245" t="s">
        <v>7</v>
      </c>
      <c r="H108" s="245" t="s">
        <v>5</v>
      </c>
      <c r="I108" s="245"/>
      <c r="J108" s="274" t="s">
        <v>6</v>
      </c>
      <c r="K108" s="274"/>
      <c r="L108" s="245"/>
      <c r="M108" s="245"/>
      <c r="N108" s="274" t="s">
        <v>0</v>
      </c>
      <c r="O108" s="274"/>
      <c r="P108" s="274"/>
      <c r="Q108" s="274"/>
      <c r="W108" s="9"/>
    </row>
    <row r="109" spans="1:23" s="6" customFormat="1" ht="18" customHeight="1" x14ac:dyDescent="0.6">
      <c r="B109" s="6" t="s">
        <v>135</v>
      </c>
      <c r="G109" s="246" t="s">
        <v>88</v>
      </c>
      <c r="H109" s="247">
        <f>H83</f>
        <v>53868</v>
      </c>
      <c r="I109" s="248"/>
      <c r="J109" s="284">
        <v>283901</v>
      </c>
      <c r="K109" s="284"/>
      <c r="L109" s="249"/>
      <c r="M109" s="249"/>
      <c r="N109" s="280">
        <f>H109*J109</f>
        <v>15293179068</v>
      </c>
      <c r="O109" s="280"/>
      <c r="P109" s="280"/>
      <c r="Q109" s="280"/>
      <c r="W109" s="7"/>
    </row>
    <row r="110" spans="1:23" s="6" customFormat="1" ht="18" customHeight="1" x14ac:dyDescent="0.6">
      <c r="B110" s="107" t="s">
        <v>136</v>
      </c>
      <c r="G110" s="246" t="s">
        <v>90</v>
      </c>
      <c r="H110" s="247">
        <f>'کنترل قرارداد-2'!H65</f>
        <v>-2590</v>
      </c>
      <c r="I110" s="248"/>
      <c r="J110" s="271">
        <v>283901</v>
      </c>
      <c r="K110" s="271"/>
      <c r="L110" s="250"/>
      <c r="M110" s="250"/>
      <c r="N110" s="279">
        <f>H110*J110</f>
        <v>-735303590</v>
      </c>
      <c r="O110" s="279"/>
      <c r="P110" s="279"/>
      <c r="Q110" s="279"/>
      <c r="W110" s="7"/>
    </row>
    <row r="111" spans="1:23" s="6" customFormat="1" ht="18" customHeight="1" x14ac:dyDescent="0.6">
      <c r="B111" s="107" t="s">
        <v>138</v>
      </c>
      <c r="G111" s="246" t="s">
        <v>139</v>
      </c>
      <c r="H111" s="247">
        <f>'کنترل قرارداد-2'!H66</f>
        <v>-9000</v>
      </c>
      <c r="I111" s="248"/>
      <c r="J111" s="271">
        <v>283901</v>
      </c>
      <c r="K111" s="271"/>
      <c r="L111" s="250"/>
      <c r="M111" s="250"/>
      <c r="N111" s="279">
        <f>H111*J111</f>
        <v>-2555109000</v>
      </c>
      <c r="O111" s="279"/>
      <c r="P111" s="279"/>
      <c r="Q111" s="279"/>
      <c r="W111" s="7"/>
    </row>
    <row r="112" spans="1:23" s="6" customFormat="1" ht="18" customHeight="1" x14ac:dyDescent="0.6">
      <c r="B112" s="107" t="s">
        <v>223</v>
      </c>
      <c r="G112" s="246" t="s">
        <v>224</v>
      </c>
      <c r="H112" s="247">
        <f>'کنترل قرارداد-3 '!H101</f>
        <v>-27415.5</v>
      </c>
      <c r="I112" s="248"/>
      <c r="J112" s="271">
        <v>283901</v>
      </c>
      <c r="K112" s="271"/>
      <c r="L112" s="250"/>
      <c r="M112" s="250"/>
      <c r="N112" s="279">
        <f>H112*J112</f>
        <v>-7783287865.5</v>
      </c>
      <c r="O112" s="279"/>
      <c r="P112" s="279"/>
      <c r="Q112" s="279"/>
      <c r="W112" s="7"/>
    </row>
    <row r="113" spans="2:23" s="6" customFormat="1" ht="18" customHeight="1" x14ac:dyDescent="0.6">
      <c r="B113" s="107" t="s">
        <v>252</v>
      </c>
      <c r="G113" s="246" t="s">
        <v>253</v>
      </c>
      <c r="H113" s="247">
        <f>'کنترل قرارداد-4'!H98</f>
        <v>-4711.5</v>
      </c>
      <c r="I113" s="248"/>
      <c r="J113" s="271">
        <v>283901</v>
      </c>
      <c r="K113" s="271"/>
      <c r="L113" s="250"/>
      <c r="M113" s="250"/>
      <c r="N113" s="279">
        <f>H113*J113</f>
        <v>-1337599561.5</v>
      </c>
      <c r="O113" s="279"/>
      <c r="P113" s="279"/>
      <c r="Q113" s="279"/>
      <c r="W113" s="7"/>
    </row>
    <row r="114" spans="2:23" s="6" customFormat="1" ht="18" customHeight="1" x14ac:dyDescent="0.6">
      <c r="B114" s="107" t="s">
        <v>285</v>
      </c>
      <c r="G114" s="246" t="s">
        <v>284</v>
      </c>
      <c r="H114" s="247">
        <f>H98</f>
        <v>-10151</v>
      </c>
      <c r="I114" s="248"/>
      <c r="J114" s="271">
        <v>283901</v>
      </c>
      <c r="K114" s="271"/>
      <c r="L114" s="250"/>
      <c r="M114" s="250"/>
      <c r="N114" s="279">
        <f>H114*J114</f>
        <v>-2881879051</v>
      </c>
      <c r="O114" s="279"/>
      <c r="P114" s="279"/>
      <c r="Q114" s="279"/>
      <c r="W114" s="7"/>
    </row>
    <row r="115" spans="2:23" s="1" customFormat="1" ht="18" customHeight="1" thickBot="1" x14ac:dyDescent="0.6">
      <c r="D115" s="3"/>
      <c r="E115" s="3"/>
      <c r="G115" s="251"/>
      <c r="H115" s="230">
        <f>SUM(H109:H114)</f>
        <v>0</v>
      </c>
      <c r="I115" s="231"/>
      <c r="J115" s="232"/>
      <c r="K115" s="232"/>
      <c r="L115" s="232"/>
      <c r="M115" s="232"/>
      <c r="N115" s="278">
        <f>SUM(N109:Q114)</f>
        <v>0</v>
      </c>
      <c r="O115" s="278"/>
      <c r="P115" s="278"/>
      <c r="Q115" s="278"/>
      <c r="W115" s="3"/>
    </row>
    <row r="116" spans="2:23" ht="18" customHeight="1" thickTop="1" x14ac:dyDescent="0.25"/>
    <row r="117" spans="2:23" ht="18" customHeight="1" x14ac:dyDescent="0.25">
      <c r="H117" s="98"/>
    </row>
    <row r="118" spans="2:23" ht="18" customHeight="1" x14ac:dyDescent="0.25"/>
  </sheetData>
  <autoFilter ref="B5:W70" xr:uid="{C2DFD1AF-5447-47F9-8050-443A85140911}"/>
  <mergeCells count="30">
    <mergeCell ref="N115:Q115"/>
    <mergeCell ref="J114:K114"/>
    <mergeCell ref="N114:Q114"/>
    <mergeCell ref="J111:K111"/>
    <mergeCell ref="N111:Q111"/>
    <mergeCell ref="J112:K112"/>
    <mergeCell ref="N112:Q112"/>
    <mergeCell ref="J113:K113"/>
    <mergeCell ref="N113:Q113"/>
    <mergeCell ref="B107:R107"/>
    <mergeCell ref="J108:K108"/>
    <mergeCell ref="N108:Q108"/>
    <mergeCell ref="J109:K109"/>
    <mergeCell ref="N109:Q109"/>
    <mergeCell ref="J110:K110"/>
    <mergeCell ref="N110:Q110"/>
    <mergeCell ref="J99:K99"/>
    <mergeCell ref="N99:Q99"/>
    <mergeCell ref="J100:K100"/>
    <mergeCell ref="N100:Q100"/>
    <mergeCell ref="N101:Q101"/>
    <mergeCell ref="J103:K103"/>
    <mergeCell ref="N103:Q103"/>
    <mergeCell ref="J78:R89"/>
    <mergeCell ref="N91:Q91"/>
    <mergeCell ref="N93:Q93"/>
    <mergeCell ref="N94:Q94"/>
    <mergeCell ref="N95:Q95"/>
    <mergeCell ref="J98:K98"/>
    <mergeCell ref="N98:Q98"/>
  </mergeCells>
  <printOptions horizontalCentered="1"/>
  <pageMargins left="0.23622047244094491" right="0.23622047244094491" top="0.74803149606299213" bottom="0.35433070866141736" header="0.31496062992125984" footer="0.31496062992125984"/>
  <pageSetup paperSize="9" scale="49" fitToHeight="0" orientation="portrait" r:id="rId1"/>
  <headerFooter>
    <oddFooter>&amp;Cصفحه &amp;P از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42FE6-7D3A-4F46-99DF-2EF34747FFB0}">
  <sheetPr filterMode="1"/>
  <dimension ref="A1:W97"/>
  <sheetViews>
    <sheetView topLeftCell="H1" workbookViewId="0">
      <selection activeCell="N20" sqref="N20"/>
    </sheetView>
  </sheetViews>
  <sheetFormatPr defaultRowHeight="15" x14ac:dyDescent="0.25"/>
  <cols>
    <col min="1" max="1" width="4" style="191" bestFit="1" customWidth="1"/>
    <col min="2" max="2" width="18" style="191" bestFit="1" customWidth="1"/>
    <col min="3" max="3" width="12" style="191" bestFit="1" customWidth="1"/>
    <col min="4" max="4" width="20.28515625" style="191" customWidth="1"/>
    <col min="5" max="5" width="19" style="191" bestFit="1" customWidth="1"/>
    <col min="6" max="6" width="22" style="191" bestFit="1" customWidth="1"/>
    <col min="7" max="7" width="9.85546875" style="191" customWidth="1"/>
    <col min="8" max="8" width="3.7109375" style="191" customWidth="1"/>
    <col min="9" max="9" width="8.5703125" style="191" customWidth="1"/>
    <col min="10" max="10" width="11.5703125" style="191" customWidth="1"/>
    <col min="11" max="11" width="12.85546875" style="191" customWidth="1"/>
    <col min="12" max="12" width="13.28515625" style="191" customWidth="1"/>
    <col min="13" max="13" width="50.42578125" style="192" customWidth="1"/>
    <col min="14" max="14" width="13.28515625" style="191" customWidth="1"/>
    <col min="15" max="19" width="8.85546875" style="191" customWidth="1"/>
    <col min="20" max="20" width="8" style="191" bestFit="1" customWidth="1"/>
    <col min="21" max="21" width="11.42578125" style="191" customWidth="1"/>
    <col min="22" max="22" width="17.7109375" style="192" customWidth="1"/>
    <col min="23" max="23" width="10" style="191" bestFit="1" customWidth="1"/>
    <col min="24" max="16384" width="9.140625" style="191"/>
  </cols>
  <sheetData>
    <row r="1" spans="1:23" x14ac:dyDescent="0.25">
      <c r="A1" s="263" t="s">
        <v>27</v>
      </c>
      <c r="B1" s="186" t="s">
        <v>54</v>
      </c>
      <c r="C1" s="264" t="s">
        <v>55</v>
      </c>
      <c r="D1" s="186" t="s">
        <v>56</v>
      </c>
      <c r="E1" s="186" t="s">
        <v>57</v>
      </c>
      <c r="F1" s="186" t="s">
        <v>58</v>
      </c>
      <c r="G1" s="186" t="s">
        <v>59</v>
      </c>
      <c r="H1" s="186" t="s">
        <v>60</v>
      </c>
      <c r="I1" s="186" t="s">
        <v>61</v>
      </c>
      <c r="J1" s="186" t="s">
        <v>29</v>
      </c>
      <c r="K1" s="186" t="s">
        <v>62</v>
      </c>
      <c r="L1" s="186" t="s">
        <v>30</v>
      </c>
      <c r="M1" s="187" t="s">
        <v>31</v>
      </c>
      <c r="N1" s="185" t="s">
        <v>63</v>
      </c>
      <c r="O1" s="185" t="s">
        <v>64</v>
      </c>
      <c r="P1" s="185" t="s">
        <v>65</v>
      </c>
      <c r="Q1" s="185" t="s">
        <v>66</v>
      </c>
      <c r="R1" s="185" t="s">
        <v>67</v>
      </c>
      <c r="S1" s="185" t="s">
        <v>68</v>
      </c>
      <c r="T1" s="186" t="s">
        <v>32</v>
      </c>
      <c r="U1" s="185" t="s">
        <v>69</v>
      </c>
      <c r="V1" s="187" t="s">
        <v>70</v>
      </c>
      <c r="W1" s="186" t="s">
        <v>71</v>
      </c>
    </row>
    <row r="2" spans="1:23" x14ac:dyDescent="0.25">
      <c r="A2" s="265">
        <v>1</v>
      </c>
      <c r="B2" s="189" t="s">
        <v>142</v>
      </c>
      <c r="C2" s="266">
        <v>44999</v>
      </c>
      <c r="D2" s="189" t="s">
        <v>143</v>
      </c>
      <c r="E2" s="189" t="s">
        <v>144</v>
      </c>
      <c r="F2" s="189" t="s">
        <v>72</v>
      </c>
      <c r="G2" s="189" t="s">
        <v>73</v>
      </c>
      <c r="H2" s="189" t="s">
        <v>78</v>
      </c>
      <c r="I2" s="189"/>
      <c r="J2" s="189" t="s">
        <v>76</v>
      </c>
      <c r="K2" s="189" t="s">
        <v>107</v>
      </c>
      <c r="L2" s="189" t="s">
        <v>145</v>
      </c>
      <c r="M2" s="190" t="s">
        <v>109</v>
      </c>
      <c r="N2" s="188">
        <v>120</v>
      </c>
      <c r="O2" s="188"/>
      <c r="P2" s="188"/>
      <c r="Q2" s="188"/>
      <c r="R2" s="188"/>
      <c r="S2" s="188">
        <v>120</v>
      </c>
      <c r="T2" s="189" t="s">
        <v>43</v>
      </c>
      <c r="U2" s="188">
        <v>202</v>
      </c>
      <c r="V2" s="190"/>
      <c r="W2" s="189"/>
    </row>
    <row r="3" spans="1:23" hidden="1" x14ac:dyDescent="0.25">
      <c r="A3" s="265">
        <v>2</v>
      </c>
      <c r="B3" s="189" t="s">
        <v>142</v>
      </c>
      <c r="C3" s="266">
        <v>44999</v>
      </c>
      <c r="D3" s="189" t="s">
        <v>143</v>
      </c>
      <c r="E3" s="189" t="s">
        <v>144</v>
      </c>
      <c r="F3" s="189" t="s">
        <v>72</v>
      </c>
      <c r="G3" s="189" t="s">
        <v>73</v>
      </c>
      <c r="H3" s="189" t="s">
        <v>78</v>
      </c>
      <c r="I3" s="189"/>
      <c r="J3" s="189" t="s">
        <v>76</v>
      </c>
      <c r="K3" s="189" t="s">
        <v>108</v>
      </c>
      <c r="L3" s="189" t="s">
        <v>145</v>
      </c>
      <c r="M3" s="190" t="s">
        <v>109</v>
      </c>
      <c r="N3" s="188">
        <v>28</v>
      </c>
      <c r="O3" s="188"/>
      <c r="P3" s="188"/>
      <c r="Q3" s="188"/>
      <c r="R3" s="188"/>
      <c r="S3" s="188">
        <v>28</v>
      </c>
      <c r="T3" s="189" t="s">
        <v>43</v>
      </c>
      <c r="U3" s="188">
        <v>202</v>
      </c>
      <c r="V3" s="190"/>
      <c r="W3" s="189"/>
    </row>
    <row r="4" spans="1:23" x14ac:dyDescent="0.25">
      <c r="A4" s="265">
        <v>3</v>
      </c>
      <c r="B4" s="189" t="s">
        <v>142</v>
      </c>
      <c r="C4" s="266">
        <v>44999</v>
      </c>
      <c r="D4" s="189" t="s">
        <v>143</v>
      </c>
      <c r="E4" s="189" t="s">
        <v>144</v>
      </c>
      <c r="F4" s="189" t="s">
        <v>72</v>
      </c>
      <c r="G4" s="189" t="s">
        <v>73</v>
      </c>
      <c r="H4" s="189" t="s">
        <v>78</v>
      </c>
      <c r="I4" s="189"/>
      <c r="J4" s="189" t="s">
        <v>76</v>
      </c>
      <c r="K4" s="189" t="s">
        <v>107</v>
      </c>
      <c r="L4" s="189" t="s">
        <v>146</v>
      </c>
      <c r="M4" s="190" t="s">
        <v>110</v>
      </c>
      <c r="N4" s="188">
        <v>592</v>
      </c>
      <c r="O4" s="226">
        <v>3</v>
      </c>
      <c r="P4" s="188"/>
      <c r="Q4" s="188"/>
      <c r="R4" s="188"/>
      <c r="S4" s="188">
        <v>589</v>
      </c>
      <c r="T4" s="189" t="s">
        <v>43</v>
      </c>
      <c r="U4" s="188"/>
      <c r="V4" s="190" t="s">
        <v>79</v>
      </c>
      <c r="W4" s="189"/>
    </row>
    <row r="5" spans="1:23" x14ac:dyDescent="0.25">
      <c r="A5" s="265">
        <v>4</v>
      </c>
      <c r="B5" s="189" t="s">
        <v>142</v>
      </c>
      <c r="C5" s="266">
        <v>44999</v>
      </c>
      <c r="D5" s="189" t="s">
        <v>143</v>
      </c>
      <c r="E5" s="189" t="s">
        <v>144</v>
      </c>
      <c r="F5" s="189" t="s">
        <v>72</v>
      </c>
      <c r="G5" s="189" t="s">
        <v>73</v>
      </c>
      <c r="H5" s="189" t="s">
        <v>78</v>
      </c>
      <c r="I5" s="189"/>
      <c r="J5" s="189" t="s">
        <v>76</v>
      </c>
      <c r="K5" s="189" t="s">
        <v>107</v>
      </c>
      <c r="L5" s="189" t="s">
        <v>147</v>
      </c>
      <c r="M5" s="190" t="s">
        <v>111</v>
      </c>
      <c r="N5" s="188">
        <v>592</v>
      </c>
      <c r="O5" s="188"/>
      <c r="P5" s="188"/>
      <c r="Q5" s="188"/>
      <c r="R5" s="188"/>
      <c r="S5" s="188">
        <v>592</v>
      </c>
      <c r="T5" s="189" t="s">
        <v>43</v>
      </c>
      <c r="U5" s="188"/>
      <c r="V5" s="190"/>
      <c r="W5" s="189"/>
    </row>
    <row r="6" spans="1:23" x14ac:dyDescent="0.25">
      <c r="A6" s="265">
        <v>5</v>
      </c>
      <c r="B6" s="189" t="s">
        <v>142</v>
      </c>
      <c r="C6" s="266">
        <v>44999</v>
      </c>
      <c r="D6" s="189" t="s">
        <v>143</v>
      </c>
      <c r="E6" s="189" t="s">
        <v>144</v>
      </c>
      <c r="F6" s="189" t="s">
        <v>72</v>
      </c>
      <c r="G6" s="189" t="s">
        <v>73</v>
      </c>
      <c r="H6" s="189" t="s">
        <v>78</v>
      </c>
      <c r="I6" s="189"/>
      <c r="J6" s="189" t="s">
        <v>76</v>
      </c>
      <c r="K6" s="189" t="s">
        <v>107</v>
      </c>
      <c r="L6" s="189" t="s">
        <v>148</v>
      </c>
      <c r="M6" s="190" t="s">
        <v>80</v>
      </c>
      <c r="N6" s="188">
        <v>148</v>
      </c>
      <c r="O6" s="188"/>
      <c r="P6" s="188"/>
      <c r="Q6" s="188"/>
      <c r="R6" s="188"/>
      <c r="S6" s="188">
        <v>148</v>
      </c>
      <c r="T6" s="189" t="s">
        <v>43</v>
      </c>
      <c r="U6" s="188"/>
      <c r="V6" s="190"/>
      <c r="W6" s="189"/>
    </row>
    <row r="7" spans="1:23" hidden="1" x14ac:dyDescent="0.25">
      <c r="A7" s="265">
        <v>6</v>
      </c>
      <c r="B7" s="189" t="s">
        <v>149</v>
      </c>
      <c r="C7" s="266">
        <v>45022</v>
      </c>
      <c r="D7" s="189" t="s">
        <v>150</v>
      </c>
      <c r="E7" s="189" t="s">
        <v>144</v>
      </c>
      <c r="F7" s="189" t="s">
        <v>72</v>
      </c>
      <c r="G7" s="189" t="s">
        <v>73</v>
      </c>
      <c r="H7" s="189" t="s">
        <v>74</v>
      </c>
      <c r="I7" s="189"/>
      <c r="J7" s="189" t="s">
        <v>75</v>
      </c>
      <c r="K7" s="189" t="s">
        <v>114</v>
      </c>
      <c r="L7" s="189" t="s">
        <v>114</v>
      </c>
      <c r="M7" s="190" t="s">
        <v>112</v>
      </c>
      <c r="N7" s="188">
        <v>1200</v>
      </c>
      <c r="O7" s="188"/>
      <c r="P7" s="188"/>
      <c r="Q7" s="188"/>
      <c r="R7" s="188"/>
      <c r="S7" s="188">
        <v>1200</v>
      </c>
      <c r="T7" s="189" t="s">
        <v>43</v>
      </c>
      <c r="U7" s="188">
        <v>13200</v>
      </c>
      <c r="V7" s="190"/>
      <c r="W7" s="189"/>
    </row>
    <row r="8" spans="1:23" hidden="1" x14ac:dyDescent="0.25">
      <c r="A8" s="265">
        <v>7</v>
      </c>
      <c r="B8" s="189" t="s">
        <v>149</v>
      </c>
      <c r="C8" s="266">
        <v>45022</v>
      </c>
      <c r="D8" s="189" t="s">
        <v>150</v>
      </c>
      <c r="E8" s="189" t="s">
        <v>144</v>
      </c>
      <c r="F8" s="189" t="s">
        <v>72</v>
      </c>
      <c r="G8" s="189" t="s">
        <v>73</v>
      </c>
      <c r="H8" s="189" t="s">
        <v>74</v>
      </c>
      <c r="I8" s="189"/>
      <c r="J8" s="189" t="s">
        <v>76</v>
      </c>
      <c r="K8" s="189" t="s">
        <v>114</v>
      </c>
      <c r="L8" s="189" t="s">
        <v>151</v>
      </c>
      <c r="M8" s="190" t="s">
        <v>152</v>
      </c>
      <c r="N8" s="188">
        <v>1200</v>
      </c>
      <c r="O8" s="188"/>
      <c r="P8" s="188"/>
      <c r="Q8" s="188"/>
      <c r="R8" s="188"/>
      <c r="S8" s="188">
        <v>1200</v>
      </c>
      <c r="T8" s="189" t="s">
        <v>43</v>
      </c>
      <c r="U8" s="188">
        <v>7200</v>
      </c>
      <c r="V8" s="190"/>
      <c r="W8" s="189"/>
    </row>
    <row r="9" spans="1:23" hidden="1" x14ac:dyDescent="0.25">
      <c r="A9" s="265">
        <v>8</v>
      </c>
      <c r="B9" s="189" t="s">
        <v>153</v>
      </c>
      <c r="C9" s="266">
        <v>45022</v>
      </c>
      <c r="D9" s="189" t="s">
        <v>154</v>
      </c>
      <c r="E9" s="189" t="s">
        <v>144</v>
      </c>
      <c r="F9" s="189" t="s">
        <v>72</v>
      </c>
      <c r="G9" s="189" t="s">
        <v>73</v>
      </c>
      <c r="H9" s="189" t="s">
        <v>77</v>
      </c>
      <c r="I9" s="189"/>
      <c r="J9" s="189" t="s">
        <v>76</v>
      </c>
      <c r="K9" s="189" t="s">
        <v>114</v>
      </c>
      <c r="L9" s="189" t="s">
        <v>115</v>
      </c>
      <c r="M9" s="190" t="s">
        <v>116</v>
      </c>
      <c r="N9" s="188">
        <v>2400</v>
      </c>
      <c r="O9" s="188"/>
      <c r="P9" s="188"/>
      <c r="Q9" s="188"/>
      <c r="R9" s="188"/>
      <c r="S9" s="188">
        <v>2400</v>
      </c>
      <c r="T9" s="189" t="s">
        <v>43</v>
      </c>
      <c r="U9" s="188">
        <v>40</v>
      </c>
      <c r="V9" s="190"/>
      <c r="W9" s="189"/>
    </row>
    <row r="10" spans="1:23" hidden="1" x14ac:dyDescent="0.25">
      <c r="A10" s="265">
        <v>9</v>
      </c>
      <c r="B10" s="189" t="s">
        <v>153</v>
      </c>
      <c r="C10" s="266">
        <v>45022</v>
      </c>
      <c r="D10" s="189" t="s">
        <v>154</v>
      </c>
      <c r="E10" s="189" t="s">
        <v>144</v>
      </c>
      <c r="F10" s="189" t="s">
        <v>72</v>
      </c>
      <c r="G10" s="189" t="s">
        <v>73</v>
      </c>
      <c r="H10" s="189" t="s">
        <v>77</v>
      </c>
      <c r="I10" s="189"/>
      <c r="J10" s="189" t="s">
        <v>76</v>
      </c>
      <c r="K10" s="189" t="s">
        <v>114</v>
      </c>
      <c r="L10" s="189" t="s">
        <v>117</v>
      </c>
      <c r="M10" s="190" t="s">
        <v>118</v>
      </c>
      <c r="N10" s="188">
        <v>4800</v>
      </c>
      <c r="O10" s="188"/>
      <c r="P10" s="188"/>
      <c r="Q10" s="188"/>
      <c r="R10" s="188"/>
      <c r="S10" s="188">
        <v>4800</v>
      </c>
      <c r="T10" s="189" t="s">
        <v>43</v>
      </c>
      <c r="U10" s="188">
        <v>28</v>
      </c>
      <c r="V10" s="190"/>
      <c r="W10" s="189"/>
    </row>
    <row r="11" spans="1:23" hidden="1" x14ac:dyDescent="0.25">
      <c r="A11" s="265">
        <v>10</v>
      </c>
      <c r="B11" s="189" t="s">
        <v>153</v>
      </c>
      <c r="C11" s="266">
        <v>45022</v>
      </c>
      <c r="D11" s="189" t="s">
        <v>154</v>
      </c>
      <c r="E11" s="189" t="s">
        <v>144</v>
      </c>
      <c r="F11" s="189" t="s">
        <v>72</v>
      </c>
      <c r="G11" s="189" t="s">
        <v>73</v>
      </c>
      <c r="H11" s="189" t="s">
        <v>77</v>
      </c>
      <c r="I11" s="189"/>
      <c r="J11" s="189" t="s">
        <v>76</v>
      </c>
      <c r="K11" s="189" t="s">
        <v>114</v>
      </c>
      <c r="L11" s="189" t="s">
        <v>119</v>
      </c>
      <c r="M11" s="190" t="s">
        <v>120</v>
      </c>
      <c r="N11" s="188">
        <v>4800</v>
      </c>
      <c r="O11" s="188"/>
      <c r="P11" s="188"/>
      <c r="Q11" s="188"/>
      <c r="R11" s="188"/>
      <c r="S11" s="188">
        <v>4800</v>
      </c>
      <c r="T11" s="189" t="s">
        <v>43</v>
      </c>
      <c r="U11" s="188">
        <v>28</v>
      </c>
      <c r="V11" s="190"/>
      <c r="W11" s="189"/>
    </row>
    <row r="12" spans="1:23" hidden="1" x14ac:dyDescent="0.25">
      <c r="A12" s="265">
        <v>11</v>
      </c>
      <c r="B12" s="189" t="s">
        <v>153</v>
      </c>
      <c r="C12" s="266">
        <v>45022</v>
      </c>
      <c r="D12" s="189" t="s">
        <v>154</v>
      </c>
      <c r="E12" s="189" t="s">
        <v>144</v>
      </c>
      <c r="F12" s="189" t="s">
        <v>72</v>
      </c>
      <c r="G12" s="189" t="s">
        <v>73</v>
      </c>
      <c r="H12" s="189" t="s">
        <v>77</v>
      </c>
      <c r="I12" s="189"/>
      <c r="J12" s="189" t="s">
        <v>76</v>
      </c>
      <c r="K12" s="189" t="s">
        <v>114</v>
      </c>
      <c r="L12" s="189" t="s">
        <v>121</v>
      </c>
      <c r="M12" s="190" t="s">
        <v>122</v>
      </c>
      <c r="N12" s="188">
        <v>4800</v>
      </c>
      <c r="O12" s="188"/>
      <c r="P12" s="188"/>
      <c r="Q12" s="188"/>
      <c r="R12" s="188"/>
      <c r="S12" s="188">
        <v>4800</v>
      </c>
      <c r="T12" s="189" t="s">
        <v>43</v>
      </c>
      <c r="U12" s="188">
        <v>28</v>
      </c>
      <c r="V12" s="190"/>
      <c r="W12" s="189"/>
    </row>
    <row r="13" spans="1:23" hidden="1" x14ac:dyDescent="0.25">
      <c r="A13" s="265">
        <v>12</v>
      </c>
      <c r="B13" s="189" t="s">
        <v>153</v>
      </c>
      <c r="C13" s="266">
        <v>45022</v>
      </c>
      <c r="D13" s="189" t="s">
        <v>154</v>
      </c>
      <c r="E13" s="189" t="s">
        <v>144</v>
      </c>
      <c r="F13" s="189" t="s">
        <v>72</v>
      </c>
      <c r="G13" s="189" t="s">
        <v>73</v>
      </c>
      <c r="H13" s="189" t="s">
        <v>77</v>
      </c>
      <c r="I13" s="189"/>
      <c r="J13" s="189" t="s">
        <v>76</v>
      </c>
      <c r="K13" s="189" t="s">
        <v>114</v>
      </c>
      <c r="L13" s="189" t="s">
        <v>123</v>
      </c>
      <c r="M13" s="190" t="s">
        <v>124</v>
      </c>
      <c r="N13" s="188">
        <v>2400</v>
      </c>
      <c r="O13" s="188"/>
      <c r="P13" s="188"/>
      <c r="Q13" s="188"/>
      <c r="R13" s="188"/>
      <c r="S13" s="188">
        <v>2400</v>
      </c>
      <c r="T13" s="189" t="s">
        <v>43</v>
      </c>
      <c r="U13" s="188">
        <v>40</v>
      </c>
      <c r="V13" s="190"/>
      <c r="W13" s="189"/>
    </row>
    <row r="14" spans="1:23" hidden="1" x14ac:dyDescent="0.25">
      <c r="A14" s="265">
        <v>13</v>
      </c>
      <c r="B14" s="189" t="s">
        <v>153</v>
      </c>
      <c r="C14" s="266">
        <v>45022</v>
      </c>
      <c r="D14" s="189" t="s">
        <v>154</v>
      </c>
      <c r="E14" s="189" t="s">
        <v>144</v>
      </c>
      <c r="F14" s="189" t="s">
        <v>72</v>
      </c>
      <c r="G14" s="189" t="s">
        <v>73</v>
      </c>
      <c r="H14" s="189" t="s">
        <v>77</v>
      </c>
      <c r="I14" s="189"/>
      <c r="J14" s="189" t="s">
        <v>76</v>
      </c>
      <c r="K14" s="189" t="s">
        <v>114</v>
      </c>
      <c r="L14" s="189" t="s">
        <v>125</v>
      </c>
      <c r="M14" s="190" t="s">
        <v>126</v>
      </c>
      <c r="N14" s="188">
        <v>4800</v>
      </c>
      <c r="O14" s="188"/>
      <c r="P14" s="188"/>
      <c r="Q14" s="188"/>
      <c r="R14" s="188"/>
      <c r="S14" s="188">
        <v>4800</v>
      </c>
      <c r="T14" s="189" t="s">
        <v>43</v>
      </c>
      <c r="U14" s="188">
        <v>28</v>
      </c>
      <c r="V14" s="190"/>
      <c r="W14" s="189"/>
    </row>
    <row r="15" spans="1:23" hidden="1" x14ac:dyDescent="0.25">
      <c r="A15" s="265">
        <v>14</v>
      </c>
      <c r="B15" s="189" t="s">
        <v>153</v>
      </c>
      <c r="C15" s="266">
        <v>45022</v>
      </c>
      <c r="D15" s="189" t="s">
        <v>154</v>
      </c>
      <c r="E15" s="189" t="s">
        <v>144</v>
      </c>
      <c r="F15" s="189" t="s">
        <v>72</v>
      </c>
      <c r="G15" s="189" t="s">
        <v>73</v>
      </c>
      <c r="H15" s="189" t="s">
        <v>77</v>
      </c>
      <c r="I15" s="189"/>
      <c r="J15" s="189" t="s">
        <v>76</v>
      </c>
      <c r="K15" s="189" t="s">
        <v>114</v>
      </c>
      <c r="L15" s="189" t="s">
        <v>127</v>
      </c>
      <c r="M15" s="190" t="s">
        <v>128</v>
      </c>
      <c r="N15" s="188">
        <v>4800</v>
      </c>
      <c r="O15" s="188"/>
      <c r="P15" s="188"/>
      <c r="Q15" s="188"/>
      <c r="R15" s="188"/>
      <c r="S15" s="188">
        <v>4800</v>
      </c>
      <c r="T15" s="189" t="s">
        <v>43</v>
      </c>
      <c r="U15" s="188">
        <v>28</v>
      </c>
      <c r="V15" s="190"/>
      <c r="W15" s="189"/>
    </row>
    <row r="16" spans="1:23" hidden="1" x14ac:dyDescent="0.25">
      <c r="A16" s="265">
        <v>15</v>
      </c>
      <c r="B16" s="189" t="s">
        <v>153</v>
      </c>
      <c r="C16" s="266">
        <v>45022</v>
      </c>
      <c r="D16" s="189" t="s">
        <v>154</v>
      </c>
      <c r="E16" s="189" t="s">
        <v>144</v>
      </c>
      <c r="F16" s="189" t="s">
        <v>72</v>
      </c>
      <c r="G16" s="189" t="s">
        <v>73</v>
      </c>
      <c r="H16" s="189" t="s">
        <v>77</v>
      </c>
      <c r="I16" s="189"/>
      <c r="J16" s="189" t="s">
        <v>76</v>
      </c>
      <c r="K16" s="189" t="s">
        <v>114</v>
      </c>
      <c r="L16" s="189" t="s">
        <v>129</v>
      </c>
      <c r="M16" s="190" t="s">
        <v>122</v>
      </c>
      <c r="N16" s="188">
        <v>4800</v>
      </c>
      <c r="O16" s="188"/>
      <c r="P16" s="188"/>
      <c r="Q16" s="188"/>
      <c r="R16" s="188"/>
      <c r="S16" s="188">
        <v>4800</v>
      </c>
      <c r="T16" s="189" t="s">
        <v>43</v>
      </c>
      <c r="U16" s="188">
        <v>28</v>
      </c>
      <c r="V16" s="190"/>
      <c r="W16" s="189"/>
    </row>
    <row r="17" spans="1:23" hidden="1" x14ac:dyDescent="0.25">
      <c r="A17" s="265">
        <v>16</v>
      </c>
      <c r="B17" s="189" t="s">
        <v>153</v>
      </c>
      <c r="C17" s="266">
        <v>45022</v>
      </c>
      <c r="D17" s="189" t="s">
        <v>154</v>
      </c>
      <c r="E17" s="189" t="s">
        <v>144</v>
      </c>
      <c r="F17" s="189" t="s">
        <v>72</v>
      </c>
      <c r="G17" s="189" t="s">
        <v>73</v>
      </c>
      <c r="H17" s="189" t="s">
        <v>77</v>
      </c>
      <c r="I17" s="189"/>
      <c r="J17" s="189" t="s">
        <v>76</v>
      </c>
      <c r="K17" s="267" t="s">
        <v>114</v>
      </c>
      <c r="L17" s="189" t="s">
        <v>130</v>
      </c>
      <c r="M17" s="190" t="s">
        <v>131</v>
      </c>
      <c r="N17" s="188">
        <v>2400</v>
      </c>
      <c r="O17" s="228">
        <v>180</v>
      </c>
      <c r="P17" s="188"/>
      <c r="Q17" s="188"/>
      <c r="R17" s="188"/>
      <c r="S17" s="188">
        <v>2220</v>
      </c>
      <c r="T17" s="189" t="s">
        <v>43</v>
      </c>
      <c r="U17" s="188">
        <v>7</v>
      </c>
      <c r="V17" s="190" t="s">
        <v>79</v>
      </c>
      <c r="W17" s="189"/>
    </row>
    <row r="18" spans="1:23" hidden="1" x14ac:dyDescent="0.25">
      <c r="A18" s="265">
        <v>17</v>
      </c>
      <c r="B18" s="189" t="s">
        <v>155</v>
      </c>
      <c r="C18" s="266">
        <v>45077</v>
      </c>
      <c r="D18" s="189" t="s">
        <v>156</v>
      </c>
      <c r="E18" s="189" t="s">
        <v>144</v>
      </c>
      <c r="F18" s="189" t="s">
        <v>72</v>
      </c>
      <c r="G18" s="189" t="s">
        <v>73</v>
      </c>
      <c r="H18" s="189" t="s">
        <v>157</v>
      </c>
      <c r="I18" s="189"/>
      <c r="J18" s="189" t="s">
        <v>75</v>
      </c>
      <c r="K18" s="267" t="s">
        <v>158</v>
      </c>
      <c r="L18" s="189" t="s">
        <v>158</v>
      </c>
      <c r="M18" s="190" t="s">
        <v>101</v>
      </c>
      <c r="N18" s="188">
        <v>120</v>
      </c>
      <c r="O18" s="228">
        <v>2</v>
      </c>
      <c r="P18" s="188"/>
      <c r="Q18" s="188"/>
      <c r="R18" s="188"/>
      <c r="S18" s="188">
        <v>118</v>
      </c>
      <c r="T18" s="189" t="s">
        <v>43</v>
      </c>
      <c r="U18" s="188">
        <v>2760</v>
      </c>
      <c r="V18" s="190" t="s">
        <v>79</v>
      </c>
      <c r="W18" s="189"/>
    </row>
    <row r="19" spans="1:23" hidden="1" x14ac:dyDescent="0.25">
      <c r="A19" s="265">
        <v>18</v>
      </c>
      <c r="B19" s="189" t="s">
        <v>155</v>
      </c>
      <c r="C19" s="266">
        <v>45077</v>
      </c>
      <c r="D19" s="189" t="s">
        <v>156</v>
      </c>
      <c r="E19" s="189" t="s">
        <v>144</v>
      </c>
      <c r="F19" s="189" t="s">
        <v>72</v>
      </c>
      <c r="G19" s="189" t="s">
        <v>73</v>
      </c>
      <c r="H19" s="189" t="s">
        <v>157</v>
      </c>
      <c r="I19" s="189"/>
      <c r="J19" s="189" t="s">
        <v>75</v>
      </c>
      <c r="K19" s="189" t="s">
        <v>159</v>
      </c>
      <c r="L19" s="189" t="s">
        <v>159</v>
      </c>
      <c r="M19" s="190" t="s">
        <v>92</v>
      </c>
      <c r="N19" s="188">
        <v>170</v>
      </c>
      <c r="O19" s="188"/>
      <c r="P19" s="188"/>
      <c r="Q19" s="188"/>
      <c r="R19" s="188"/>
      <c r="S19" s="188">
        <v>170</v>
      </c>
      <c r="T19" s="189" t="s">
        <v>43</v>
      </c>
      <c r="U19" s="188">
        <v>1700</v>
      </c>
      <c r="V19" s="190"/>
      <c r="W19" s="189"/>
    </row>
    <row r="20" spans="1:23" x14ac:dyDescent="0.25">
      <c r="A20" s="265">
        <v>19</v>
      </c>
      <c r="B20" s="189" t="s">
        <v>155</v>
      </c>
      <c r="C20" s="266">
        <v>45077</v>
      </c>
      <c r="D20" s="189" t="s">
        <v>156</v>
      </c>
      <c r="E20" s="189" t="s">
        <v>144</v>
      </c>
      <c r="F20" s="189" t="s">
        <v>72</v>
      </c>
      <c r="G20" s="189" t="s">
        <v>73</v>
      </c>
      <c r="H20" s="189" t="s">
        <v>157</v>
      </c>
      <c r="I20" s="189"/>
      <c r="J20" s="189" t="s">
        <v>75</v>
      </c>
      <c r="K20" s="189" t="s">
        <v>107</v>
      </c>
      <c r="L20" s="189" t="s">
        <v>107</v>
      </c>
      <c r="M20" s="190" t="s">
        <v>99</v>
      </c>
      <c r="N20" s="188">
        <v>60</v>
      </c>
      <c r="O20" s="188"/>
      <c r="P20" s="188"/>
      <c r="Q20" s="188"/>
      <c r="R20" s="188"/>
      <c r="S20" s="188">
        <v>60</v>
      </c>
      <c r="T20" s="189" t="s">
        <v>43</v>
      </c>
      <c r="U20" s="188">
        <v>180</v>
      </c>
      <c r="V20" s="190"/>
      <c r="W20" s="189"/>
    </row>
    <row r="21" spans="1:23" x14ac:dyDescent="0.25">
      <c r="A21" s="265">
        <v>20</v>
      </c>
      <c r="B21" s="189" t="s">
        <v>155</v>
      </c>
      <c r="C21" s="266">
        <v>45077</v>
      </c>
      <c r="D21" s="189" t="s">
        <v>156</v>
      </c>
      <c r="E21" s="189" t="s">
        <v>144</v>
      </c>
      <c r="F21" s="189" t="s">
        <v>72</v>
      </c>
      <c r="G21" s="189" t="s">
        <v>73</v>
      </c>
      <c r="H21" s="189" t="s">
        <v>157</v>
      </c>
      <c r="I21" s="189"/>
      <c r="J21" s="189" t="s">
        <v>76</v>
      </c>
      <c r="K21" s="189" t="s">
        <v>107</v>
      </c>
      <c r="L21" s="189" t="s">
        <v>160</v>
      </c>
      <c r="M21" s="190" t="s">
        <v>161</v>
      </c>
      <c r="N21" s="188">
        <v>60</v>
      </c>
      <c r="O21" s="188"/>
      <c r="P21" s="188"/>
      <c r="Q21" s="188"/>
      <c r="R21" s="188"/>
      <c r="S21" s="188">
        <v>60</v>
      </c>
      <c r="T21" s="189" t="s">
        <v>43</v>
      </c>
      <c r="U21" s="188">
        <v>180</v>
      </c>
      <c r="V21" s="190"/>
      <c r="W21" s="189"/>
    </row>
    <row r="22" spans="1:23" x14ac:dyDescent="0.25">
      <c r="A22" s="265">
        <v>21</v>
      </c>
      <c r="B22" s="189" t="s">
        <v>155</v>
      </c>
      <c r="C22" s="266">
        <v>45077</v>
      </c>
      <c r="D22" s="189" t="s">
        <v>156</v>
      </c>
      <c r="E22" s="189" t="s">
        <v>144</v>
      </c>
      <c r="F22" s="189" t="s">
        <v>72</v>
      </c>
      <c r="G22" s="189" t="s">
        <v>73</v>
      </c>
      <c r="H22" s="189" t="s">
        <v>157</v>
      </c>
      <c r="I22" s="189"/>
      <c r="J22" s="189" t="s">
        <v>76</v>
      </c>
      <c r="K22" s="189" t="s">
        <v>107</v>
      </c>
      <c r="L22" s="189" t="s">
        <v>108</v>
      </c>
      <c r="M22" s="190" t="s">
        <v>162</v>
      </c>
      <c r="N22" s="188">
        <v>60</v>
      </c>
      <c r="O22" s="188"/>
      <c r="P22" s="188"/>
      <c r="Q22" s="188"/>
      <c r="R22" s="188"/>
      <c r="S22" s="188">
        <v>60</v>
      </c>
      <c r="T22" s="189" t="s">
        <v>43</v>
      </c>
      <c r="U22" s="188">
        <v>3000</v>
      </c>
      <c r="V22" s="190"/>
      <c r="W22" s="189"/>
    </row>
    <row r="23" spans="1:23" x14ac:dyDescent="0.25">
      <c r="A23" s="265">
        <v>22</v>
      </c>
      <c r="B23" s="189" t="s">
        <v>155</v>
      </c>
      <c r="C23" s="266">
        <v>45077</v>
      </c>
      <c r="D23" s="189" t="s">
        <v>156</v>
      </c>
      <c r="E23" s="189" t="s">
        <v>144</v>
      </c>
      <c r="F23" s="189" t="s">
        <v>72</v>
      </c>
      <c r="G23" s="189" t="s">
        <v>73</v>
      </c>
      <c r="H23" s="189" t="s">
        <v>157</v>
      </c>
      <c r="I23" s="189"/>
      <c r="J23" s="189" t="s">
        <v>76</v>
      </c>
      <c r="K23" s="189" t="s">
        <v>107</v>
      </c>
      <c r="L23" s="189" t="s">
        <v>163</v>
      </c>
      <c r="M23" s="190" t="s">
        <v>164</v>
      </c>
      <c r="N23" s="188">
        <v>60</v>
      </c>
      <c r="O23" s="188"/>
      <c r="P23" s="188"/>
      <c r="Q23" s="188"/>
      <c r="R23" s="188"/>
      <c r="S23" s="188">
        <v>60</v>
      </c>
      <c r="T23" s="189" t="s">
        <v>43</v>
      </c>
      <c r="U23" s="188">
        <v>600</v>
      </c>
      <c r="V23" s="190"/>
      <c r="W23" s="189"/>
    </row>
    <row r="24" spans="1:23" x14ac:dyDescent="0.25">
      <c r="A24" s="265">
        <v>23</v>
      </c>
      <c r="B24" s="189" t="s">
        <v>155</v>
      </c>
      <c r="C24" s="266">
        <v>45077</v>
      </c>
      <c r="D24" s="189" t="s">
        <v>156</v>
      </c>
      <c r="E24" s="189" t="s">
        <v>144</v>
      </c>
      <c r="F24" s="189" t="s">
        <v>72</v>
      </c>
      <c r="G24" s="189" t="s">
        <v>73</v>
      </c>
      <c r="H24" s="189" t="s">
        <v>157</v>
      </c>
      <c r="I24" s="189"/>
      <c r="J24" s="189" t="s">
        <v>76</v>
      </c>
      <c r="K24" s="189" t="s">
        <v>107</v>
      </c>
      <c r="L24" s="189" t="s">
        <v>165</v>
      </c>
      <c r="M24" s="190" t="s">
        <v>166</v>
      </c>
      <c r="N24" s="188">
        <v>60</v>
      </c>
      <c r="O24" s="188"/>
      <c r="P24" s="188"/>
      <c r="Q24" s="188"/>
      <c r="R24" s="188"/>
      <c r="S24" s="188">
        <v>60</v>
      </c>
      <c r="T24" s="189" t="s">
        <v>43</v>
      </c>
      <c r="U24" s="188">
        <v>600</v>
      </c>
      <c r="V24" s="190"/>
      <c r="W24" s="189"/>
    </row>
    <row r="25" spans="1:23" x14ac:dyDescent="0.25">
      <c r="A25" s="265">
        <v>24</v>
      </c>
      <c r="B25" s="189" t="s">
        <v>155</v>
      </c>
      <c r="C25" s="266">
        <v>45077</v>
      </c>
      <c r="D25" s="189" t="s">
        <v>156</v>
      </c>
      <c r="E25" s="189" t="s">
        <v>144</v>
      </c>
      <c r="F25" s="189" t="s">
        <v>72</v>
      </c>
      <c r="G25" s="189" t="s">
        <v>73</v>
      </c>
      <c r="H25" s="189" t="s">
        <v>157</v>
      </c>
      <c r="I25" s="189"/>
      <c r="J25" s="189" t="s">
        <v>76</v>
      </c>
      <c r="K25" s="189" t="s">
        <v>107</v>
      </c>
      <c r="L25" s="189" t="s">
        <v>167</v>
      </c>
      <c r="M25" s="190" t="s">
        <v>168</v>
      </c>
      <c r="N25" s="188">
        <v>60</v>
      </c>
      <c r="O25" s="227">
        <v>1</v>
      </c>
      <c r="P25" s="188"/>
      <c r="Q25" s="188"/>
      <c r="R25" s="188"/>
      <c r="S25" s="188">
        <v>59</v>
      </c>
      <c r="T25" s="189" t="s">
        <v>43</v>
      </c>
      <c r="U25" s="188">
        <v>300</v>
      </c>
      <c r="V25" s="190" t="s">
        <v>79</v>
      </c>
      <c r="W25" s="189"/>
    </row>
    <row r="26" spans="1:23" x14ac:dyDescent="0.25">
      <c r="A26" s="265">
        <v>25</v>
      </c>
      <c r="B26" s="189" t="s">
        <v>155</v>
      </c>
      <c r="C26" s="266">
        <v>45077</v>
      </c>
      <c r="D26" s="189" t="s">
        <v>156</v>
      </c>
      <c r="E26" s="189" t="s">
        <v>144</v>
      </c>
      <c r="F26" s="189" t="s">
        <v>72</v>
      </c>
      <c r="G26" s="189" t="s">
        <v>73</v>
      </c>
      <c r="H26" s="189" t="s">
        <v>157</v>
      </c>
      <c r="I26" s="189"/>
      <c r="J26" s="189" t="s">
        <v>76</v>
      </c>
      <c r="K26" s="189" t="s">
        <v>107</v>
      </c>
      <c r="L26" s="189" t="s">
        <v>169</v>
      </c>
      <c r="M26" s="190" t="s">
        <v>170</v>
      </c>
      <c r="N26" s="188">
        <v>180</v>
      </c>
      <c r="O26" s="188"/>
      <c r="P26" s="188"/>
      <c r="Q26" s="188"/>
      <c r="R26" s="188"/>
      <c r="S26" s="188">
        <v>180</v>
      </c>
      <c r="T26" s="189" t="s">
        <v>43</v>
      </c>
      <c r="U26" s="188">
        <v>1800</v>
      </c>
      <c r="V26" s="190"/>
      <c r="W26" s="189"/>
    </row>
    <row r="27" spans="1:23" x14ac:dyDescent="0.25">
      <c r="A27" s="265">
        <v>26</v>
      </c>
      <c r="B27" s="189" t="s">
        <v>155</v>
      </c>
      <c r="C27" s="266">
        <v>45077</v>
      </c>
      <c r="D27" s="189" t="s">
        <v>156</v>
      </c>
      <c r="E27" s="189" t="s">
        <v>144</v>
      </c>
      <c r="F27" s="189" t="s">
        <v>72</v>
      </c>
      <c r="G27" s="189" t="s">
        <v>73</v>
      </c>
      <c r="H27" s="189" t="s">
        <v>157</v>
      </c>
      <c r="I27" s="189"/>
      <c r="J27" s="189" t="s">
        <v>76</v>
      </c>
      <c r="K27" s="189" t="s">
        <v>107</v>
      </c>
      <c r="L27" s="189" t="s">
        <v>171</v>
      </c>
      <c r="M27" s="190" t="s">
        <v>172</v>
      </c>
      <c r="N27" s="188">
        <v>180</v>
      </c>
      <c r="O27" s="188"/>
      <c r="P27" s="188"/>
      <c r="Q27" s="188"/>
      <c r="R27" s="188"/>
      <c r="S27" s="188">
        <v>180</v>
      </c>
      <c r="T27" s="189" t="s">
        <v>43</v>
      </c>
      <c r="U27" s="188">
        <v>1800</v>
      </c>
      <c r="V27" s="190"/>
      <c r="W27" s="189"/>
    </row>
    <row r="28" spans="1:23" x14ac:dyDescent="0.25">
      <c r="A28" s="265">
        <v>27</v>
      </c>
      <c r="B28" s="189" t="s">
        <v>155</v>
      </c>
      <c r="C28" s="266">
        <v>45077</v>
      </c>
      <c r="D28" s="189" t="s">
        <v>156</v>
      </c>
      <c r="E28" s="189" t="s">
        <v>144</v>
      </c>
      <c r="F28" s="189" t="s">
        <v>72</v>
      </c>
      <c r="G28" s="189" t="s">
        <v>73</v>
      </c>
      <c r="H28" s="189" t="s">
        <v>157</v>
      </c>
      <c r="I28" s="189"/>
      <c r="J28" s="189" t="s">
        <v>76</v>
      </c>
      <c r="K28" s="189" t="s">
        <v>107</v>
      </c>
      <c r="L28" s="189" t="s">
        <v>173</v>
      </c>
      <c r="M28" s="190" t="s">
        <v>174</v>
      </c>
      <c r="N28" s="188">
        <v>180</v>
      </c>
      <c r="O28" s="188"/>
      <c r="P28" s="188"/>
      <c r="Q28" s="188"/>
      <c r="R28" s="188"/>
      <c r="S28" s="188">
        <v>180</v>
      </c>
      <c r="T28" s="189" t="s">
        <v>43</v>
      </c>
      <c r="U28" s="188">
        <v>900</v>
      </c>
      <c r="V28" s="190"/>
      <c r="W28" s="189"/>
    </row>
    <row r="29" spans="1:23" x14ac:dyDescent="0.25">
      <c r="A29" s="265">
        <v>28</v>
      </c>
      <c r="B29" s="189" t="s">
        <v>155</v>
      </c>
      <c r="C29" s="266">
        <v>45077</v>
      </c>
      <c r="D29" s="189" t="s">
        <v>156</v>
      </c>
      <c r="E29" s="189" t="s">
        <v>144</v>
      </c>
      <c r="F29" s="189" t="s">
        <v>72</v>
      </c>
      <c r="G29" s="189" t="s">
        <v>73</v>
      </c>
      <c r="H29" s="189" t="s">
        <v>157</v>
      </c>
      <c r="I29" s="189"/>
      <c r="J29" s="189" t="s">
        <v>76</v>
      </c>
      <c r="K29" s="189" t="s">
        <v>107</v>
      </c>
      <c r="L29" s="189" t="s">
        <v>175</v>
      </c>
      <c r="M29" s="190" t="s">
        <v>176</v>
      </c>
      <c r="N29" s="188">
        <v>1260</v>
      </c>
      <c r="O29" s="227">
        <v>76</v>
      </c>
      <c r="P29" s="188"/>
      <c r="Q29" s="188"/>
      <c r="R29" s="188"/>
      <c r="S29" s="188">
        <v>1184</v>
      </c>
      <c r="T29" s="189" t="s">
        <v>43</v>
      </c>
      <c r="U29" s="188">
        <v>25200</v>
      </c>
      <c r="V29" s="190" t="s">
        <v>79</v>
      </c>
      <c r="W29" s="189"/>
    </row>
    <row r="30" spans="1:23" x14ac:dyDescent="0.25">
      <c r="A30" s="265">
        <v>29</v>
      </c>
      <c r="B30" s="189" t="s">
        <v>155</v>
      </c>
      <c r="C30" s="266">
        <v>45077</v>
      </c>
      <c r="D30" s="189" t="s">
        <v>156</v>
      </c>
      <c r="E30" s="189" t="s">
        <v>144</v>
      </c>
      <c r="F30" s="189" t="s">
        <v>72</v>
      </c>
      <c r="G30" s="189" t="s">
        <v>73</v>
      </c>
      <c r="H30" s="189" t="s">
        <v>157</v>
      </c>
      <c r="I30" s="189"/>
      <c r="J30" s="189" t="s">
        <v>76</v>
      </c>
      <c r="K30" s="189" t="s">
        <v>107</v>
      </c>
      <c r="L30" s="189" t="s">
        <v>177</v>
      </c>
      <c r="M30" s="190" t="s">
        <v>178</v>
      </c>
      <c r="N30" s="188">
        <v>240</v>
      </c>
      <c r="O30" s="188"/>
      <c r="P30" s="188"/>
      <c r="Q30" s="188"/>
      <c r="R30" s="188"/>
      <c r="S30" s="188">
        <v>240</v>
      </c>
      <c r="T30" s="189" t="s">
        <v>43</v>
      </c>
      <c r="U30" s="188">
        <v>250</v>
      </c>
      <c r="V30" s="190"/>
      <c r="W30" s="189"/>
    </row>
    <row r="31" spans="1:23" x14ac:dyDescent="0.25">
      <c r="A31" s="265">
        <v>30</v>
      </c>
      <c r="B31" s="189" t="s">
        <v>155</v>
      </c>
      <c r="C31" s="266">
        <v>45077</v>
      </c>
      <c r="D31" s="189" t="s">
        <v>156</v>
      </c>
      <c r="E31" s="189" t="s">
        <v>144</v>
      </c>
      <c r="F31" s="189" t="s">
        <v>72</v>
      </c>
      <c r="G31" s="189" t="s">
        <v>73</v>
      </c>
      <c r="H31" s="189" t="s">
        <v>157</v>
      </c>
      <c r="I31" s="189"/>
      <c r="J31" s="189" t="s">
        <v>76</v>
      </c>
      <c r="K31" s="189" t="s">
        <v>107</v>
      </c>
      <c r="L31" s="189" t="s">
        <v>179</v>
      </c>
      <c r="M31" s="190" t="s">
        <v>180</v>
      </c>
      <c r="N31" s="188">
        <v>240</v>
      </c>
      <c r="O31" s="188"/>
      <c r="P31" s="188"/>
      <c r="Q31" s="188"/>
      <c r="R31" s="188"/>
      <c r="S31" s="188">
        <v>240</v>
      </c>
      <c r="T31" s="189" t="s">
        <v>43</v>
      </c>
      <c r="U31" s="188">
        <v>250</v>
      </c>
      <c r="V31" s="190"/>
      <c r="W31" s="189"/>
    </row>
    <row r="32" spans="1:23" x14ac:dyDescent="0.25">
      <c r="A32" s="265">
        <v>31</v>
      </c>
      <c r="B32" s="189" t="s">
        <v>155</v>
      </c>
      <c r="C32" s="266">
        <v>45077</v>
      </c>
      <c r="D32" s="189" t="s">
        <v>156</v>
      </c>
      <c r="E32" s="189" t="s">
        <v>144</v>
      </c>
      <c r="F32" s="189" t="s">
        <v>72</v>
      </c>
      <c r="G32" s="189" t="s">
        <v>73</v>
      </c>
      <c r="H32" s="189" t="s">
        <v>157</v>
      </c>
      <c r="I32" s="189"/>
      <c r="J32" s="189" t="s">
        <v>76</v>
      </c>
      <c r="K32" s="189" t="s">
        <v>107</v>
      </c>
      <c r="L32" s="189" t="s">
        <v>181</v>
      </c>
      <c r="M32" s="190" t="s">
        <v>182</v>
      </c>
      <c r="N32" s="188">
        <v>240</v>
      </c>
      <c r="O32" s="188"/>
      <c r="P32" s="188"/>
      <c r="Q32" s="188"/>
      <c r="R32" s="188"/>
      <c r="S32" s="188">
        <v>240</v>
      </c>
      <c r="T32" s="189" t="s">
        <v>43</v>
      </c>
      <c r="U32" s="188">
        <v>100</v>
      </c>
      <c r="V32" s="190"/>
      <c r="W32" s="189"/>
    </row>
    <row r="33" spans="1:23" x14ac:dyDescent="0.25">
      <c r="A33" s="265">
        <v>32</v>
      </c>
      <c r="B33" s="189" t="s">
        <v>155</v>
      </c>
      <c r="C33" s="266">
        <v>45077</v>
      </c>
      <c r="D33" s="189" t="s">
        <v>156</v>
      </c>
      <c r="E33" s="189" t="s">
        <v>144</v>
      </c>
      <c r="F33" s="189" t="s">
        <v>72</v>
      </c>
      <c r="G33" s="189" t="s">
        <v>73</v>
      </c>
      <c r="H33" s="189" t="s">
        <v>157</v>
      </c>
      <c r="I33" s="189"/>
      <c r="J33" s="189" t="s">
        <v>76</v>
      </c>
      <c r="K33" s="189" t="s">
        <v>107</v>
      </c>
      <c r="L33" s="189" t="s">
        <v>183</v>
      </c>
      <c r="M33" s="190" t="s">
        <v>184</v>
      </c>
      <c r="N33" s="188">
        <v>240</v>
      </c>
      <c r="O33" s="188"/>
      <c r="P33" s="188"/>
      <c r="Q33" s="188"/>
      <c r="R33" s="188"/>
      <c r="S33" s="188">
        <v>240</v>
      </c>
      <c r="T33" s="189" t="s">
        <v>43</v>
      </c>
      <c r="U33" s="188">
        <v>100</v>
      </c>
      <c r="V33" s="190"/>
      <c r="W33" s="189"/>
    </row>
    <row r="34" spans="1:23" x14ac:dyDescent="0.25">
      <c r="A34" s="265">
        <v>33</v>
      </c>
      <c r="B34" s="189" t="s">
        <v>155</v>
      </c>
      <c r="C34" s="266">
        <v>45077</v>
      </c>
      <c r="D34" s="189" t="s">
        <v>156</v>
      </c>
      <c r="E34" s="189" t="s">
        <v>144</v>
      </c>
      <c r="F34" s="189" t="s">
        <v>72</v>
      </c>
      <c r="G34" s="189" t="s">
        <v>73</v>
      </c>
      <c r="H34" s="189" t="s">
        <v>157</v>
      </c>
      <c r="I34" s="189"/>
      <c r="J34" s="189" t="s">
        <v>76</v>
      </c>
      <c r="K34" s="189" t="s">
        <v>107</v>
      </c>
      <c r="L34" s="189" t="s">
        <v>185</v>
      </c>
      <c r="M34" s="190" t="s">
        <v>186</v>
      </c>
      <c r="N34" s="188">
        <v>480</v>
      </c>
      <c r="O34" s="188"/>
      <c r="P34" s="188"/>
      <c r="Q34" s="188"/>
      <c r="R34" s="188"/>
      <c r="S34" s="188">
        <v>480</v>
      </c>
      <c r="T34" s="189" t="s">
        <v>43</v>
      </c>
      <c r="U34" s="188">
        <v>250</v>
      </c>
      <c r="V34" s="190"/>
      <c r="W34" s="189"/>
    </row>
    <row r="35" spans="1:23" hidden="1" x14ac:dyDescent="0.25">
      <c r="A35" s="265">
        <v>34</v>
      </c>
      <c r="B35" s="189" t="s">
        <v>155</v>
      </c>
      <c r="C35" s="266">
        <v>45077</v>
      </c>
      <c r="D35" s="189" t="s">
        <v>156</v>
      </c>
      <c r="E35" s="189" t="s">
        <v>144</v>
      </c>
      <c r="F35" s="189" t="s">
        <v>72</v>
      </c>
      <c r="G35" s="189" t="s">
        <v>73</v>
      </c>
      <c r="H35" s="189" t="s">
        <v>157</v>
      </c>
      <c r="I35" s="189"/>
      <c r="J35" s="189" t="s">
        <v>76</v>
      </c>
      <c r="K35" s="189" t="s">
        <v>159</v>
      </c>
      <c r="L35" s="189" t="s">
        <v>187</v>
      </c>
      <c r="M35" s="190" t="s">
        <v>188</v>
      </c>
      <c r="N35" s="188">
        <v>340</v>
      </c>
      <c r="O35" s="188"/>
      <c r="P35" s="188"/>
      <c r="Q35" s="188"/>
      <c r="R35" s="188"/>
      <c r="S35" s="188">
        <v>340</v>
      </c>
      <c r="T35" s="189" t="s">
        <v>43</v>
      </c>
      <c r="U35" s="188">
        <v>250</v>
      </c>
      <c r="V35" s="190"/>
      <c r="W35" s="189"/>
    </row>
    <row r="36" spans="1:23" hidden="1" x14ac:dyDescent="0.25">
      <c r="A36" s="265">
        <v>35</v>
      </c>
      <c r="B36" s="189" t="s">
        <v>155</v>
      </c>
      <c r="C36" s="266">
        <v>45077</v>
      </c>
      <c r="D36" s="189" t="s">
        <v>156</v>
      </c>
      <c r="E36" s="189" t="s">
        <v>144</v>
      </c>
      <c r="F36" s="189" t="s">
        <v>72</v>
      </c>
      <c r="G36" s="189" t="s">
        <v>73</v>
      </c>
      <c r="H36" s="189" t="s">
        <v>157</v>
      </c>
      <c r="I36" s="189"/>
      <c r="J36" s="189" t="s">
        <v>76</v>
      </c>
      <c r="K36" s="189" t="s">
        <v>159</v>
      </c>
      <c r="L36" s="189" t="s">
        <v>189</v>
      </c>
      <c r="M36" s="190" t="s">
        <v>190</v>
      </c>
      <c r="N36" s="188">
        <v>680</v>
      </c>
      <c r="O36" s="188"/>
      <c r="P36" s="188"/>
      <c r="Q36" s="188"/>
      <c r="R36" s="188"/>
      <c r="S36" s="188">
        <v>680</v>
      </c>
      <c r="T36" s="189" t="s">
        <v>43</v>
      </c>
      <c r="U36" s="188">
        <v>250</v>
      </c>
      <c r="V36" s="190"/>
      <c r="W36" s="189"/>
    </row>
    <row r="37" spans="1:23" hidden="1" x14ac:dyDescent="0.25">
      <c r="A37" s="265">
        <v>36</v>
      </c>
      <c r="B37" s="189" t="s">
        <v>155</v>
      </c>
      <c r="C37" s="266">
        <v>45077</v>
      </c>
      <c r="D37" s="189" t="s">
        <v>156</v>
      </c>
      <c r="E37" s="189" t="s">
        <v>144</v>
      </c>
      <c r="F37" s="189" t="s">
        <v>72</v>
      </c>
      <c r="G37" s="189" t="s">
        <v>73</v>
      </c>
      <c r="H37" s="189" t="s">
        <v>157</v>
      </c>
      <c r="I37" s="189"/>
      <c r="J37" s="189" t="s">
        <v>76</v>
      </c>
      <c r="K37" s="189" t="s">
        <v>159</v>
      </c>
      <c r="L37" s="189" t="s">
        <v>191</v>
      </c>
      <c r="M37" s="190" t="s">
        <v>120</v>
      </c>
      <c r="N37" s="188">
        <v>680</v>
      </c>
      <c r="O37" s="188"/>
      <c r="P37" s="188"/>
      <c r="Q37" s="188"/>
      <c r="R37" s="188"/>
      <c r="S37" s="188">
        <v>680</v>
      </c>
      <c r="T37" s="189" t="s">
        <v>43</v>
      </c>
      <c r="U37" s="188">
        <v>250</v>
      </c>
      <c r="V37" s="190"/>
      <c r="W37" s="189"/>
    </row>
    <row r="38" spans="1:23" hidden="1" x14ac:dyDescent="0.25">
      <c r="A38" s="265">
        <v>37</v>
      </c>
      <c r="B38" s="189" t="s">
        <v>155</v>
      </c>
      <c r="C38" s="266">
        <v>45077</v>
      </c>
      <c r="D38" s="189" t="s">
        <v>156</v>
      </c>
      <c r="E38" s="189" t="s">
        <v>144</v>
      </c>
      <c r="F38" s="189" t="s">
        <v>72</v>
      </c>
      <c r="G38" s="189" t="s">
        <v>73</v>
      </c>
      <c r="H38" s="189" t="s">
        <v>157</v>
      </c>
      <c r="I38" s="189"/>
      <c r="J38" s="189" t="s">
        <v>76</v>
      </c>
      <c r="K38" s="189" t="s">
        <v>159</v>
      </c>
      <c r="L38" s="189" t="s">
        <v>192</v>
      </c>
      <c r="M38" s="190" t="s">
        <v>122</v>
      </c>
      <c r="N38" s="188">
        <v>680</v>
      </c>
      <c r="O38" s="188"/>
      <c r="P38" s="188"/>
      <c r="Q38" s="188"/>
      <c r="R38" s="188"/>
      <c r="S38" s="188">
        <v>680</v>
      </c>
      <c r="T38" s="189" t="s">
        <v>43</v>
      </c>
      <c r="U38" s="188">
        <v>250</v>
      </c>
      <c r="V38" s="190"/>
      <c r="W38" s="189"/>
    </row>
    <row r="39" spans="1:23" hidden="1" x14ac:dyDescent="0.25">
      <c r="A39" s="265">
        <v>38</v>
      </c>
      <c r="B39" s="189" t="s">
        <v>155</v>
      </c>
      <c r="C39" s="266">
        <v>45077</v>
      </c>
      <c r="D39" s="189" t="s">
        <v>156</v>
      </c>
      <c r="E39" s="189" t="s">
        <v>144</v>
      </c>
      <c r="F39" s="189" t="s">
        <v>72</v>
      </c>
      <c r="G39" s="189" t="s">
        <v>73</v>
      </c>
      <c r="H39" s="189" t="s">
        <v>157</v>
      </c>
      <c r="I39" s="189"/>
      <c r="J39" s="189" t="s">
        <v>76</v>
      </c>
      <c r="K39" s="189" t="s">
        <v>159</v>
      </c>
      <c r="L39" s="189" t="s">
        <v>193</v>
      </c>
      <c r="M39" s="190" t="s">
        <v>194</v>
      </c>
      <c r="N39" s="188">
        <v>340</v>
      </c>
      <c r="O39" s="188"/>
      <c r="P39" s="188"/>
      <c r="Q39" s="188"/>
      <c r="R39" s="188"/>
      <c r="S39" s="188">
        <v>340</v>
      </c>
      <c r="T39" s="189" t="s">
        <v>43</v>
      </c>
      <c r="U39" s="188">
        <v>250</v>
      </c>
      <c r="V39" s="190"/>
      <c r="W39" s="189"/>
    </row>
    <row r="40" spans="1:23" hidden="1" x14ac:dyDescent="0.25">
      <c r="A40" s="265">
        <v>39</v>
      </c>
      <c r="B40" s="189" t="s">
        <v>155</v>
      </c>
      <c r="C40" s="266">
        <v>45077</v>
      </c>
      <c r="D40" s="189" t="s">
        <v>156</v>
      </c>
      <c r="E40" s="189" t="s">
        <v>144</v>
      </c>
      <c r="F40" s="189" t="s">
        <v>72</v>
      </c>
      <c r="G40" s="189" t="s">
        <v>73</v>
      </c>
      <c r="H40" s="189" t="s">
        <v>157</v>
      </c>
      <c r="I40" s="189"/>
      <c r="J40" s="189" t="s">
        <v>76</v>
      </c>
      <c r="K40" s="189" t="s">
        <v>158</v>
      </c>
      <c r="L40" s="189" t="s">
        <v>195</v>
      </c>
      <c r="M40" s="190" t="s">
        <v>188</v>
      </c>
      <c r="N40" s="188">
        <v>240</v>
      </c>
      <c r="O40" s="188"/>
      <c r="P40" s="225">
        <v>65</v>
      </c>
      <c r="Q40" s="188"/>
      <c r="R40" s="188"/>
      <c r="S40" s="188">
        <v>305</v>
      </c>
      <c r="T40" s="189" t="s">
        <v>43</v>
      </c>
      <c r="U40" s="188">
        <v>250</v>
      </c>
      <c r="V40" s="190" t="s">
        <v>79</v>
      </c>
      <c r="W40" s="189"/>
    </row>
    <row r="41" spans="1:23" hidden="1" x14ac:dyDescent="0.25">
      <c r="A41" s="265">
        <v>40</v>
      </c>
      <c r="B41" s="189" t="s">
        <v>155</v>
      </c>
      <c r="C41" s="266">
        <v>45077</v>
      </c>
      <c r="D41" s="189" t="s">
        <v>156</v>
      </c>
      <c r="E41" s="189" t="s">
        <v>144</v>
      </c>
      <c r="F41" s="189" t="s">
        <v>72</v>
      </c>
      <c r="G41" s="189" t="s">
        <v>73</v>
      </c>
      <c r="H41" s="189" t="s">
        <v>157</v>
      </c>
      <c r="I41" s="189"/>
      <c r="J41" s="189" t="s">
        <v>76</v>
      </c>
      <c r="K41" s="189" t="s">
        <v>158</v>
      </c>
      <c r="L41" s="189" t="s">
        <v>196</v>
      </c>
      <c r="M41" s="190" t="s">
        <v>190</v>
      </c>
      <c r="N41" s="188">
        <v>480</v>
      </c>
      <c r="O41" s="188"/>
      <c r="P41" s="188"/>
      <c r="Q41" s="188"/>
      <c r="R41" s="188"/>
      <c r="S41" s="188">
        <v>480</v>
      </c>
      <c r="T41" s="189" t="s">
        <v>43</v>
      </c>
      <c r="U41" s="188">
        <v>250</v>
      </c>
      <c r="V41" s="190"/>
      <c r="W41" s="189"/>
    </row>
    <row r="42" spans="1:23" hidden="1" x14ac:dyDescent="0.25">
      <c r="A42" s="265">
        <v>41</v>
      </c>
      <c r="B42" s="189" t="s">
        <v>155</v>
      </c>
      <c r="C42" s="266">
        <v>45077</v>
      </c>
      <c r="D42" s="189" t="s">
        <v>156</v>
      </c>
      <c r="E42" s="189" t="s">
        <v>144</v>
      </c>
      <c r="F42" s="189" t="s">
        <v>72</v>
      </c>
      <c r="G42" s="189" t="s">
        <v>73</v>
      </c>
      <c r="H42" s="189" t="s">
        <v>157</v>
      </c>
      <c r="I42" s="189"/>
      <c r="J42" s="189" t="s">
        <v>76</v>
      </c>
      <c r="K42" s="189" t="s">
        <v>158</v>
      </c>
      <c r="L42" s="189" t="s">
        <v>197</v>
      </c>
      <c r="M42" s="190" t="s">
        <v>120</v>
      </c>
      <c r="N42" s="188">
        <v>480</v>
      </c>
      <c r="O42" s="188"/>
      <c r="P42" s="188"/>
      <c r="Q42" s="188"/>
      <c r="R42" s="188"/>
      <c r="S42" s="188">
        <v>480</v>
      </c>
      <c r="T42" s="189" t="s">
        <v>43</v>
      </c>
      <c r="U42" s="188">
        <v>250</v>
      </c>
      <c r="V42" s="190"/>
      <c r="W42" s="189"/>
    </row>
    <row r="43" spans="1:23" hidden="1" x14ac:dyDescent="0.25">
      <c r="A43" s="265">
        <v>42</v>
      </c>
      <c r="B43" s="189" t="s">
        <v>155</v>
      </c>
      <c r="C43" s="266">
        <v>45077</v>
      </c>
      <c r="D43" s="189" t="s">
        <v>156</v>
      </c>
      <c r="E43" s="189" t="s">
        <v>144</v>
      </c>
      <c r="F43" s="189" t="s">
        <v>72</v>
      </c>
      <c r="G43" s="189" t="s">
        <v>73</v>
      </c>
      <c r="H43" s="189" t="s">
        <v>157</v>
      </c>
      <c r="I43" s="189"/>
      <c r="J43" s="189" t="s">
        <v>76</v>
      </c>
      <c r="K43" s="189" t="s">
        <v>158</v>
      </c>
      <c r="L43" s="189" t="s">
        <v>198</v>
      </c>
      <c r="M43" s="190" t="s">
        <v>122</v>
      </c>
      <c r="N43" s="188">
        <v>480</v>
      </c>
      <c r="O43" s="188"/>
      <c r="P43" s="188"/>
      <c r="Q43" s="188"/>
      <c r="R43" s="188"/>
      <c r="S43" s="188">
        <v>480</v>
      </c>
      <c r="T43" s="189" t="s">
        <v>43</v>
      </c>
      <c r="U43" s="188">
        <v>250</v>
      </c>
      <c r="V43" s="190"/>
      <c r="W43" s="189"/>
    </row>
    <row r="44" spans="1:23" hidden="1" x14ac:dyDescent="0.25">
      <c r="A44" s="265">
        <v>43</v>
      </c>
      <c r="B44" s="189" t="s">
        <v>155</v>
      </c>
      <c r="C44" s="266">
        <v>45077</v>
      </c>
      <c r="D44" s="189" t="s">
        <v>156</v>
      </c>
      <c r="E44" s="189" t="s">
        <v>144</v>
      </c>
      <c r="F44" s="189" t="s">
        <v>72</v>
      </c>
      <c r="G44" s="189" t="s">
        <v>73</v>
      </c>
      <c r="H44" s="189" t="s">
        <v>157</v>
      </c>
      <c r="I44" s="189"/>
      <c r="J44" s="189" t="s">
        <v>76</v>
      </c>
      <c r="K44" s="189" t="s">
        <v>158</v>
      </c>
      <c r="L44" s="189" t="s">
        <v>199</v>
      </c>
      <c r="M44" s="190" t="s">
        <v>200</v>
      </c>
      <c r="N44" s="188">
        <v>120</v>
      </c>
      <c r="O44" s="188"/>
      <c r="P44" s="188"/>
      <c r="Q44" s="188"/>
      <c r="R44" s="188"/>
      <c r="S44" s="188">
        <v>120</v>
      </c>
      <c r="T44" s="189" t="s">
        <v>43</v>
      </c>
      <c r="U44" s="188">
        <v>250</v>
      </c>
      <c r="V44" s="190"/>
      <c r="W44" s="189"/>
    </row>
    <row r="45" spans="1:23" x14ac:dyDescent="0.25">
      <c r="A45" s="265">
        <v>44</v>
      </c>
      <c r="B45" s="189" t="s">
        <v>155</v>
      </c>
      <c r="C45" s="266">
        <v>45077</v>
      </c>
      <c r="D45" s="189" t="s">
        <v>156</v>
      </c>
      <c r="E45" s="189" t="s">
        <v>144</v>
      </c>
      <c r="F45" s="189" t="s">
        <v>72</v>
      </c>
      <c r="G45" s="189" t="s">
        <v>73</v>
      </c>
      <c r="H45" s="189" t="s">
        <v>157</v>
      </c>
      <c r="I45" s="189"/>
      <c r="J45" s="189" t="s">
        <v>76</v>
      </c>
      <c r="K45" s="189" t="s">
        <v>107</v>
      </c>
      <c r="L45" s="189" t="s">
        <v>201</v>
      </c>
      <c r="M45" s="190" t="s">
        <v>202</v>
      </c>
      <c r="N45" s="188">
        <v>360</v>
      </c>
      <c r="O45" s="188"/>
      <c r="P45" s="188"/>
      <c r="Q45" s="188"/>
      <c r="R45" s="188"/>
      <c r="S45" s="188">
        <v>360</v>
      </c>
      <c r="T45" s="189" t="s">
        <v>43</v>
      </c>
      <c r="U45" s="188">
        <v>250</v>
      </c>
      <c r="V45" s="190"/>
      <c r="W45" s="189"/>
    </row>
    <row r="46" spans="1:23" x14ac:dyDescent="0.25">
      <c r="A46" s="265">
        <v>45</v>
      </c>
      <c r="B46" s="189" t="s">
        <v>155</v>
      </c>
      <c r="C46" s="266">
        <v>45077</v>
      </c>
      <c r="D46" s="189" t="s">
        <v>156</v>
      </c>
      <c r="E46" s="189" t="s">
        <v>144</v>
      </c>
      <c r="F46" s="189" t="s">
        <v>72</v>
      </c>
      <c r="G46" s="189" t="s">
        <v>73</v>
      </c>
      <c r="H46" s="189" t="s">
        <v>157</v>
      </c>
      <c r="I46" s="189"/>
      <c r="J46" s="189" t="s">
        <v>76</v>
      </c>
      <c r="K46" s="189" t="s">
        <v>107</v>
      </c>
      <c r="L46" s="189" t="s">
        <v>203</v>
      </c>
      <c r="M46" s="190" t="s">
        <v>204</v>
      </c>
      <c r="N46" s="188">
        <v>360</v>
      </c>
      <c r="O46" s="188"/>
      <c r="P46" s="188"/>
      <c r="Q46" s="188"/>
      <c r="R46" s="188"/>
      <c r="S46" s="188">
        <v>360</v>
      </c>
      <c r="T46" s="189" t="s">
        <v>43</v>
      </c>
      <c r="U46" s="188">
        <v>250</v>
      </c>
      <c r="V46" s="190"/>
      <c r="W46" s="189"/>
    </row>
    <row r="47" spans="1:23" x14ac:dyDescent="0.25">
      <c r="A47" s="265">
        <v>46</v>
      </c>
      <c r="B47" s="189" t="s">
        <v>155</v>
      </c>
      <c r="C47" s="266">
        <v>45077</v>
      </c>
      <c r="D47" s="189" t="s">
        <v>156</v>
      </c>
      <c r="E47" s="189" t="s">
        <v>144</v>
      </c>
      <c r="F47" s="189" t="s">
        <v>72</v>
      </c>
      <c r="G47" s="189" t="s">
        <v>73</v>
      </c>
      <c r="H47" s="189" t="s">
        <v>157</v>
      </c>
      <c r="I47" s="189"/>
      <c r="J47" s="189" t="s">
        <v>76</v>
      </c>
      <c r="K47" s="189" t="s">
        <v>107</v>
      </c>
      <c r="L47" s="189" t="s">
        <v>205</v>
      </c>
      <c r="M47" s="190" t="s">
        <v>206</v>
      </c>
      <c r="N47" s="188">
        <v>360</v>
      </c>
      <c r="O47" s="188"/>
      <c r="P47" s="188"/>
      <c r="Q47" s="188"/>
      <c r="R47" s="188"/>
      <c r="S47" s="188">
        <v>360</v>
      </c>
      <c r="T47" s="189" t="s">
        <v>43</v>
      </c>
      <c r="U47" s="188">
        <v>250</v>
      </c>
      <c r="V47" s="190"/>
      <c r="W47" s="189"/>
    </row>
    <row r="48" spans="1:23" x14ac:dyDescent="0.25">
      <c r="A48" s="265">
        <v>47</v>
      </c>
      <c r="B48" s="189" t="s">
        <v>155</v>
      </c>
      <c r="C48" s="266">
        <v>45077</v>
      </c>
      <c r="D48" s="189" t="s">
        <v>156</v>
      </c>
      <c r="E48" s="189" t="s">
        <v>144</v>
      </c>
      <c r="F48" s="189" t="s">
        <v>72</v>
      </c>
      <c r="G48" s="189" t="s">
        <v>73</v>
      </c>
      <c r="H48" s="189" t="s">
        <v>157</v>
      </c>
      <c r="I48" s="189"/>
      <c r="J48" s="189" t="s">
        <v>76</v>
      </c>
      <c r="K48" s="189" t="s">
        <v>107</v>
      </c>
      <c r="L48" s="189" t="s">
        <v>207</v>
      </c>
      <c r="M48" s="190" t="s">
        <v>208</v>
      </c>
      <c r="N48" s="188">
        <v>360</v>
      </c>
      <c r="O48" s="188"/>
      <c r="P48" s="188"/>
      <c r="Q48" s="188"/>
      <c r="R48" s="188"/>
      <c r="S48" s="188">
        <v>360</v>
      </c>
      <c r="T48" s="189" t="s">
        <v>43</v>
      </c>
      <c r="U48" s="188">
        <v>250</v>
      </c>
      <c r="V48" s="190"/>
      <c r="W48" s="189"/>
    </row>
    <row r="49" spans="1:23" x14ac:dyDescent="0.25">
      <c r="A49" s="265">
        <v>48</v>
      </c>
      <c r="B49" s="189" t="s">
        <v>155</v>
      </c>
      <c r="C49" s="266">
        <v>45077</v>
      </c>
      <c r="D49" s="189" t="s">
        <v>156</v>
      </c>
      <c r="E49" s="189" t="s">
        <v>144</v>
      </c>
      <c r="F49" s="189" t="s">
        <v>72</v>
      </c>
      <c r="G49" s="189" t="s">
        <v>73</v>
      </c>
      <c r="H49" s="189" t="s">
        <v>157</v>
      </c>
      <c r="I49" s="189"/>
      <c r="J49" s="189" t="s">
        <v>76</v>
      </c>
      <c r="K49" s="189" t="s">
        <v>107</v>
      </c>
      <c r="L49" s="189" t="s">
        <v>209</v>
      </c>
      <c r="M49" s="190" t="s">
        <v>210</v>
      </c>
      <c r="N49" s="188">
        <v>6300</v>
      </c>
      <c r="O49" s="188"/>
      <c r="P49" s="188"/>
      <c r="Q49" s="188"/>
      <c r="R49" s="188"/>
      <c r="S49" s="188">
        <v>6300</v>
      </c>
      <c r="T49" s="189" t="s">
        <v>43</v>
      </c>
      <c r="U49" s="188">
        <v>250</v>
      </c>
      <c r="V49" s="190"/>
      <c r="W49" s="189"/>
    </row>
    <row r="50" spans="1:23" x14ac:dyDescent="0.25">
      <c r="A50" s="265">
        <v>49</v>
      </c>
      <c r="B50" s="189" t="s">
        <v>155</v>
      </c>
      <c r="C50" s="266">
        <v>45077</v>
      </c>
      <c r="D50" s="189" t="s">
        <v>156</v>
      </c>
      <c r="E50" s="189" t="s">
        <v>144</v>
      </c>
      <c r="F50" s="189" t="s">
        <v>72</v>
      </c>
      <c r="G50" s="189" t="s">
        <v>73</v>
      </c>
      <c r="H50" s="189" t="s">
        <v>157</v>
      </c>
      <c r="I50" s="189"/>
      <c r="J50" s="189" t="s">
        <v>76</v>
      </c>
      <c r="K50" s="189" t="s">
        <v>107</v>
      </c>
      <c r="L50" s="189" t="s">
        <v>211</v>
      </c>
      <c r="M50" s="190" t="s">
        <v>212</v>
      </c>
      <c r="N50" s="188">
        <v>6300</v>
      </c>
      <c r="O50" s="188"/>
      <c r="P50" s="188"/>
      <c r="Q50" s="188"/>
      <c r="R50" s="188"/>
      <c r="S50" s="188">
        <v>6300</v>
      </c>
      <c r="T50" s="189" t="s">
        <v>43</v>
      </c>
      <c r="U50" s="188">
        <v>250</v>
      </c>
      <c r="V50" s="190"/>
      <c r="W50" s="189"/>
    </row>
    <row r="51" spans="1:23" x14ac:dyDescent="0.25">
      <c r="A51" s="265">
        <v>50</v>
      </c>
      <c r="B51" s="189" t="s">
        <v>155</v>
      </c>
      <c r="C51" s="266">
        <v>45077</v>
      </c>
      <c r="D51" s="189" t="s">
        <v>156</v>
      </c>
      <c r="E51" s="189" t="s">
        <v>144</v>
      </c>
      <c r="F51" s="189" t="s">
        <v>72</v>
      </c>
      <c r="G51" s="189" t="s">
        <v>73</v>
      </c>
      <c r="H51" s="189" t="s">
        <v>157</v>
      </c>
      <c r="I51" s="189"/>
      <c r="J51" s="189" t="s">
        <v>76</v>
      </c>
      <c r="K51" s="189" t="s">
        <v>107</v>
      </c>
      <c r="L51" s="189" t="s">
        <v>213</v>
      </c>
      <c r="M51" s="190" t="s">
        <v>214</v>
      </c>
      <c r="N51" s="188">
        <v>6300</v>
      </c>
      <c r="O51" s="188"/>
      <c r="P51" s="188"/>
      <c r="Q51" s="188"/>
      <c r="R51" s="188"/>
      <c r="S51" s="188">
        <v>6300</v>
      </c>
      <c r="T51" s="189" t="s">
        <v>43</v>
      </c>
      <c r="U51" s="188">
        <v>250</v>
      </c>
      <c r="V51" s="190"/>
      <c r="W51" s="189"/>
    </row>
    <row r="52" spans="1:23" x14ac:dyDescent="0.25">
      <c r="A52" s="265">
        <v>51</v>
      </c>
      <c r="B52" s="189" t="s">
        <v>155</v>
      </c>
      <c r="C52" s="266">
        <v>45077</v>
      </c>
      <c r="D52" s="189" t="s">
        <v>156</v>
      </c>
      <c r="E52" s="189" t="s">
        <v>144</v>
      </c>
      <c r="F52" s="189" t="s">
        <v>72</v>
      </c>
      <c r="G52" s="189" t="s">
        <v>73</v>
      </c>
      <c r="H52" s="189" t="s">
        <v>157</v>
      </c>
      <c r="I52" s="189"/>
      <c r="J52" s="189" t="s">
        <v>76</v>
      </c>
      <c r="K52" s="189" t="s">
        <v>107</v>
      </c>
      <c r="L52" s="189" t="s">
        <v>215</v>
      </c>
      <c r="M52" s="190" t="s">
        <v>216</v>
      </c>
      <c r="N52" s="188">
        <v>6300</v>
      </c>
      <c r="O52" s="188"/>
      <c r="P52" s="188"/>
      <c r="Q52" s="188"/>
      <c r="R52" s="188"/>
      <c r="S52" s="188">
        <v>6300</v>
      </c>
      <c r="T52" s="189" t="s">
        <v>43</v>
      </c>
      <c r="U52" s="188">
        <v>250</v>
      </c>
      <c r="V52" s="190"/>
      <c r="W52" s="189"/>
    </row>
    <row r="53" spans="1:23" hidden="1" x14ac:dyDescent="0.25">
      <c r="A53" s="265">
        <v>52</v>
      </c>
      <c r="B53" s="189" t="s">
        <v>155</v>
      </c>
      <c r="C53" s="266">
        <v>45077</v>
      </c>
      <c r="D53" s="189" t="s">
        <v>156</v>
      </c>
      <c r="E53" s="189" t="s">
        <v>144</v>
      </c>
      <c r="F53" s="189" t="s">
        <v>72</v>
      </c>
      <c r="G53" s="189" t="s">
        <v>73</v>
      </c>
      <c r="H53" s="189" t="s">
        <v>157</v>
      </c>
      <c r="I53" s="189"/>
      <c r="J53" s="189" t="s">
        <v>76</v>
      </c>
      <c r="K53" s="189" t="s">
        <v>158</v>
      </c>
      <c r="L53" s="189" t="s">
        <v>217</v>
      </c>
      <c r="M53" s="190" t="s">
        <v>218</v>
      </c>
      <c r="N53" s="188">
        <v>60</v>
      </c>
      <c r="O53" s="188"/>
      <c r="P53" s="188"/>
      <c r="Q53" s="188"/>
      <c r="R53" s="188"/>
      <c r="S53" s="188">
        <v>60</v>
      </c>
      <c r="T53" s="189" t="s">
        <v>43</v>
      </c>
      <c r="U53" s="188">
        <v>100</v>
      </c>
      <c r="V53" s="190"/>
      <c r="W53" s="189"/>
    </row>
    <row r="54" spans="1:23" hidden="1" x14ac:dyDescent="0.25">
      <c r="A54" s="265">
        <v>53</v>
      </c>
      <c r="B54" s="189" t="s">
        <v>155</v>
      </c>
      <c r="C54" s="266">
        <v>45077</v>
      </c>
      <c r="D54" s="189" t="s">
        <v>156</v>
      </c>
      <c r="E54" s="189" t="s">
        <v>144</v>
      </c>
      <c r="F54" s="189" t="s">
        <v>72</v>
      </c>
      <c r="G54" s="189" t="s">
        <v>73</v>
      </c>
      <c r="H54" s="189" t="s">
        <v>157</v>
      </c>
      <c r="I54" s="189"/>
      <c r="J54" s="189" t="s">
        <v>76</v>
      </c>
      <c r="K54" s="189" t="s">
        <v>158</v>
      </c>
      <c r="L54" s="189" t="s">
        <v>219</v>
      </c>
      <c r="M54" s="190" t="s">
        <v>220</v>
      </c>
      <c r="N54" s="188">
        <v>60</v>
      </c>
      <c r="O54" s="188"/>
      <c r="P54" s="188"/>
      <c r="Q54" s="188"/>
      <c r="R54" s="188"/>
      <c r="S54" s="188">
        <v>60</v>
      </c>
      <c r="T54" s="189" t="s">
        <v>43</v>
      </c>
      <c r="U54" s="188"/>
      <c r="V54" s="190"/>
      <c r="W54" s="189"/>
    </row>
    <row r="55" spans="1:23" hidden="1" x14ac:dyDescent="0.25">
      <c r="A55" s="265">
        <v>54</v>
      </c>
      <c r="B55" s="189" t="s">
        <v>228</v>
      </c>
      <c r="C55" s="266">
        <v>45153</v>
      </c>
      <c r="D55" s="267" t="s">
        <v>229</v>
      </c>
      <c r="E55" s="189" t="s">
        <v>144</v>
      </c>
      <c r="F55" s="189" t="s">
        <v>72</v>
      </c>
      <c r="G55" s="189" t="s">
        <v>73</v>
      </c>
      <c r="H55" s="189" t="s">
        <v>230</v>
      </c>
      <c r="I55" s="189"/>
      <c r="J55" s="189" t="s">
        <v>75</v>
      </c>
      <c r="K55" s="267" t="s">
        <v>158</v>
      </c>
      <c r="L55" s="189" t="s">
        <v>158</v>
      </c>
      <c r="M55" s="190" t="s">
        <v>101</v>
      </c>
      <c r="N55" s="228">
        <v>2</v>
      </c>
      <c r="O55" s="188"/>
      <c r="P55" s="188"/>
      <c r="Q55" s="188"/>
      <c r="R55" s="188"/>
      <c r="S55" s="188">
        <v>2</v>
      </c>
      <c r="T55" s="189" t="s">
        <v>43</v>
      </c>
      <c r="U55" s="188">
        <v>46</v>
      </c>
      <c r="V55" s="190"/>
      <c r="W55" s="189"/>
    </row>
    <row r="56" spans="1:23" x14ac:dyDescent="0.25">
      <c r="A56" s="265">
        <v>55</v>
      </c>
      <c r="B56" s="189" t="s">
        <v>228</v>
      </c>
      <c r="C56" s="266">
        <v>45153</v>
      </c>
      <c r="D56" s="268" t="s">
        <v>229</v>
      </c>
      <c r="E56" s="189" t="s">
        <v>144</v>
      </c>
      <c r="F56" s="189" t="s">
        <v>72</v>
      </c>
      <c r="G56" s="189" t="s">
        <v>73</v>
      </c>
      <c r="H56" s="189" t="s">
        <v>230</v>
      </c>
      <c r="I56" s="189"/>
      <c r="J56" s="189" t="s">
        <v>76</v>
      </c>
      <c r="K56" s="189" t="s">
        <v>107</v>
      </c>
      <c r="L56" s="189" t="s">
        <v>169</v>
      </c>
      <c r="M56" s="190" t="s">
        <v>231</v>
      </c>
      <c r="N56" s="226">
        <v>76</v>
      </c>
      <c r="O56" s="188"/>
      <c r="P56" s="188"/>
      <c r="Q56" s="188"/>
      <c r="R56" s="188"/>
      <c r="S56" s="188">
        <v>76</v>
      </c>
      <c r="T56" s="189" t="s">
        <v>43</v>
      </c>
      <c r="U56" s="188">
        <v>380</v>
      </c>
      <c r="V56" s="190"/>
      <c r="W56" s="189"/>
    </row>
    <row r="57" spans="1:23" x14ac:dyDescent="0.25">
      <c r="A57" s="265">
        <v>56</v>
      </c>
      <c r="B57" s="189" t="s">
        <v>228</v>
      </c>
      <c r="C57" s="266">
        <v>45153</v>
      </c>
      <c r="D57" s="268" t="s">
        <v>229</v>
      </c>
      <c r="E57" s="189" t="s">
        <v>144</v>
      </c>
      <c r="F57" s="189" t="s">
        <v>72</v>
      </c>
      <c r="G57" s="189" t="s">
        <v>73</v>
      </c>
      <c r="H57" s="189" t="s">
        <v>230</v>
      </c>
      <c r="I57" s="189"/>
      <c r="J57" s="189" t="s">
        <v>76</v>
      </c>
      <c r="K57" s="189" t="s">
        <v>107</v>
      </c>
      <c r="L57" s="189" t="s">
        <v>173</v>
      </c>
      <c r="M57" s="190" t="s">
        <v>232</v>
      </c>
      <c r="N57" s="226">
        <v>1</v>
      </c>
      <c r="O57" s="188"/>
      <c r="P57" s="188"/>
      <c r="Q57" s="188"/>
      <c r="R57" s="188"/>
      <c r="S57" s="188">
        <v>1</v>
      </c>
      <c r="T57" s="189" t="s">
        <v>43</v>
      </c>
      <c r="U57" s="188">
        <v>3</v>
      </c>
      <c r="V57" s="190"/>
      <c r="W57" s="189"/>
    </row>
    <row r="58" spans="1:23" hidden="1" x14ac:dyDescent="0.25">
      <c r="A58" s="265">
        <v>57</v>
      </c>
      <c r="B58" s="189" t="s">
        <v>228</v>
      </c>
      <c r="C58" s="266">
        <v>45153</v>
      </c>
      <c r="D58" s="189" t="s">
        <v>229</v>
      </c>
      <c r="E58" s="189" t="s">
        <v>144</v>
      </c>
      <c r="F58" s="189" t="s">
        <v>72</v>
      </c>
      <c r="G58" s="189" t="s">
        <v>73</v>
      </c>
      <c r="H58" s="189" t="s">
        <v>230</v>
      </c>
      <c r="I58" s="189"/>
      <c r="J58" s="189" t="s">
        <v>75</v>
      </c>
      <c r="K58" s="189" t="s">
        <v>233</v>
      </c>
      <c r="L58" s="189" t="s">
        <v>233</v>
      </c>
      <c r="M58" s="190" t="s">
        <v>103</v>
      </c>
      <c r="N58" s="188">
        <v>12</v>
      </c>
      <c r="O58" s="188"/>
      <c r="P58" s="188"/>
      <c r="Q58" s="188"/>
      <c r="R58" s="188"/>
      <c r="S58" s="188">
        <v>12</v>
      </c>
      <c r="T58" s="189" t="s">
        <v>43</v>
      </c>
      <c r="U58" s="188">
        <v>1080</v>
      </c>
      <c r="V58" s="190"/>
      <c r="W58" s="189"/>
    </row>
    <row r="59" spans="1:23" hidden="1" x14ac:dyDescent="0.25">
      <c r="A59" s="265">
        <v>58</v>
      </c>
      <c r="B59" s="189" t="s">
        <v>228</v>
      </c>
      <c r="C59" s="266">
        <v>45153</v>
      </c>
      <c r="D59" s="189" t="s">
        <v>229</v>
      </c>
      <c r="E59" s="189" t="s">
        <v>144</v>
      </c>
      <c r="F59" s="189" t="s">
        <v>72</v>
      </c>
      <c r="G59" s="189" t="s">
        <v>73</v>
      </c>
      <c r="H59" s="189" t="s">
        <v>230</v>
      </c>
      <c r="I59" s="189"/>
      <c r="J59" s="189" t="s">
        <v>75</v>
      </c>
      <c r="K59" s="189" t="s">
        <v>233</v>
      </c>
      <c r="L59" s="189" t="s">
        <v>233</v>
      </c>
      <c r="M59" s="190" t="s">
        <v>103</v>
      </c>
      <c r="N59" s="188">
        <v>12</v>
      </c>
      <c r="O59" s="188"/>
      <c r="P59" s="188"/>
      <c r="Q59" s="188"/>
      <c r="R59" s="188"/>
      <c r="S59" s="188">
        <v>12</v>
      </c>
      <c r="T59" s="189" t="s">
        <v>43</v>
      </c>
      <c r="U59" s="188">
        <v>1080</v>
      </c>
      <c r="V59" s="190"/>
      <c r="W59" s="189"/>
    </row>
    <row r="60" spans="1:23" hidden="1" x14ac:dyDescent="0.25">
      <c r="A60" s="265">
        <v>59</v>
      </c>
      <c r="B60" s="189" t="s">
        <v>228</v>
      </c>
      <c r="C60" s="266">
        <v>45153</v>
      </c>
      <c r="D60" s="189" t="s">
        <v>229</v>
      </c>
      <c r="E60" s="189" t="s">
        <v>144</v>
      </c>
      <c r="F60" s="189" t="s">
        <v>72</v>
      </c>
      <c r="G60" s="189" t="s">
        <v>73</v>
      </c>
      <c r="H60" s="189" t="s">
        <v>230</v>
      </c>
      <c r="I60" s="189"/>
      <c r="J60" s="189" t="s">
        <v>75</v>
      </c>
      <c r="K60" s="189" t="s">
        <v>233</v>
      </c>
      <c r="L60" s="189" t="s">
        <v>233</v>
      </c>
      <c r="M60" s="190" t="s">
        <v>103</v>
      </c>
      <c r="N60" s="188">
        <v>12</v>
      </c>
      <c r="O60" s="188"/>
      <c r="P60" s="188"/>
      <c r="Q60" s="188"/>
      <c r="R60" s="188"/>
      <c r="S60" s="188">
        <v>12</v>
      </c>
      <c r="T60" s="189" t="s">
        <v>43</v>
      </c>
      <c r="U60" s="188">
        <v>1080</v>
      </c>
      <c r="V60" s="190"/>
      <c r="W60" s="189"/>
    </row>
    <row r="61" spans="1:23" hidden="1" x14ac:dyDescent="0.25">
      <c r="A61" s="265">
        <v>60</v>
      </c>
      <c r="B61" s="189" t="s">
        <v>228</v>
      </c>
      <c r="C61" s="266">
        <v>45153</v>
      </c>
      <c r="D61" s="189" t="s">
        <v>229</v>
      </c>
      <c r="E61" s="189" t="s">
        <v>144</v>
      </c>
      <c r="F61" s="189" t="s">
        <v>72</v>
      </c>
      <c r="G61" s="189" t="s">
        <v>73</v>
      </c>
      <c r="H61" s="189" t="s">
        <v>230</v>
      </c>
      <c r="I61" s="189"/>
      <c r="J61" s="189" t="s">
        <v>75</v>
      </c>
      <c r="K61" s="189" t="s">
        <v>233</v>
      </c>
      <c r="L61" s="189" t="s">
        <v>233</v>
      </c>
      <c r="M61" s="190" t="s">
        <v>103</v>
      </c>
      <c r="N61" s="188">
        <v>12</v>
      </c>
      <c r="O61" s="188"/>
      <c r="P61" s="188"/>
      <c r="Q61" s="188"/>
      <c r="R61" s="188"/>
      <c r="S61" s="188">
        <v>12</v>
      </c>
      <c r="T61" s="189" t="s">
        <v>43</v>
      </c>
      <c r="U61" s="188">
        <v>1080</v>
      </c>
      <c r="V61" s="190"/>
      <c r="W61" s="189"/>
    </row>
    <row r="62" spans="1:23" hidden="1" x14ac:dyDescent="0.25">
      <c r="A62" s="265">
        <v>61</v>
      </c>
      <c r="B62" s="189" t="s">
        <v>228</v>
      </c>
      <c r="C62" s="266">
        <v>45153</v>
      </c>
      <c r="D62" s="189" t="s">
        <v>229</v>
      </c>
      <c r="E62" s="189" t="s">
        <v>144</v>
      </c>
      <c r="F62" s="189" t="s">
        <v>72</v>
      </c>
      <c r="G62" s="189" t="s">
        <v>73</v>
      </c>
      <c r="H62" s="189" t="s">
        <v>230</v>
      </c>
      <c r="I62" s="189"/>
      <c r="J62" s="189" t="s">
        <v>75</v>
      </c>
      <c r="K62" s="189" t="s">
        <v>233</v>
      </c>
      <c r="L62" s="189" t="s">
        <v>233</v>
      </c>
      <c r="M62" s="190" t="s">
        <v>103</v>
      </c>
      <c r="N62" s="188">
        <v>8</v>
      </c>
      <c r="O62" s="188"/>
      <c r="P62" s="188"/>
      <c r="Q62" s="188"/>
      <c r="R62" s="188"/>
      <c r="S62" s="188">
        <v>8</v>
      </c>
      <c r="T62" s="189" t="s">
        <v>43</v>
      </c>
      <c r="U62" s="188">
        <v>1080</v>
      </c>
      <c r="V62" s="190"/>
      <c r="W62" s="189"/>
    </row>
    <row r="63" spans="1:23" hidden="1" x14ac:dyDescent="0.25">
      <c r="A63" s="265">
        <v>62</v>
      </c>
      <c r="B63" s="189" t="s">
        <v>228</v>
      </c>
      <c r="C63" s="266">
        <v>45153</v>
      </c>
      <c r="D63" s="189" t="s">
        <v>229</v>
      </c>
      <c r="E63" s="189" t="s">
        <v>144</v>
      </c>
      <c r="F63" s="189" t="s">
        <v>72</v>
      </c>
      <c r="G63" s="189" t="s">
        <v>73</v>
      </c>
      <c r="H63" s="189" t="s">
        <v>230</v>
      </c>
      <c r="I63" s="189"/>
      <c r="J63" s="189" t="s">
        <v>75</v>
      </c>
      <c r="K63" s="189" t="s">
        <v>233</v>
      </c>
      <c r="L63" s="189" t="s">
        <v>233</v>
      </c>
      <c r="M63" s="190" t="s">
        <v>103</v>
      </c>
      <c r="N63" s="188">
        <v>12</v>
      </c>
      <c r="O63" s="188"/>
      <c r="P63" s="188"/>
      <c r="Q63" s="188"/>
      <c r="R63" s="188"/>
      <c r="S63" s="188">
        <v>12</v>
      </c>
      <c r="T63" s="189" t="s">
        <v>43</v>
      </c>
      <c r="U63" s="188">
        <v>1080</v>
      </c>
      <c r="V63" s="190"/>
      <c r="W63" s="189"/>
    </row>
    <row r="64" spans="1:23" hidden="1" x14ac:dyDescent="0.25">
      <c r="A64" s="265">
        <v>63</v>
      </c>
      <c r="B64" s="189" t="s">
        <v>228</v>
      </c>
      <c r="C64" s="266">
        <v>45153</v>
      </c>
      <c r="D64" s="189" t="s">
        <v>229</v>
      </c>
      <c r="E64" s="189" t="s">
        <v>144</v>
      </c>
      <c r="F64" s="189" t="s">
        <v>72</v>
      </c>
      <c r="G64" s="189" t="s">
        <v>73</v>
      </c>
      <c r="H64" s="189" t="s">
        <v>230</v>
      </c>
      <c r="I64" s="189"/>
      <c r="J64" s="189" t="s">
        <v>76</v>
      </c>
      <c r="K64" s="189" t="s">
        <v>233</v>
      </c>
      <c r="L64" s="189" t="s">
        <v>183</v>
      </c>
      <c r="M64" s="190" t="s">
        <v>234</v>
      </c>
      <c r="N64" s="188">
        <v>22</v>
      </c>
      <c r="O64" s="188"/>
      <c r="P64" s="188"/>
      <c r="Q64" s="188"/>
      <c r="R64" s="188"/>
      <c r="S64" s="188">
        <v>22</v>
      </c>
      <c r="T64" s="189" t="s">
        <v>43</v>
      </c>
      <c r="U64" s="188">
        <v>1100</v>
      </c>
      <c r="V64" s="190"/>
      <c r="W64" s="189"/>
    </row>
    <row r="65" spans="1:23" hidden="1" x14ac:dyDescent="0.25">
      <c r="A65" s="265">
        <v>64</v>
      </c>
      <c r="B65" s="189" t="s">
        <v>228</v>
      </c>
      <c r="C65" s="266">
        <v>45153</v>
      </c>
      <c r="D65" s="189" t="s">
        <v>229</v>
      </c>
      <c r="E65" s="189" t="s">
        <v>144</v>
      </c>
      <c r="F65" s="189" t="s">
        <v>72</v>
      </c>
      <c r="G65" s="189" t="s">
        <v>73</v>
      </c>
      <c r="H65" s="189" t="s">
        <v>230</v>
      </c>
      <c r="I65" s="189"/>
      <c r="J65" s="189" t="s">
        <v>76</v>
      </c>
      <c r="K65" s="189" t="s">
        <v>233</v>
      </c>
      <c r="L65" s="189" t="s">
        <v>183</v>
      </c>
      <c r="M65" s="190" t="s">
        <v>234</v>
      </c>
      <c r="N65" s="188">
        <v>22</v>
      </c>
      <c r="O65" s="188"/>
      <c r="P65" s="188"/>
      <c r="Q65" s="188"/>
      <c r="R65" s="188"/>
      <c r="S65" s="188">
        <v>22</v>
      </c>
      <c r="T65" s="189" t="s">
        <v>43</v>
      </c>
      <c r="U65" s="188">
        <v>1100</v>
      </c>
      <c r="V65" s="190"/>
      <c r="W65" s="189"/>
    </row>
    <row r="66" spans="1:23" hidden="1" x14ac:dyDescent="0.25">
      <c r="A66" s="265">
        <v>65</v>
      </c>
      <c r="B66" s="189" t="s">
        <v>228</v>
      </c>
      <c r="C66" s="266">
        <v>45153</v>
      </c>
      <c r="D66" s="189" t="s">
        <v>229</v>
      </c>
      <c r="E66" s="189" t="s">
        <v>144</v>
      </c>
      <c r="F66" s="189" t="s">
        <v>72</v>
      </c>
      <c r="G66" s="189" t="s">
        <v>73</v>
      </c>
      <c r="H66" s="189" t="s">
        <v>230</v>
      </c>
      <c r="I66" s="189"/>
      <c r="J66" s="189" t="s">
        <v>76</v>
      </c>
      <c r="K66" s="189" t="s">
        <v>233</v>
      </c>
      <c r="L66" s="189" t="s">
        <v>183</v>
      </c>
      <c r="M66" s="190" t="s">
        <v>234</v>
      </c>
      <c r="N66" s="188">
        <v>24</v>
      </c>
      <c r="O66" s="188"/>
      <c r="P66" s="188"/>
      <c r="Q66" s="188"/>
      <c r="R66" s="188"/>
      <c r="S66" s="188">
        <v>24</v>
      </c>
      <c r="T66" s="189" t="s">
        <v>43</v>
      </c>
      <c r="U66" s="188">
        <v>1200</v>
      </c>
      <c r="V66" s="190"/>
      <c r="W66" s="189"/>
    </row>
    <row r="67" spans="1:23" hidden="1" x14ac:dyDescent="0.25">
      <c r="A67" s="265">
        <v>66</v>
      </c>
      <c r="B67" s="189" t="s">
        <v>228</v>
      </c>
      <c r="C67" s="266">
        <v>45153</v>
      </c>
      <c r="D67" s="189" t="s">
        <v>229</v>
      </c>
      <c r="E67" s="189" t="s">
        <v>144</v>
      </c>
      <c r="F67" s="189" t="s">
        <v>72</v>
      </c>
      <c r="G67" s="189" t="s">
        <v>73</v>
      </c>
      <c r="H67" s="189" t="s">
        <v>230</v>
      </c>
      <c r="I67" s="189"/>
      <c r="J67" s="189" t="s">
        <v>76</v>
      </c>
      <c r="K67" s="189" t="s">
        <v>233</v>
      </c>
      <c r="L67" s="189" t="s">
        <v>185</v>
      </c>
      <c r="M67" s="190" t="s">
        <v>235</v>
      </c>
      <c r="N67" s="188">
        <v>34</v>
      </c>
      <c r="O67" s="188"/>
      <c r="P67" s="188"/>
      <c r="Q67" s="188"/>
      <c r="R67" s="188"/>
      <c r="S67" s="188">
        <v>34</v>
      </c>
      <c r="T67" s="189" t="s">
        <v>43</v>
      </c>
      <c r="U67" s="188">
        <v>340</v>
      </c>
      <c r="V67" s="190"/>
      <c r="W67" s="189"/>
    </row>
    <row r="68" spans="1:23" hidden="1" x14ac:dyDescent="0.25">
      <c r="A68" s="265">
        <v>67</v>
      </c>
      <c r="B68" s="189" t="s">
        <v>228</v>
      </c>
      <c r="C68" s="266">
        <v>45153</v>
      </c>
      <c r="D68" s="189" t="s">
        <v>229</v>
      </c>
      <c r="E68" s="189" t="s">
        <v>144</v>
      </c>
      <c r="F68" s="189" t="s">
        <v>72</v>
      </c>
      <c r="G68" s="189" t="s">
        <v>73</v>
      </c>
      <c r="H68" s="189" t="s">
        <v>230</v>
      </c>
      <c r="I68" s="189"/>
      <c r="J68" s="189" t="s">
        <v>76</v>
      </c>
      <c r="K68" s="189" t="s">
        <v>233</v>
      </c>
      <c r="L68" s="189" t="s">
        <v>185</v>
      </c>
      <c r="M68" s="190" t="s">
        <v>235</v>
      </c>
      <c r="N68" s="188">
        <v>34</v>
      </c>
      <c r="O68" s="225">
        <v>2</v>
      </c>
      <c r="P68" s="188"/>
      <c r="Q68" s="188"/>
      <c r="R68" s="188"/>
      <c r="S68" s="188">
        <v>32</v>
      </c>
      <c r="T68" s="189" t="s">
        <v>43</v>
      </c>
      <c r="U68" s="188">
        <v>340</v>
      </c>
      <c r="V68" s="190" t="s">
        <v>79</v>
      </c>
      <c r="W68" s="189"/>
    </row>
    <row r="69" spans="1:23" hidden="1" x14ac:dyDescent="0.25">
      <c r="A69" s="265">
        <v>68</v>
      </c>
      <c r="B69" s="189" t="s">
        <v>228</v>
      </c>
      <c r="C69" s="266">
        <v>45153</v>
      </c>
      <c r="D69" s="189" t="s">
        <v>229</v>
      </c>
      <c r="E69" s="189" t="s">
        <v>144</v>
      </c>
      <c r="F69" s="189" t="s">
        <v>72</v>
      </c>
      <c r="G69" s="189" t="s">
        <v>73</v>
      </c>
      <c r="H69" s="189" t="s">
        <v>230</v>
      </c>
      <c r="I69" s="189"/>
      <c r="J69" s="189" t="s">
        <v>76</v>
      </c>
      <c r="K69" s="189" t="s">
        <v>233</v>
      </c>
      <c r="L69" s="189" t="s">
        <v>236</v>
      </c>
      <c r="M69" s="190" t="s">
        <v>237</v>
      </c>
      <c r="N69" s="188">
        <v>1400</v>
      </c>
      <c r="O69" s="188"/>
      <c r="P69" s="188"/>
      <c r="Q69" s="188"/>
      <c r="R69" s="188"/>
      <c r="S69" s="188">
        <v>1400</v>
      </c>
      <c r="T69" s="189" t="s">
        <v>43</v>
      </c>
      <c r="U69" s="188">
        <v>40</v>
      </c>
      <c r="V69" s="190"/>
      <c r="W69" s="189"/>
    </row>
    <row r="70" spans="1:23" hidden="1" x14ac:dyDescent="0.25">
      <c r="A70" s="265">
        <v>69</v>
      </c>
      <c r="B70" s="189" t="s">
        <v>228</v>
      </c>
      <c r="C70" s="266">
        <v>45153</v>
      </c>
      <c r="D70" s="189" t="s">
        <v>229</v>
      </c>
      <c r="E70" s="189" t="s">
        <v>144</v>
      </c>
      <c r="F70" s="189" t="s">
        <v>72</v>
      </c>
      <c r="G70" s="189" t="s">
        <v>73</v>
      </c>
      <c r="H70" s="189" t="s">
        <v>230</v>
      </c>
      <c r="I70" s="189"/>
      <c r="J70" s="189" t="s">
        <v>76</v>
      </c>
      <c r="K70" s="189" t="s">
        <v>233</v>
      </c>
      <c r="L70" s="189" t="s">
        <v>238</v>
      </c>
      <c r="M70" s="190" t="s">
        <v>239</v>
      </c>
      <c r="N70" s="188">
        <v>280</v>
      </c>
      <c r="O70" s="188"/>
      <c r="P70" s="188"/>
      <c r="Q70" s="188"/>
      <c r="R70" s="188"/>
      <c r="S70" s="188">
        <v>280</v>
      </c>
      <c r="T70" s="189" t="s">
        <v>43</v>
      </c>
      <c r="U70" s="188">
        <v>25</v>
      </c>
      <c r="V70" s="190"/>
      <c r="W70" s="189"/>
    </row>
    <row r="71" spans="1:23" hidden="1" x14ac:dyDescent="0.25">
      <c r="A71" s="265">
        <v>70</v>
      </c>
      <c r="B71" s="189" t="s">
        <v>228</v>
      </c>
      <c r="C71" s="266">
        <v>45153</v>
      </c>
      <c r="D71" s="189" t="s">
        <v>229</v>
      </c>
      <c r="E71" s="189" t="s">
        <v>144</v>
      </c>
      <c r="F71" s="189" t="s">
        <v>72</v>
      </c>
      <c r="G71" s="189" t="s">
        <v>73</v>
      </c>
      <c r="H71" s="189" t="s">
        <v>230</v>
      </c>
      <c r="I71" s="189"/>
      <c r="J71" s="189" t="s">
        <v>76</v>
      </c>
      <c r="K71" s="189" t="s">
        <v>233</v>
      </c>
      <c r="L71" s="189" t="s">
        <v>240</v>
      </c>
      <c r="M71" s="190" t="s">
        <v>241</v>
      </c>
      <c r="N71" s="188">
        <v>280</v>
      </c>
      <c r="O71" s="188"/>
      <c r="P71" s="188"/>
      <c r="Q71" s="188"/>
      <c r="R71" s="188"/>
      <c r="S71" s="188">
        <v>280</v>
      </c>
      <c r="T71" s="189" t="s">
        <v>43</v>
      </c>
      <c r="U71" s="188">
        <v>6</v>
      </c>
      <c r="V71" s="190"/>
      <c r="W71" s="189"/>
    </row>
    <row r="72" spans="1:23" hidden="1" x14ac:dyDescent="0.25">
      <c r="A72" s="265">
        <v>71</v>
      </c>
      <c r="B72" s="189" t="s">
        <v>228</v>
      </c>
      <c r="C72" s="266">
        <v>45153</v>
      </c>
      <c r="D72" s="189" t="s">
        <v>229</v>
      </c>
      <c r="E72" s="189" t="s">
        <v>144</v>
      </c>
      <c r="F72" s="189" t="s">
        <v>72</v>
      </c>
      <c r="G72" s="189" t="s">
        <v>73</v>
      </c>
      <c r="H72" s="189" t="s">
        <v>230</v>
      </c>
      <c r="I72" s="189"/>
      <c r="J72" s="189" t="s">
        <v>76</v>
      </c>
      <c r="K72" s="189" t="s">
        <v>233</v>
      </c>
      <c r="L72" s="189" t="s">
        <v>242</v>
      </c>
      <c r="M72" s="190" t="s">
        <v>243</v>
      </c>
      <c r="N72" s="188">
        <v>280</v>
      </c>
      <c r="O72" s="188"/>
      <c r="P72" s="188"/>
      <c r="Q72" s="188"/>
      <c r="R72" s="188"/>
      <c r="S72" s="188">
        <v>280</v>
      </c>
      <c r="T72" s="189" t="s">
        <v>43</v>
      </c>
      <c r="U72" s="188">
        <v>6</v>
      </c>
      <c r="V72" s="190"/>
      <c r="W72" s="189"/>
    </row>
    <row r="73" spans="1:23" x14ac:dyDescent="0.25">
      <c r="A73" s="265">
        <v>72</v>
      </c>
      <c r="B73" s="189" t="s">
        <v>228</v>
      </c>
      <c r="C73" s="266">
        <v>45153</v>
      </c>
      <c r="D73" s="268" t="s">
        <v>229</v>
      </c>
      <c r="E73" s="189" t="s">
        <v>144</v>
      </c>
      <c r="F73" s="189" t="s">
        <v>72</v>
      </c>
      <c r="G73" s="189" t="s">
        <v>73</v>
      </c>
      <c r="H73" s="189" t="s">
        <v>230</v>
      </c>
      <c r="I73" s="189"/>
      <c r="J73" s="189" t="s">
        <v>76</v>
      </c>
      <c r="K73" s="189" t="s">
        <v>107</v>
      </c>
      <c r="L73" s="189" t="s">
        <v>146</v>
      </c>
      <c r="M73" s="190" t="s">
        <v>244</v>
      </c>
      <c r="N73" s="226">
        <v>3</v>
      </c>
      <c r="O73" s="188"/>
      <c r="P73" s="188"/>
      <c r="Q73" s="188"/>
      <c r="R73" s="188"/>
      <c r="S73" s="188">
        <v>3</v>
      </c>
      <c r="T73" s="189" t="s">
        <v>43</v>
      </c>
      <c r="U73" s="188">
        <v>1</v>
      </c>
      <c r="V73" s="190"/>
      <c r="W73" s="189"/>
    </row>
    <row r="74" spans="1:23" hidden="1" x14ac:dyDescent="0.25">
      <c r="A74" s="265">
        <v>73</v>
      </c>
      <c r="B74" s="189" t="s">
        <v>228</v>
      </c>
      <c r="C74" s="266">
        <v>45153</v>
      </c>
      <c r="D74" s="267" t="s">
        <v>229</v>
      </c>
      <c r="E74" s="189" t="s">
        <v>144</v>
      </c>
      <c r="F74" s="189" t="s">
        <v>72</v>
      </c>
      <c r="G74" s="189" t="s">
        <v>73</v>
      </c>
      <c r="H74" s="189" t="s">
        <v>230</v>
      </c>
      <c r="I74" s="189"/>
      <c r="J74" s="189" t="s">
        <v>76</v>
      </c>
      <c r="K74" s="267" t="s">
        <v>114</v>
      </c>
      <c r="L74" s="189" t="s">
        <v>130</v>
      </c>
      <c r="M74" s="190" t="s">
        <v>245</v>
      </c>
      <c r="N74" s="228">
        <v>180</v>
      </c>
      <c r="O74" s="188"/>
      <c r="P74" s="188"/>
      <c r="Q74" s="188"/>
      <c r="R74" s="188"/>
      <c r="S74" s="188">
        <v>180</v>
      </c>
      <c r="T74" s="189" t="s">
        <v>43</v>
      </c>
      <c r="U74" s="188">
        <v>2</v>
      </c>
      <c r="V74" s="190"/>
      <c r="W74" s="189"/>
    </row>
    <row r="75" spans="1:23" hidden="1" x14ac:dyDescent="0.25">
      <c r="A75" s="265">
        <v>74</v>
      </c>
      <c r="B75" s="189" t="s">
        <v>256</v>
      </c>
      <c r="C75" s="266">
        <v>45185</v>
      </c>
      <c r="D75" s="189" t="s">
        <v>257</v>
      </c>
      <c r="E75" s="189" t="s">
        <v>144</v>
      </c>
      <c r="F75" s="189" t="s">
        <v>72</v>
      </c>
      <c r="G75" s="189" t="s">
        <v>73</v>
      </c>
      <c r="H75" s="189" t="s">
        <v>258</v>
      </c>
      <c r="I75" s="189"/>
      <c r="J75" s="286" t="s">
        <v>75</v>
      </c>
      <c r="K75" s="189" t="s">
        <v>233</v>
      </c>
      <c r="L75" s="189" t="s">
        <v>233</v>
      </c>
      <c r="M75" s="190" t="s">
        <v>103</v>
      </c>
      <c r="N75" s="188">
        <v>72</v>
      </c>
      <c r="O75" s="188"/>
      <c r="P75" s="188"/>
      <c r="Q75" s="188"/>
      <c r="R75" s="188"/>
      <c r="S75" s="188">
        <v>72</v>
      </c>
      <c r="T75" s="189" t="s">
        <v>43</v>
      </c>
      <c r="U75" s="188">
        <v>3600</v>
      </c>
      <c r="V75" s="190"/>
      <c r="W75" s="189"/>
    </row>
    <row r="76" spans="1:23" hidden="1" x14ac:dyDescent="0.25">
      <c r="A76" s="265">
        <v>75</v>
      </c>
      <c r="B76" s="189" t="s">
        <v>256</v>
      </c>
      <c r="C76" s="266">
        <v>45185</v>
      </c>
      <c r="D76" s="189" t="s">
        <v>257</v>
      </c>
      <c r="E76" s="189" t="s">
        <v>144</v>
      </c>
      <c r="F76" s="189" t="s">
        <v>72</v>
      </c>
      <c r="G76" s="189" t="s">
        <v>73</v>
      </c>
      <c r="H76" s="189" t="s">
        <v>258</v>
      </c>
      <c r="I76" s="189"/>
      <c r="J76" s="189" t="s">
        <v>76</v>
      </c>
      <c r="K76" s="189" t="s">
        <v>233</v>
      </c>
      <c r="L76" s="189" t="s">
        <v>259</v>
      </c>
      <c r="M76" s="190" t="s">
        <v>234</v>
      </c>
      <c r="N76" s="188">
        <v>72</v>
      </c>
      <c r="O76" s="188"/>
      <c r="P76" s="188"/>
      <c r="Q76" s="188"/>
      <c r="R76" s="188"/>
      <c r="S76" s="188">
        <v>72</v>
      </c>
      <c r="T76" s="189" t="s">
        <v>43</v>
      </c>
      <c r="U76" s="188">
        <v>3400</v>
      </c>
      <c r="V76" s="190"/>
      <c r="W76" s="189"/>
    </row>
    <row r="77" spans="1:23" hidden="1" x14ac:dyDescent="0.25">
      <c r="A77" s="265">
        <v>76</v>
      </c>
      <c r="B77" s="189" t="s">
        <v>256</v>
      </c>
      <c r="C77" s="266">
        <v>45185</v>
      </c>
      <c r="D77" s="189" t="s">
        <v>257</v>
      </c>
      <c r="E77" s="189" t="s">
        <v>144</v>
      </c>
      <c r="F77" s="189" t="s">
        <v>72</v>
      </c>
      <c r="G77" s="189" t="s">
        <v>73</v>
      </c>
      <c r="H77" s="189" t="s">
        <v>258</v>
      </c>
      <c r="I77" s="189"/>
      <c r="J77" s="189" t="s">
        <v>76</v>
      </c>
      <c r="K77" s="189" t="s">
        <v>260</v>
      </c>
      <c r="L77" s="189" t="s">
        <v>74</v>
      </c>
      <c r="M77" s="190" t="s">
        <v>234</v>
      </c>
      <c r="N77" s="188">
        <v>30</v>
      </c>
      <c r="O77" s="188"/>
      <c r="P77" s="188"/>
      <c r="Q77" s="188"/>
      <c r="R77" s="188"/>
      <c r="S77" s="188">
        <v>30</v>
      </c>
      <c r="T77" s="189" t="s">
        <v>43</v>
      </c>
      <c r="U77" s="188">
        <v>1500</v>
      </c>
      <c r="V77" s="190"/>
      <c r="W77" s="189"/>
    </row>
    <row r="78" spans="1:23" hidden="1" x14ac:dyDescent="0.25">
      <c r="A78" s="265">
        <v>77</v>
      </c>
      <c r="B78" s="189" t="s">
        <v>256</v>
      </c>
      <c r="C78" s="266">
        <v>45185</v>
      </c>
      <c r="D78" s="189" t="s">
        <v>257</v>
      </c>
      <c r="E78" s="189" t="s">
        <v>144</v>
      </c>
      <c r="F78" s="189" t="s">
        <v>72</v>
      </c>
      <c r="G78" s="189" t="s">
        <v>73</v>
      </c>
      <c r="H78" s="189" t="s">
        <v>258</v>
      </c>
      <c r="I78" s="189"/>
      <c r="J78" s="189" t="s">
        <v>76</v>
      </c>
      <c r="K78" s="189" t="s">
        <v>108</v>
      </c>
      <c r="L78" s="189" t="s">
        <v>77</v>
      </c>
      <c r="M78" s="190" t="s">
        <v>261</v>
      </c>
      <c r="N78" s="188">
        <v>28</v>
      </c>
      <c r="O78" s="188"/>
      <c r="P78" s="188"/>
      <c r="Q78" s="188"/>
      <c r="R78" s="188"/>
      <c r="S78" s="188">
        <v>28</v>
      </c>
      <c r="T78" s="189" t="s">
        <v>43</v>
      </c>
      <c r="U78" s="188">
        <v>1400</v>
      </c>
      <c r="V78" s="190"/>
      <c r="W78" s="189"/>
    </row>
    <row r="79" spans="1:23" hidden="1" x14ac:dyDescent="0.25">
      <c r="A79" s="265">
        <v>78</v>
      </c>
      <c r="B79" s="189" t="s">
        <v>256</v>
      </c>
      <c r="C79" s="266">
        <v>45185</v>
      </c>
      <c r="D79" s="189" t="s">
        <v>257</v>
      </c>
      <c r="E79" s="189" t="s">
        <v>144</v>
      </c>
      <c r="F79" s="189" t="s">
        <v>72</v>
      </c>
      <c r="G79" s="189" t="s">
        <v>73</v>
      </c>
      <c r="H79" s="189" t="s">
        <v>258</v>
      </c>
      <c r="I79" s="189"/>
      <c r="J79" s="189" t="s">
        <v>76</v>
      </c>
      <c r="K79" s="189" t="s">
        <v>233</v>
      </c>
      <c r="L79" s="189" t="s">
        <v>157</v>
      </c>
      <c r="M79" s="190" t="s">
        <v>235</v>
      </c>
      <c r="N79" s="188">
        <v>74</v>
      </c>
      <c r="O79" s="188"/>
      <c r="P79" s="188"/>
      <c r="Q79" s="188"/>
      <c r="R79" s="188"/>
      <c r="S79" s="188">
        <v>74</v>
      </c>
      <c r="T79" s="189" t="s">
        <v>43</v>
      </c>
      <c r="U79" s="188">
        <v>370</v>
      </c>
      <c r="V79" s="190"/>
      <c r="W79" s="189"/>
    </row>
    <row r="80" spans="1:23" hidden="1" x14ac:dyDescent="0.25">
      <c r="A80" s="265">
        <v>79</v>
      </c>
      <c r="B80" s="189" t="s">
        <v>256</v>
      </c>
      <c r="C80" s="266">
        <v>45185</v>
      </c>
      <c r="D80" s="189" t="s">
        <v>257</v>
      </c>
      <c r="E80" s="189" t="s">
        <v>144</v>
      </c>
      <c r="F80" s="189" t="s">
        <v>72</v>
      </c>
      <c r="G80" s="189" t="s">
        <v>73</v>
      </c>
      <c r="H80" s="189" t="s">
        <v>258</v>
      </c>
      <c r="I80" s="189"/>
      <c r="J80" s="286" t="s">
        <v>75</v>
      </c>
      <c r="K80" s="189" t="s">
        <v>260</v>
      </c>
      <c r="L80" s="189" t="s">
        <v>260</v>
      </c>
      <c r="M80" s="190" t="s">
        <v>105</v>
      </c>
      <c r="N80" s="188">
        <v>30</v>
      </c>
      <c r="O80" s="188"/>
      <c r="P80" s="188"/>
      <c r="Q80" s="188"/>
      <c r="R80" s="188"/>
      <c r="S80" s="188">
        <v>30</v>
      </c>
      <c r="T80" s="189" t="s">
        <v>43</v>
      </c>
      <c r="U80" s="188">
        <v>150</v>
      </c>
      <c r="V80" s="190"/>
      <c r="W80" s="189"/>
    </row>
    <row r="81" spans="1:23" hidden="1" x14ac:dyDescent="0.25">
      <c r="A81" s="265">
        <v>80</v>
      </c>
      <c r="B81" s="189" t="s">
        <v>256</v>
      </c>
      <c r="C81" s="266">
        <v>45185</v>
      </c>
      <c r="D81" s="189" t="s">
        <v>257</v>
      </c>
      <c r="E81" s="189" t="s">
        <v>144</v>
      </c>
      <c r="F81" s="189" t="s">
        <v>72</v>
      </c>
      <c r="G81" s="189" t="s">
        <v>73</v>
      </c>
      <c r="H81" s="189" t="s">
        <v>258</v>
      </c>
      <c r="I81" s="189"/>
      <c r="J81" s="189" t="s">
        <v>76</v>
      </c>
      <c r="K81" s="189" t="s">
        <v>260</v>
      </c>
      <c r="L81" s="189" t="s">
        <v>230</v>
      </c>
      <c r="M81" s="190" t="s">
        <v>262</v>
      </c>
      <c r="N81" s="188">
        <v>30</v>
      </c>
      <c r="O81" s="188"/>
      <c r="P81" s="188"/>
      <c r="Q81" s="188"/>
      <c r="R81" s="188"/>
      <c r="S81" s="188">
        <v>30</v>
      </c>
      <c r="T81" s="189" t="s">
        <v>43</v>
      </c>
      <c r="U81" s="188">
        <v>300</v>
      </c>
      <c r="V81" s="190"/>
      <c r="W81" s="189"/>
    </row>
    <row r="82" spans="1:23" hidden="1" x14ac:dyDescent="0.25">
      <c r="A82" s="265">
        <v>81</v>
      </c>
      <c r="B82" s="189" t="s">
        <v>256</v>
      </c>
      <c r="C82" s="266">
        <v>45185</v>
      </c>
      <c r="D82" s="189" t="s">
        <v>257</v>
      </c>
      <c r="E82" s="189" t="s">
        <v>144</v>
      </c>
      <c r="F82" s="189" t="s">
        <v>72</v>
      </c>
      <c r="G82" s="189" t="s">
        <v>73</v>
      </c>
      <c r="H82" s="189" t="s">
        <v>258</v>
      </c>
      <c r="I82" s="189"/>
      <c r="J82" s="286" t="s">
        <v>75</v>
      </c>
      <c r="K82" s="189" t="s">
        <v>108</v>
      </c>
      <c r="L82" s="189" t="s">
        <v>108</v>
      </c>
      <c r="M82" s="190" t="s">
        <v>97</v>
      </c>
      <c r="N82" s="188">
        <v>28</v>
      </c>
      <c r="O82" s="188"/>
      <c r="P82" s="188"/>
      <c r="Q82" s="188"/>
      <c r="R82" s="188"/>
      <c r="S82" s="188">
        <v>28</v>
      </c>
      <c r="T82" s="189" t="s">
        <v>43</v>
      </c>
      <c r="U82" s="188">
        <v>1400</v>
      </c>
      <c r="V82" s="190"/>
      <c r="W82" s="189"/>
    </row>
    <row r="83" spans="1:23" hidden="1" x14ac:dyDescent="0.25">
      <c r="A83" s="265">
        <v>82</v>
      </c>
      <c r="B83" s="189" t="s">
        <v>256</v>
      </c>
      <c r="C83" s="266">
        <v>45185</v>
      </c>
      <c r="D83" s="189" t="s">
        <v>257</v>
      </c>
      <c r="E83" s="189" t="s">
        <v>144</v>
      </c>
      <c r="F83" s="189" t="s">
        <v>72</v>
      </c>
      <c r="G83" s="189" t="s">
        <v>73</v>
      </c>
      <c r="H83" s="189" t="s">
        <v>258</v>
      </c>
      <c r="I83" s="189"/>
      <c r="J83" s="189" t="s">
        <v>76</v>
      </c>
      <c r="K83" s="189" t="s">
        <v>108</v>
      </c>
      <c r="L83" s="189" t="s">
        <v>258</v>
      </c>
      <c r="M83" s="190" t="s">
        <v>263</v>
      </c>
      <c r="N83" s="188">
        <v>28</v>
      </c>
      <c r="O83" s="188"/>
      <c r="P83" s="188"/>
      <c r="Q83" s="188"/>
      <c r="R83" s="188"/>
      <c r="S83" s="188">
        <v>28</v>
      </c>
      <c r="T83" s="189" t="s">
        <v>43</v>
      </c>
      <c r="U83" s="188">
        <v>168</v>
      </c>
      <c r="V83" s="190"/>
      <c r="W83" s="189"/>
    </row>
    <row r="84" spans="1:23" hidden="1" x14ac:dyDescent="0.25">
      <c r="A84" s="265">
        <v>83</v>
      </c>
      <c r="B84" s="189" t="s">
        <v>256</v>
      </c>
      <c r="C84" s="266">
        <v>45185</v>
      </c>
      <c r="D84" s="189" t="s">
        <v>257</v>
      </c>
      <c r="E84" s="189" t="s">
        <v>144</v>
      </c>
      <c r="F84" s="189" t="s">
        <v>72</v>
      </c>
      <c r="G84" s="189" t="s">
        <v>73</v>
      </c>
      <c r="H84" s="189" t="s">
        <v>258</v>
      </c>
      <c r="I84" s="189"/>
      <c r="J84" s="189" t="s">
        <v>76</v>
      </c>
      <c r="K84" s="189" t="s">
        <v>108</v>
      </c>
      <c r="L84" s="189" t="s">
        <v>264</v>
      </c>
      <c r="M84" s="190" t="s">
        <v>237</v>
      </c>
      <c r="N84" s="288">
        <v>336</v>
      </c>
      <c r="O84" s="288">
        <v>16</v>
      </c>
      <c r="P84" s="188"/>
      <c r="Q84" s="188"/>
      <c r="R84" s="188"/>
      <c r="S84" s="288">
        <v>320</v>
      </c>
      <c r="T84" s="189" t="s">
        <v>43</v>
      </c>
      <c r="U84" s="188"/>
      <c r="V84" s="190" t="s">
        <v>79</v>
      </c>
      <c r="W84" s="189"/>
    </row>
    <row r="85" spans="1:23" hidden="1" x14ac:dyDescent="0.25">
      <c r="A85" s="265">
        <v>84</v>
      </c>
      <c r="B85" s="189" t="s">
        <v>256</v>
      </c>
      <c r="C85" s="266">
        <v>45185</v>
      </c>
      <c r="D85" s="189" t="s">
        <v>257</v>
      </c>
      <c r="E85" s="189" t="s">
        <v>144</v>
      </c>
      <c r="F85" s="189" t="s">
        <v>72</v>
      </c>
      <c r="G85" s="189" t="s">
        <v>73</v>
      </c>
      <c r="H85" s="189" t="s">
        <v>258</v>
      </c>
      <c r="I85" s="189"/>
      <c r="J85" s="189" t="s">
        <v>76</v>
      </c>
      <c r="K85" s="189" t="s">
        <v>108</v>
      </c>
      <c r="L85" s="189" t="s">
        <v>265</v>
      </c>
      <c r="M85" s="190" t="s">
        <v>239</v>
      </c>
      <c r="N85" s="188">
        <v>112</v>
      </c>
      <c r="O85" s="188"/>
      <c r="P85" s="188"/>
      <c r="Q85" s="188"/>
      <c r="R85" s="188"/>
      <c r="S85" s="188">
        <v>112</v>
      </c>
      <c r="T85" s="189" t="s">
        <v>43</v>
      </c>
      <c r="U85" s="188"/>
      <c r="V85" s="190"/>
      <c r="W85" s="189"/>
    </row>
    <row r="86" spans="1:23" hidden="1" x14ac:dyDescent="0.25">
      <c r="A86" s="265">
        <v>85</v>
      </c>
      <c r="B86" s="189" t="s">
        <v>256</v>
      </c>
      <c r="C86" s="266">
        <v>45185</v>
      </c>
      <c r="D86" s="189" t="s">
        <v>257</v>
      </c>
      <c r="E86" s="189" t="s">
        <v>144</v>
      </c>
      <c r="F86" s="189" t="s">
        <v>72</v>
      </c>
      <c r="G86" s="189" t="s">
        <v>73</v>
      </c>
      <c r="H86" s="189" t="s">
        <v>258</v>
      </c>
      <c r="I86" s="189"/>
      <c r="J86" s="189" t="s">
        <v>76</v>
      </c>
      <c r="K86" s="189" t="s">
        <v>108</v>
      </c>
      <c r="L86" s="189" t="s">
        <v>266</v>
      </c>
      <c r="M86" s="190" t="s">
        <v>241</v>
      </c>
      <c r="N86" s="188">
        <v>112</v>
      </c>
      <c r="O86" s="188"/>
      <c r="P86" s="188"/>
      <c r="Q86" s="188"/>
      <c r="R86" s="188"/>
      <c r="S86" s="188">
        <v>112</v>
      </c>
      <c r="T86" s="189" t="s">
        <v>43</v>
      </c>
      <c r="U86" s="188"/>
      <c r="V86" s="190"/>
      <c r="W86" s="189"/>
    </row>
    <row r="87" spans="1:23" hidden="1" x14ac:dyDescent="0.25">
      <c r="A87" s="265">
        <v>86</v>
      </c>
      <c r="B87" s="189" t="s">
        <v>256</v>
      </c>
      <c r="C87" s="266">
        <v>45185</v>
      </c>
      <c r="D87" s="189" t="s">
        <v>257</v>
      </c>
      <c r="E87" s="189" t="s">
        <v>144</v>
      </c>
      <c r="F87" s="189" t="s">
        <v>72</v>
      </c>
      <c r="G87" s="189" t="s">
        <v>73</v>
      </c>
      <c r="H87" s="189" t="s">
        <v>258</v>
      </c>
      <c r="I87" s="189"/>
      <c r="J87" s="189" t="s">
        <v>76</v>
      </c>
      <c r="K87" s="189" t="s">
        <v>108</v>
      </c>
      <c r="L87" s="189" t="s">
        <v>267</v>
      </c>
      <c r="M87" s="190" t="s">
        <v>243</v>
      </c>
      <c r="N87" s="188">
        <v>112</v>
      </c>
      <c r="O87" s="188"/>
      <c r="P87" s="188"/>
      <c r="Q87" s="188"/>
      <c r="R87" s="188"/>
      <c r="S87" s="188">
        <v>112</v>
      </c>
      <c r="T87" s="189" t="s">
        <v>43</v>
      </c>
      <c r="U87" s="188"/>
      <c r="V87" s="190"/>
      <c r="W87" s="189"/>
    </row>
    <row r="88" spans="1:23" hidden="1" x14ac:dyDescent="0.25">
      <c r="A88" s="265">
        <v>87</v>
      </c>
      <c r="B88" s="189" t="s">
        <v>256</v>
      </c>
      <c r="C88" s="266">
        <v>45185</v>
      </c>
      <c r="D88" s="189" t="s">
        <v>257</v>
      </c>
      <c r="E88" s="189" t="s">
        <v>144</v>
      </c>
      <c r="F88" s="189" t="s">
        <v>72</v>
      </c>
      <c r="G88" s="189" t="s">
        <v>73</v>
      </c>
      <c r="H88" s="189" t="s">
        <v>258</v>
      </c>
      <c r="I88" s="189"/>
      <c r="J88" s="189" t="s">
        <v>76</v>
      </c>
      <c r="K88" s="189" t="s">
        <v>260</v>
      </c>
      <c r="L88" s="189" t="s">
        <v>268</v>
      </c>
      <c r="M88" s="190" t="s">
        <v>237</v>
      </c>
      <c r="N88" s="188">
        <v>300</v>
      </c>
      <c r="O88" s="188"/>
      <c r="P88" s="188"/>
      <c r="Q88" s="188"/>
      <c r="R88" s="188"/>
      <c r="S88" s="188">
        <v>300</v>
      </c>
      <c r="T88" s="189" t="s">
        <v>43</v>
      </c>
      <c r="U88" s="188"/>
      <c r="V88" s="190"/>
      <c r="W88" s="189"/>
    </row>
    <row r="89" spans="1:23" hidden="1" x14ac:dyDescent="0.25">
      <c r="A89" s="265">
        <v>88</v>
      </c>
      <c r="B89" s="189" t="s">
        <v>256</v>
      </c>
      <c r="C89" s="266">
        <v>45185</v>
      </c>
      <c r="D89" s="189" t="s">
        <v>257</v>
      </c>
      <c r="E89" s="189" t="s">
        <v>144</v>
      </c>
      <c r="F89" s="189" t="s">
        <v>72</v>
      </c>
      <c r="G89" s="189" t="s">
        <v>73</v>
      </c>
      <c r="H89" s="189" t="s">
        <v>258</v>
      </c>
      <c r="I89" s="189"/>
      <c r="J89" s="189" t="s">
        <v>76</v>
      </c>
      <c r="K89" s="189" t="s">
        <v>260</v>
      </c>
      <c r="L89" s="189" t="s">
        <v>269</v>
      </c>
      <c r="M89" s="190" t="s">
        <v>239</v>
      </c>
      <c r="N89" s="188">
        <v>60</v>
      </c>
      <c r="O89" s="188"/>
      <c r="P89" s="188"/>
      <c r="Q89" s="188"/>
      <c r="R89" s="188"/>
      <c r="S89" s="188">
        <v>60</v>
      </c>
      <c r="T89" s="189" t="s">
        <v>43</v>
      </c>
      <c r="U89" s="188"/>
      <c r="V89" s="190"/>
      <c r="W89" s="189"/>
    </row>
    <row r="90" spans="1:23" hidden="1" x14ac:dyDescent="0.25">
      <c r="A90" s="265">
        <v>89</v>
      </c>
      <c r="B90" s="189" t="s">
        <v>256</v>
      </c>
      <c r="C90" s="266">
        <v>45185</v>
      </c>
      <c r="D90" s="189" t="s">
        <v>257</v>
      </c>
      <c r="E90" s="189" t="s">
        <v>144</v>
      </c>
      <c r="F90" s="189" t="s">
        <v>72</v>
      </c>
      <c r="G90" s="189" t="s">
        <v>73</v>
      </c>
      <c r="H90" s="189" t="s">
        <v>258</v>
      </c>
      <c r="I90" s="189"/>
      <c r="J90" s="189" t="s">
        <v>76</v>
      </c>
      <c r="K90" s="189" t="s">
        <v>260</v>
      </c>
      <c r="L90" s="189" t="s">
        <v>270</v>
      </c>
      <c r="M90" s="190" t="s">
        <v>241</v>
      </c>
      <c r="N90" s="188">
        <v>60</v>
      </c>
      <c r="O90" s="188"/>
      <c r="P90" s="188"/>
      <c r="Q90" s="188"/>
      <c r="R90" s="188"/>
      <c r="S90" s="188">
        <v>60</v>
      </c>
      <c r="T90" s="189" t="s">
        <v>43</v>
      </c>
      <c r="U90" s="188"/>
      <c r="V90" s="190"/>
      <c r="W90" s="189"/>
    </row>
    <row r="91" spans="1:23" hidden="1" x14ac:dyDescent="0.25">
      <c r="A91" s="265">
        <v>90</v>
      </c>
      <c r="B91" s="189" t="s">
        <v>256</v>
      </c>
      <c r="C91" s="266">
        <v>45185</v>
      </c>
      <c r="D91" s="189" t="s">
        <v>257</v>
      </c>
      <c r="E91" s="189" t="s">
        <v>144</v>
      </c>
      <c r="F91" s="189" t="s">
        <v>72</v>
      </c>
      <c r="G91" s="189" t="s">
        <v>73</v>
      </c>
      <c r="H91" s="189" t="s">
        <v>258</v>
      </c>
      <c r="I91" s="189"/>
      <c r="J91" s="189" t="s">
        <v>76</v>
      </c>
      <c r="K91" s="189" t="s">
        <v>260</v>
      </c>
      <c r="L91" s="189" t="s">
        <v>271</v>
      </c>
      <c r="M91" s="190" t="s">
        <v>243</v>
      </c>
      <c r="N91" s="188">
        <v>60</v>
      </c>
      <c r="O91" s="188"/>
      <c r="P91" s="188"/>
      <c r="Q91" s="188"/>
      <c r="R91" s="188"/>
      <c r="S91" s="188">
        <v>60</v>
      </c>
      <c r="T91" s="189" t="s">
        <v>43</v>
      </c>
      <c r="U91" s="188"/>
      <c r="V91" s="190"/>
      <c r="W91" s="189"/>
    </row>
    <row r="92" spans="1:23" hidden="1" x14ac:dyDescent="0.25">
      <c r="A92" s="265">
        <v>91</v>
      </c>
      <c r="B92" s="189" t="s">
        <v>256</v>
      </c>
      <c r="C92" s="266">
        <v>45185</v>
      </c>
      <c r="D92" s="189" t="s">
        <v>257</v>
      </c>
      <c r="E92" s="189" t="s">
        <v>144</v>
      </c>
      <c r="F92" s="189" t="s">
        <v>72</v>
      </c>
      <c r="G92" s="189" t="s">
        <v>73</v>
      </c>
      <c r="H92" s="189" t="s">
        <v>258</v>
      </c>
      <c r="I92" s="189"/>
      <c r="J92" s="189" t="s">
        <v>76</v>
      </c>
      <c r="K92" s="189" t="s">
        <v>260</v>
      </c>
      <c r="L92" s="189" t="s">
        <v>272</v>
      </c>
      <c r="M92" s="190" t="s">
        <v>273</v>
      </c>
      <c r="N92" s="188">
        <v>30</v>
      </c>
      <c r="O92" s="188"/>
      <c r="P92" s="188"/>
      <c r="Q92" s="188"/>
      <c r="R92" s="188"/>
      <c r="S92" s="188">
        <v>30</v>
      </c>
      <c r="T92" s="189" t="s">
        <v>43</v>
      </c>
      <c r="U92" s="188">
        <v>425</v>
      </c>
      <c r="V92" s="190"/>
      <c r="W92" s="189"/>
    </row>
    <row r="93" spans="1:23" x14ac:dyDescent="0.25">
      <c r="A93" s="265">
        <v>92</v>
      </c>
      <c r="B93" s="189" t="s">
        <v>256</v>
      </c>
      <c r="C93" s="266">
        <v>45185</v>
      </c>
      <c r="D93" s="189" t="s">
        <v>257</v>
      </c>
      <c r="E93" s="189" t="s">
        <v>144</v>
      </c>
      <c r="F93" s="189" t="s">
        <v>72</v>
      </c>
      <c r="G93" s="189" t="s">
        <v>73</v>
      </c>
      <c r="H93" s="189" t="s">
        <v>258</v>
      </c>
      <c r="I93" s="189"/>
      <c r="J93" s="286" t="s">
        <v>76</v>
      </c>
      <c r="K93" s="189" t="s">
        <v>107</v>
      </c>
      <c r="L93" s="189" t="s">
        <v>274</v>
      </c>
      <c r="M93" s="190" t="s">
        <v>275</v>
      </c>
      <c r="N93" s="188">
        <v>120</v>
      </c>
      <c r="O93" s="188"/>
      <c r="P93" s="188"/>
      <c r="Q93" s="188"/>
      <c r="R93" s="188"/>
      <c r="S93" s="188">
        <v>120</v>
      </c>
      <c r="T93" s="189" t="s">
        <v>43</v>
      </c>
      <c r="U93" s="188">
        <v>1685</v>
      </c>
      <c r="V93" s="190"/>
      <c r="W93" s="189"/>
    </row>
    <row r="94" spans="1:23" hidden="1" x14ac:dyDescent="0.25">
      <c r="A94" s="265">
        <v>93</v>
      </c>
      <c r="B94" s="189" t="s">
        <v>256</v>
      </c>
      <c r="C94" s="266">
        <v>45185</v>
      </c>
      <c r="D94" s="189" t="s">
        <v>257</v>
      </c>
      <c r="E94" s="189" t="s">
        <v>144</v>
      </c>
      <c r="F94" s="189" t="s">
        <v>72</v>
      </c>
      <c r="G94" s="189" t="s">
        <v>73</v>
      </c>
      <c r="H94" s="189" t="s">
        <v>258</v>
      </c>
      <c r="I94" s="189"/>
      <c r="J94" s="189" t="s">
        <v>76</v>
      </c>
      <c r="K94" s="189" t="s">
        <v>108</v>
      </c>
      <c r="L94" s="189" t="s">
        <v>276</v>
      </c>
      <c r="M94" s="190" t="s">
        <v>275</v>
      </c>
      <c r="N94" s="188">
        <v>56</v>
      </c>
      <c r="O94" s="188"/>
      <c r="P94" s="188"/>
      <c r="Q94" s="188"/>
      <c r="R94" s="188"/>
      <c r="S94" s="188">
        <v>56</v>
      </c>
      <c r="T94" s="189" t="s">
        <v>43</v>
      </c>
      <c r="U94" s="188">
        <v>800</v>
      </c>
      <c r="V94" s="190"/>
      <c r="W94" s="189"/>
    </row>
    <row r="95" spans="1:23" hidden="1" x14ac:dyDescent="0.25">
      <c r="A95" s="265">
        <v>94</v>
      </c>
      <c r="B95" s="189" t="s">
        <v>256</v>
      </c>
      <c r="C95" s="266">
        <v>45185</v>
      </c>
      <c r="D95" s="189" t="s">
        <v>257</v>
      </c>
      <c r="E95" s="189" t="s">
        <v>144</v>
      </c>
      <c r="F95" s="189" t="s">
        <v>72</v>
      </c>
      <c r="G95" s="189" t="s">
        <v>73</v>
      </c>
      <c r="H95" s="189" t="s">
        <v>258</v>
      </c>
      <c r="I95" s="189"/>
      <c r="J95" s="189" t="s">
        <v>76</v>
      </c>
      <c r="K95" s="189" t="s">
        <v>233</v>
      </c>
      <c r="L95" s="189" t="s">
        <v>277</v>
      </c>
      <c r="M95" s="190" t="s">
        <v>273</v>
      </c>
      <c r="N95" s="188">
        <v>140</v>
      </c>
      <c r="O95" s="188"/>
      <c r="P95" s="188"/>
      <c r="Q95" s="188"/>
      <c r="R95" s="188"/>
      <c r="S95" s="188">
        <v>140</v>
      </c>
      <c r="T95" s="189" t="s">
        <v>43</v>
      </c>
      <c r="U95" s="188">
        <v>2000</v>
      </c>
      <c r="V95" s="190"/>
      <c r="W95" s="189"/>
    </row>
    <row r="96" spans="1:23" hidden="1" x14ac:dyDescent="0.25">
      <c r="A96" s="265">
        <v>95</v>
      </c>
      <c r="B96" s="189" t="s">
        <v>278</v>
      </c>
      <c r="C96" s="266">
        <v>45195</v>
      </c>
      <c r="D96" s="189" t="s">
        <v>279</v>
      </c>
      <c r="E96" s="189" t="s">
        <v>144</v>
      </c>
      <c r="F96" s="189" t="s">
        <v>72</v>
      </c>
      <c r="G96" s="189" t="s">
        <v>73</v>
      </c>
      <c r="H96" s="189" t="s">
        <v>264</v>
      </c>
      <c r="I96" s="189"/>
      <c r="J96" s="189" t="s">
        <v>76</v>
      </c>
      <c r="K96" s="189" t="s">
        <v>108</v>
      </c>
      <c r="L96" s="189" t="s">
        <v>280</v>
      </c>
      <c r="M96" s="190" t="s">
        <v>237</v>
      </c>
      <c r="N96" s="288">
        <v>16</v>
      </c>
      <c r="O96" s="188"/>
      <c r="P96" s="188"/>
      <c r="Q96" s="188"/>
      <c r="R96" s="188"/>
      <c r="S96" s="288">
        <v>16</v>
      </c>
      <c r="T96" s="189" t="s">
        <v>43</v>
      </c>
      <c r="U96" s="188">
        <v>1</v>
      </c>
      <c r="V96" s="190"/>
      <c r="W96" s="189" t="s">
        <v>281</v>
      </c>
    </row>
    <row r="97" spans="14:14" hidden="1" x14ac:dyDescent="0.25">
      <c r="N97" s="188">
        <f>SUM(N2:N96)</f>
        <v>79662</v>
      </c>
    </row>
  </sheetData>
  <autoFilter ref="A1:Z97" xr:uid="{97742FE6-7D3A-4F46-99DF-2EF34747FFB0}">
    <filterColumn colId="10">
      <filters>
        <filter val="6889510142"/>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73C4B-FEAE-4A22-B88F-5184FBBA325E}">
  <dimension ref="A1:J15"/>
  <sheetViews>
    <sheetView view="pageBreakPreview" topLeftCell="A7" zoomScale="90" zoomScaleNormal="100" zoomScaleSheetLayoutView="90" workbookViewId="0">
      <selection activeCell="E12" sqref="E12"/>
    </sheetView>
  </sheetViews>
  <sheetFormatPr defaultRowHeight="30.75" customHeight="1" x14ac:dyDescent="0.25"/>
  <cols>
    <col min="1" max="3" width="9.140625" style="57"/>
    <col min="4" max="4" width="15.5703125" style="57" customWidth="1"/>
    <col min="5" max="5" width="142" style="62" customWidth="1"/>
    <col min="6" max="10" width="9.140625" style="57"/>
  </cols>
  <sheetData>
    <row r="1" spans="1:10" ht="30.75" customHeight="1" x14ac:dyDescent="0.25">
      <c r="A1" s="44" t="s">
        <v>27</v>
      </c>
      <c r="B1" s="44" t="s">
        <v>28</v>
      </c>
      <c r="C1" s="44" t="s">
        <v>29</v>
      </c>
      <c r="D1" s="44" t="s">
        <v>30</v>
      </c>
      <c r="E1" s="43" t="s">
        <v>31</v>
      </c>
      <c r="F1" s="44" t="s">
        <v>32</v>
      </c>
      <c r="G1" s="44" t="s">
        <v>33</v>
      </c>
      <c r="H1" s="44" t="s">
        <v>34</v>
      </c>
      <c r="I1" s="44" t="s">
        <v>35</v>
      </c>
      <c r="J1" s="44"/>
    </row>
    <row r="2" spans="1:10" ht="71.25" customHeight="1" x14ac:dyDescent="0.25">
      <c r="A2" s="45">
        <v>1</v>
      </c>
      <c r="B2" s="45" t="s">
        <v>36</v>
      </c>
      <c r="C2" s="45" t="s">
        <v>37</v>
      </c>
      <c r="D2" s="45">
        <v>6962165301</v>
      </c>
      <c r="E2" s="58" t="s">
        <v>38</v>
      </c>
      <c r="F2" s="45" t="s">
        <v>39</v>
      </c>
      <c r="G2" s="45">
        <v>40</v>
      </c>
      <c r="H2" s="46">
        <v>40</v>
      </c>
      <c r="I2" s="46">
        <v>40</v>
      </c>
      <c r="J2" s="45"/>
    </row>
    <row r="3" spans="1:10" ht="71.25" customHeight="1" x14ac:dyDescent="0.25">
      <c r="A3" s="47">
        <v>2</v>
      </c>
      <c r="B3" s="47" t="s">
        <v>36</v>
      </c>
      <c r="C3" s="47" t="s">
        <v>37</v>
      </c>
      <c r="D3" s="47">
        <v>6962164301</v>
      </c>
      <c r="E3" s="59" t="s">
        <v>40</v>
      </c>
      <c r="F3" s="47" t="s">
        <v>39</v>
      </c>
      <c r="G3" s="47">
        <v>280</v>
      </c>
      <c r="H3" s="48">
        <v>280</v>
      </c>
      <c r="I3" s="48">
        <v>280</v>
      </c>
      <c r="J3" s="47"/>
    </row>
    <row r="4" spans="1:10" ht="71.25" customHeight="1" x14ac:dyDescent="0.25">
      <c r="A4" s="45">
        <v>3</v>
      </c>
      <c r="B4" s="45" t="s">
        <v>36</v>
      </c>
      <c r="C4" s="45" t="s">
        <v>37</v>
      </c>
      <c r="D4" s="45">
        <v>6962413301</v>
      </c>
      <c r="E4" s="58" t="s">
        <v>41</v>
      </c>
      <c r="F4" s="45" t="s">
        <v>39</v>
      </c>
      <c r="G4" s="45">
        <v>1</v>
      </c>
      <c r="H4" s="46">
        <v>35</v>
      </c>
      <c r="I4" s="46">
        <v>35</v>
      </c>
      <c r="J4" s="45"/>
    </row>
    <row r="5" spans="1:10" ht="71.25" customHeight="1" x14ac:dyDescent="0.25">
      <c r="A5" s="47">
        <v>4</v>
      </c>
      <c r="B5" s="47" t="s">
        <v>36</v>
      </c>
      <c r="C5" s="47" t="s">
        <v>37</v>
      </c>
      <c r="D5" s="47">
        <v>6962356301</v>
      </c>
      <c r="E5" s="59" t="s">
        <v>42</v>
      </c>
      <c r="F5" s="47" t="s">
        <v>43</v>
      </c>
      <c r="G5" s="47">
        <v>1</v>
      </c>
      <c r="H5" s="48">
        <v>307</v>
      </c>
      <c r="I5" s="49" t="s">
        <v>37</v>
      </c>
      <c r="J5" s="47"/>
    </row>
    <row r="6" spans="1:10" ht="71.25" customHeight="1" x14ac:dyDescent="0.25">
      <c r="A6" s="45">
        <v>5</v>
      </c>
      <c r="B6" s="45" t="s">
        <v>36</v>
      </c>
      <c r="C6" s="45" t="s">
        <v>37</v>
      </c>
      <c r="D6" s="45">
        <v>6962359301</v>
      </c>
      <c r="E6" s="58" t="s">
        <v>44</v>
      </c>
      <c r="F6" s="45" t="s">
        <v>39</v>
      </c>
      <c r="G6" s="45">
        <v>1</v>
      </c>
      <c r="H6" s="50" t="s">
        <v>37</v>
      </c>
      <c r="I6" s="46" t="s">
        <v>37</v>
      </c>
      <c r="J6" s="45"/>
    </row>
    <row r="7" spans="1:10" ht="71.25" customHeight="1" x14ac:dyDescent="0.25">
      <c r="A7" s="47">
        <v>6</v>
      </c>
      <c r="B7" s="47" t="s">
        <v>36</v>
      </c>
      <c r="C7" s="47" t="s">
        <v>37</v>
      </c>
      <c r="D7" s="47">
        <v>6962124301</v>
      </c>
      <c r="E7" s="59" t="s">
        <v>45</v>
      </c>
      <c r="F7" s="47" t="s">
        <v>39</v>
      </c>
      <c r="G7" s="47">
        <v>1</v>
      </c>
      <c r="H7" s="49" t="s">
        <v>37</v>
      </c>
      <c r="I7" s="48" t="s">
        <v>37</v>
      </c>
      <c r="J7" s="47"/>
    </row>
    <row r="8" spans="1:10" ht="71.25" customHeight="1" x14ac:dyDescent="0.25">
      <c r="A8" s="45">
        <v>7</v>
      </c>
      <c r="B8" s="45" t="s">
        <v>36</v>
      </c>
      <c r="C8" s="45" t="s">
        <v>37</v>
      </c>
      <c r="D8" s="45">
        <v>6962125301</v>
      </c>
      <c r="E8" s="58" t="s">
        <v>46</v>
      </c>
      <c r="F8" s="45" t="s">
        <v>39</v>
      </c>
      <c r="G8" s="45">
        <v>1</v>
      </c>
      <c r="H8" s="50" t="s">
        <v>37</v>
      </c>
      <c r="I8" s="46" t="s">
        <v>37</v>
      </c>
      <c r="J8" s="45"/>
    </row>
    <row r="9" spans="1:10" ht="71.25" customHeight="1" x14ac:dyDescent="0.25">
      <c r="A9" s="47">
        <v>8</v>
      </c>
      <c r="B9" s="47" t="s">
        <v>36</v>
      </c>
      <c r="C9" s="47" t="s">
        <v>37</v>
      </c>
      <c r="D9" s="47">
        <v>6962357301</v>
      </c>
      <c r="E9" s="59" t="s">
        <v>47</v>
      </c>
      <c r="F9" s="47" t="s">
        <v>39</v>
      </c>
      <c r="G9" s="47">
        <v>1</v>
      </c>
      <c r="H9" s="49" t="s">
        <v>37</v>
      </c>
      <c r="I9" s="48" t="s">
        <v>37</v>
      </c>
      <c r="J9" s="47"/>
    </row>
    <row r="10" spans="1:10" ht="71.25" customHeight="1" x14ac:dyDescent="0.25">
      <c r="A10" s="45">
        <v>9</v>
      </c>
      <c r="B10" s="45" t="s">
        <v>36</v>
      </c>
      <c r="C10" s="45" t="s">
        <v>37</v>
      </c>
      <c r="D10" s="45">
        <v>6962358301</v>
      </c>
      <c r="E10" s="58" t="s">
        <v>48</v>
      </c>
      <c r="F10" s="45" t="s">
        <v>39</v>
      </c>
      <c r="G10" s="45">
        <v>1</v>
      </c>
      <c r="H10" s="50" t="s">
        <v>37</v>
      </c>
      <c r="I10" s="46" t="s">
        <v>37</v>
      </c>
      <c r="J10" s="45"/>
    </row>
    <row r="11" spans="1:10" ht="71.25" customHeight="1" x14ac:dyDescent="0.25">
      <c r="A11" s="51">
        <v>10</v>
      </c>
      <c r="B11" s="51" t="s">
        <v>36</v>
      </c>
      <c r="C11" s="51" t="s">
        <v>37</v>
      </c>
      <c r="D11" s="51">
        <v>6962357311</v>
      </c>
      <c r="E11" s="60" t="s">
        <v>49</v>
      </c>
      <c r="F11" s="51" t="s">
        <v>39</v>
      </c>
      <c r="G11" s="51">
        <v>1</v>
      </c>
      <c r="H11" s="52" t="s">
        <v>37</v>
      </c>
      <c r="I11" s="53" t="s">
        <v>37</v>
      </c>
      <c r="J11" s="51"/>
    </row>
    <row r="12" spans="1:10" ht="71.25" customHeight="1" x14ac:dyDescent="0.25">
      <c r="A12" s="45">
        <v>11</v>
      </c>
      <c r="B12" s="45" t="s">
        <v>36</v>
      </c>
      <c r="C12" s="45" t="s">
        <v>37</v>
      </c>
      <c r="D12" s="45">
        <v>6962358311</v>
      </c>
      <c r="E12" s="58" t="s">
        <v>50</v>
      </c>
      <c r="F12" s="45" t="s">
        <v>39</v>
      </c>
      <c r="G12" s="45">
        <v>1</v>
      </c>
      <c r="H12" s="50" t="s">
        <v>37</v>
      </c>
      <c r="I12" s="46" t="s">
        <v>37</v>
      </c>
      <c r="J12" s="45"/>
    </row>
    <row r="13" spans="1:10" ht="71.25" customHeight="1" x14ac:dyDescent="0.25">
      <c r="A13" s="47">
        <v>12</v>
      </c>
      <c r="B13" s="47" t="s">
        <v>36</v>
      </c>
      <c r="C13" s="47" t="s">
        <v>37</v>
      </c>
      <c r="D13" s="47">
        <v>6962514301</v>
      </c>
      <c r="E13" s="59" t="s">
        <v>51</v>
      </c>
      <c r="F13" s="47" t="s">
        <v>39</v>
      </c>
      <c r="G13" s="47">
        <v>1</v>
      </c>
      <c r="H13" s="48">
        <v>175</v>
      </c>
      <c r="I13" s="49">
        <v>174</v>
      </c>
      <c r="J13" s="47"/>
    </row>
    <row r="14" spans="1:10" ht="71.25" customHeight="1" x14ac:dyDescent="0.25">
      <c r="A14" s="45">
        <v>13</v>
      </c>
      <c r="B14" s="45" t="s">
        <v>36</v>
      </c>
      <c r="C14" s="45" t="s">
        <v>37</v>
      </c>
      <c r="D14" s="45">
        <v>6962356311</v>
      </c>
      <c r="E14" s="58" t="s">
        <v>52</v>
      </c>
      <c r="F14" s="45" t="s">
        <v>39</v>
      </c>
      <c r="G14" s="45">
        <v>1</v>
      </c>
      <c r="H14" s="50" t="s">
        <v>37</v>
      </c>
      <c r="I14" s="46" t="s">
        <v>37</v>
      </c>
      <c r="J14" s="45"/>
    </row>
    <row r="15" spans="1:10" ht="71.25" customHeight="1" x14ac:dyDescent="0.25">
      <c r="A15" s="54">
        <v>14</v>
      </c>
      <c r="B15" s="54" t="s">
        <v>36</v>
      </c>
      <c r="C15" s="54" t="s">
        <v>37</v>
      </c>
      <c r="D15" s="54">
        <v>6962346301</v>
      </c>
      <c r="E15" s="61" t="s">
        <v>53</v>
      </c>
      <c r="F15" s="54" t="s">
        <v>39</v>
      </c>
      <c r="G15" s="54">
        <v>1</v>
      </c>
      <c r="H15" s="55">
        <v>230</v>
      </c>
      <c r="I15" s="56">
        <v>228</v>
      </c>
    </row>
  </sheetData>
  <autoFilter ref="A1:J15" xr:uid="{D2973C4B-FEAE-4A22-B88F-5184FBBA325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1-کنترل قرارداد</vt:lpstr>
      <vt:lpstr>کنترل قرارداد-2</vt:lpstr>
      <vt:lpstr>کنترل قرارداد-3 </vt:lpstr>
      <vt:lpstr>123</vt:lpstr>
      <vt:lpstr>کنترل قرارداد-4</vt:lpstr>
      <vt:lpstr>کنترل قرارداد-5</vt:lpstr>
      <vt:lpstr>4</vt:lpstr>
      <vt:lpstr>Sheet1</vt:lpstr>
      <vt:lpstr>'1-کنترل قرارداد'!Print_Area</vt:lpstr>
      <vt:lpstr>'کنترل قرارداد-2'!Print_Area</vt:lpstr>
      <vt:lpstr>'کنترل قرارداد-3 '!Print_Area</vt:lpstr>
      <vt:lpstr>'کنترل قرارداد-4'!Print_Area</vt:lpstr>
      <vt:lpstr>'کنترل قرارداد-5'!Print_Area</vt:lpstr>
      <vt:lpstr>'1-کنترل قرارداد'!Print_Titles</vt:lpstr>
      <vt:lpstr>'کنترل قرارداد-2'!Print_Titles</vt:lpstr>
      <vt:lpstr>'کنترل قرارداد-3 '!Print_Titles</vt:lpstr>
      <vt:lpstr>'کنترل قرارداد-4'!Print_Titles</vt:lpstr>
      <vt:lpstr>'کنترل قرارداد-5'!Print_Titles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Imaghian AmirAbbas</cp:lastModifiedBy>
  <cp:lastPrinted>2023-08-22T13:59:42Z</cp:lastPrinted>
  <dcterms:created xsi:type="dcterms:W3CDTF">2022-09-21T10:24:53Z</dcterms:created>
  <dcterms:modified xsi:type="dcterms:W3CDTF">2023-10-14T14:24:08Z</dcterms:modified>
</cp:coreProperties>
</file>