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OLD Personal\Hosseini\تامین کنندگان و پیمانکاران\جهان نور ق 104\"/>
    </mc:Choice>
  </mc:AlternateContent>
  <xr:revisionPtr revIDLastSave="0" documentId="13_ncr:1_{8B6245FC-D1C1-407D-B445-D120A209B698}" xr6:coauthVersionLast="47" xr6:coauthVersionMax="47" xr10:uidLastSave="{00000000-0000-0000-0000-000000000000}"/>
  <bookViews>
    <workbookView xWindow="-120" yWindow="-120" windowWidth="29040" windowHeight="15840" activeTab="2" xr2:uid="{A11E7557-6E0A-4706-9789-0252ED276857}"/>
  </bookViews>
  <sheets>
    <sheet name="کنترل قرارداد" sheetId="4" r:id="rId1"/>
    <sheet name="Sheet1" sheetId="5" r:id="rId2"/>
    <sheet name="Sheet2" sheetId="6" r:id="rId3"/>
    <sheet name="3" sheetId="8" r:id="rId4"/>
    <sheet name="2" sheetId="2" r:id="rId5"/>
    <sheet name="1" sheetId="7" r:id="rId6"/>
  </sheets>
  <definedNames>
    <definedName name="_xlnm._FilterDatabase" localSheetId="1" hidden="1">Sheet1!$A$1:$J$15</definedName>
    <definedName name="_xlnm._FilterDatabase" localSheetId="0" hidden="1">'کنترل قرارداد'!$B$5:$Q$30</definedName>
    <definedName name="_xlnm.Print_Area" localSheetId="5">'1'!$A$1:$M$25</definedName>
    <definedName name="_xlnm.Print_Area" localSheetId="4">'2'!$A$1:$M$36</definedName>
    <definedName name="_xlnm.Print_Area" localSheetId="3">'3'!$A$1:$M$39</definedName>
    <definedName name="_xlnm.Print_Area" localSheetId="0">'کنترل قرارداد'!$A$1:$M$78</definedName>
    <definedName name="_xlnm.Print_Titles" localSheetId="0">'کنترل قرارداد'!$1:$5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8" l="1"/>
  <c r="J11" i="8"/>
  <c r="J32" i="8" s="1"/>
  <c r="J33" i="8" s="1"/>
  <c r="J34" i="8" s="1"/>
  <c r="K34" i="4"/>
  <c r="L34" i="4"/>
  <c r="K35" i="4"/>
  <c r="L35" i="4"/>
  <c r="K36" i="4"/>
  <c r="L36" i="4"/>
  <c r="K37" i="4"/>
  <c r="L37" i="4"/>
  <c r="K38" i="4"/>
  <c r="L38" i="4"/>
  <c r="K39" i="4"/>
  <c r="L39" i="4"/>
  <c r="K40" i="4"/>
  <c r="L40" i="4"/>
  <c r="K41" i="4"/>
  <c r="L41" i="4"/>
  <c r="K42" i="4"/>
  <c r="L42" i="4"/>
  <c r="K43" i="4"/>
  <c r="L43" i="4"/>
  <c r="K44" i="4"/>
  <c r="L44" i="4"/>
  <c r="K45" i="4"/>
  <c r="L45" i="4"/>
  <c r="K46" i="4"/>
  <c r="L46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E32" i="4"/>
  <c r="E31" i="4"/>
  <c r="L18" i="2" l="1"/>
  <c r="L33" i="4"/>
  <c r="K33" i="4"/>
  <c r="L32" i="4"/>
  <c r="K32" i="4"/>
  <c r="L31" i="4"/>
  <c r="K31" i="4"/>
  <c r="H33" i="4"/>
  <c r="H32" i="4"/>
  <c r="H31" i="4"/>
  <c r="B10" i="4"/>
  <c r="B11" i="4"/>
  <c r="B12" i="4"/>
  <c r="B13" i="4"/>
  <c r="H26" i="7" l="1"/>
  <c r="J11" i="7"/>
  <c r="J22" i="7" s="1"/>
  <c r="H27" i="7" l="1"/>
  <c r="J11" i="2"/>
  <c r="J30" i="2" s="1"/>
  <c r="J31" i="2" s="1"/>
  <c r="J7" i="4"/>
  <c r="O7" i="4" s="1"/>
  <c r="J8" i="4"/>
  <c r="L8" i="4" s="1"/>
  <c r="J9" i="4"/>
  <c r="O9" i="4" s="1"/>
  <c r="J10" i="4"/>
  <c r="L10" i="4" s="1"/>
  <c r="J11" i="4"/>
  <c r="O11" i="4" s="1"/>
  <c r="J12" i="4"/>
  <c r="L12" i="4" s="1"/>
  <c r="J24" i="4"/>
  <c r="L24" i="4" s="1"/>
  <c r="J21" i="4"/>
  <c r="L21" i="4" s="1"/>
  <c r="J25" i="4"/>
  <c r="L25" i="4" s="1"/>
  <c r="J22" i="4"/>
  <c r="L22" i="4" s="1"/>
  <c r="J13" i="4"/>
  <c r="L13" i="4" s="1"/>
  <c r="J14" i="4"/>
  <c r="L14" i="4" s="1"/>
  <c r="J15" i="4"/>
  <c r="L15" i="4" s="1"/>
  <c r="J16" i="4"/>
  <c r="L16" i="4" s="1"/>
  <c r="J17" i="4"/>
  <c r="L17" i="4" s="1"/>
  <c r="J18" i="4"/>
  <c r="L18" i="4" s="1"/>
  <c r="J19" i="4"/>
  <c r="L19" i="4" s="1"/>
  <c r="J20" i="4"/>
  <c r="L20" i="4" s="1"/>
  <c r="J26" i="4"/>
  <c r="L26" i="4" s="1"/>
  <c r="J23" i="4"/>
  <c r="L23" i="4" s="1"/>
  <c r="J29" i="4"/>
  <c r="L29" i="4" s="1"/>
  <c r="J30" i="4"/>
  <c r="L30" i="4" s="1"/>
  <c r="J27" i="4"/>
  <c r="L27" i="4" s="1"/>
  <c r="J28" i="4"/>
  <c r="L28" i="4" s="1"/>
  <c r="C30" i="4"/>
  <c r="D30" i="4"/>
  <c r="E30" i="4"/>
  <c r="F30" i="4"/>
  <c r="H30" i="4" s="1"/>
  <c r="C27" i="4"/>
  <c r="D27" i="4"/>
  <c r="E27" i="4"/>
  <c r="F27" i="4"/>
  <c r="H27" i="4" s="1"/>
  <c r="C28" i="4"/>
  <c r="D28" i="4"/>
  <c r="E28" i="4"/>
  <c r="F28" i="4"/>
  <c r="H28" i="4" s="1"/>
  <c r="B7" i="4"/>
  <c r="C7" i="4"/>
  <c r="D7" i="4"/>
  <c r="E7" i="4"/>
  <c r="F7" i="4"/>
  <c r="B8" i="4"/>
  <c r="C8" i="4"/>
  <c r="D8" i="4"/>
  <c r="E8" i="4"/>
  <c r="F8" i="4"/>
  <c r="H8" i="4" s="1"/>
  <c r="B9" i="4"/>
  <c r="C9" i="4"/>
  <c r="D9" i="4"/>
  <c r="E9" i="4"/>
  <c r="F9" i="4"/>
  <c r="H9" i="4" s="1"/>
  <c r="C10" i="4"/>
  <c r="D10" i="4"/>
  <c r="E10" i="4"/>
  <c r="F10" i="4"/>
  <c r="H10" i="4" s="1"/>
  <c r="C11" i="4"/>
  <c r="D11" i="4"/>
  <c r="E11" i="4"/>
  <c r="F11" i="4"/>
  <c r="H11" i="4" s="1"/>
  <c r="C12" i="4"/>
  <c r="D12" i="4"/>
  <c r="E12" i="4"/>
  <c r="F12" i="4"/>
  <c r="H12" i="4" s="1"/>
  <c r="C24" i="4"/>
  <c r="D24" i="4"/>
  <c r="E24" i="4"/>
  <c r="F24" i="4"/>
  <c r="C21" i="4"/>
  <c r="D21" i="4"/>
  <c r="E21" i="4"/>
  <c r="F21" i="4"/>
  <c r="H21" i="4" s="1"/>
  <c r="C25" i="4"/>
  <c r="D25" i="4"/>
  <c r="E25" i="4"/>
  <c r="F25" i="4"/>
  <c r="H25" i="4" s="1"/>
  <c r="C22" i="4"/>
  <c r="D22" i="4"/>
  <c r="E22" i="4"/>
  <c r="F22" i="4"/>
  <c r="H22" i="4" s="1"/>
  <c r="C13" i="4"/>
  <c r="D13" i="4"/>
  <c r="E13" i="4"/>
  <c r="F13" i="4"/>
  <c r="H13" i="4" s="1"/>
  <c r="C14" i="4"/>
  <c r="D14" i="4"/>
  <c r="E14" i="4"/>
  <c r="H14" i="4"/>
  <c r="C15" i="4"/>
  <c r="D15" i="4"/>
  <c r="E15" i="4"/>
  <c r="F15" i="4"/>
  <c r="H15" i="4" s="1"/>
  <c r="C16" i="4"/>
  <c r="D16" i="4"/>
  <c r="E16" i="4"/>
  <c r="F16" i="4"/>
  <c r="H16" i="4" s="1"/>
  <c r="C17" i="4"/>
  <c r="D17" i="4"/>
  <c r="E17" i="4"/>
  <c r="F17" i="4"/>
  <c r="H17" i="4" s="1"/>
  <c r="C18" i="4"/>
  <c r="D18" i="4"/>
  <c r="E18" i="4"/>
  <c r="F18" i="4"/>
  <c r="H18" i="4" s="1"/>
  <c r="C19" i="4"/>
  <c r="D19" i="4"/>
  <c r="E19" i="4"/>
  <c r="H19" i="4"/>
  <c r="C20" i="4"/>
  <c r="D20" i="4"/>
  <c r="E20" i="4"/>
  <c r="F20" i="4"/>
  <c r="H20" i="4" s="1"/>
  <c r="C26" i="4"/>
  <c r="D26" i="4"/>
  <c r="E26" i="4"/>
  <c r="F26" i="4"/>
  <c r="H26" i="4" s="1"/>
  <c r="C23" i="4"/>
  <c r="D23" i="4"/>
  <c r="E23" i="4"/>
  <c r="F23" i="4"/>
  <c r="H23" i="4" s="1"/>
  <c r="C29" i="4"/>
  <c r="D29" i="4"/>
  <c r="E29" i="4"/>
  <c r="F29" i="4"/>
  <c r="H29" i="4" s="1"/>
  <c r="B6" i="4"/>
  <c r="J6" i="4"/>
  <c r="L6" i="4" s="1"/>
  <c r="F6" i="4"/>
  <c r="E6" i="4"/>
  <c r="D6" i="4"/>
  <c r="C6" i="4"/>
  <c r="P24" i="4"/>
  <c r="P12" i="4"/>
  <c r="P11" i="4"/>
  <c r="P10" i="4"/>
  <c r="P9" i="4"/>
  <c r="P8" i="4"/>
  <c r="P7" i="4"/>
  <c r="P6" i="4"/>
  <c r="H6" i="7" l="1"/>
  <c r="N6" i="7" s="1"/>
  <c r="O24" i="4"/>
  <c r="L11" i="4"/>
  <c r="L9" i="4"/>
  <c r="L7" i="4"/>
  <c r="K17" i="4"/>
  <c r="K13" i="4"/>
  <c r="K9" i="4"/>
  <c r="K16" i="4"/>
  <c r="K22" i="4"/>
  <c r="K29" i="4"/>
  <c r="K15" i="4"/>
  <c r="K20" i="4"/>
  <c r="K12" i="4"/>
  <c r="K23" i="4"/>
  <c r="K14" i="4"/>
  <c r="K28" i="4"/>
  <c r="K10" i="4"/>
  <c r="O10" i="4"/>
  <c r="K30" i="4"/>
  <c r="K18" i="4"/>
  <c r="K8" i="4"/>
  <c r="K19" i="4"/>
  <c r="K25" i="4"/>
  <c r="K11" i="4"/>
  <c r="K7" i="4"/>
  <c r="K26" i="4"/>
  <c r="K24" i="4"/>
  <c r="K27" i="4"/>
  <c r="K21" i="4"/>
  <c r="O12" i="4"/>
  <c r="O6" i="4"/>
  <c r="O8" i="4"/>
  <c r="K6" i="4"/>
  <c r="H6" i="4"/>
  <c r="H7" i="4"/>
  <c r="H24" i="4"/>
  <c r="H7" i="7" l="1"/>
  <c r="H11" i="7"/>
  <c r="H6" i="2"/>
  <c r="H7" i="2" s="1"/>
  <c r="L48" i="4"/>
  <c r="H67" i="4" s="1"/>
  <c r="H73" i="4" s="1"/>
  <c r="H48" i="4"/>
  <c r="H52" i="4" s="1"/>
  <c r="H59" i="4" l="1"/>
  <c r="H6" i="8"/>
  <c r="H58" i="4"/>
  <c r="H68" i="4"/>
  <c r="H69" i="4" s="1"/>
  <c r="H75" i="4"/>
  <c r="H53" i="4"/>
  <c r="H54" i="4" s="1"/>
  <c r="H8" i="7"/>
  <c r="N7" i="7"/>
  <c r="L11" i="7"/>
  <c r="L12" i="7" s="1"/>
  <c r="H22" i="7"/>
  <c r="H32" i="8" s="1"/>
  <c r="L32" i="8" s="1"/>
  <c r="H12" i="7"/>
  <c r="H11" i="2"/>
  <c r="H11" i="8" l="1"/>
  <c r="H33" i="8"/>
  <c r="H60" i="4"/>
  <c r="H62" i="4" s="1"/>
  <c r="H7" i="8"/>
  <c r="H8" i="8" s="1"/>
  <c r="H77" i="4"/>
  <c r="H14" i="7"/>
  <c r="H30" i="2"/>
  <c r="L22" i="7"/>
  <c r="L23" i="7" s="1"/>
  <c r="H23" i="7"/>
  <c r="H31" i="2"/>
  <c r="L31" i="2" s="1"/>
  <c r="L11" i="2"/>
  <c r="L12" i="2" s="1"/>
  <c r="H12" i="2"/>
  <c r="H12" i="8" l="1"/>
  <c r="L11" i="8"/>
  <c r="L12" i="8" s="1"/>
  <c r="L14" i="7"/>
  <c r="L30" i="2"/>
  <c r="L32" i="2" s="1"/>
  <c r="H32" i="2"/>
  <c r="H14" i="8" l="1"/>
  <c r="L14" i="8" s="1"/>
  <c r="L8" i="8" s="1"/>
  <c r="H34" i="8"/>
  <c r="L34" i="8" s="1"/>
  <c r="L33" i="8"/>
  <c r="N14" i="7"/>
  <c r="L8" i="7"/>
  <c r="H8" i="2"/>
  <c r="H14" i="2" s="1"/>
  <c r="N14" i="8" l="1"/>
  <c r="L35" i="8"/>
  <c r="H35" i="8"/>
  <c r="N8" i="8"/>
  <c r="L6" i="8"/>
  <c r="L18" i="8" s="1"/>
  <c r="L14" i="2"/>
  <c r="L6" i="7"/>
  <c r="N8" i="7"/>
  <c r="N9" i="7" s="1"/>
  <c r="N10" i="7" s="1"/>
  <c r="N14" i="2" l="1"/>
  <c r="L23" i="8"/>
  <c r="L7" i="8"/>
  <c r="L16" i="2"/>
  <c r="L16" i="8"/>
  <c r="L8" i="2"/>
  <c r="N8" i="2" s="1"/>
  <c r="L21" i="2"/>
  <c r="L7" i="7"/>
  <c r="L6" i="2" l="1"/>
  <c r="L17" i="8" s="1"/>
  <c r="L17" i="2" l="1"/>
  <c r="L20" i="2" s="1"/>
  <c r="L22" i="2" s="1"/>
  <c r="L21" i="8" s="1"/>
  <c r="L22" i="8" s="1"/>
  <c r="L24" i="8" s="1"/>
  <c r="L7" i="2"/>
</calcChain>
</file>

<file path=xl/sharedStrings.xml><?xml version="1.0" encoding="utf-8"?>
<sst xmlns="http://schemas.openxmlformats.org/spreadsheetml/2006/main" count="731" uniqueCount="164">
  <si>
    <t>معادل ریالی</t>
  </si>
  <si>
    <t>یورو</t>
  </si>
  <si>
    <t>مالیات و عوارض بر ارزش افزوده</t>
  </si>
  <si>
    <t>جمع کالای دریافتی</t>
  </si>
  <si>
    <t>نرخ تسعیر
(ریال)</t>
  </si>
  <si>
    <t>خریدار: شرکت پالایشگاه میعانات گازی آدیش جنوبی</t>
  </si>
  <si>
    <t>کسور:</t>
  </si>
  <si>
    <t>جمع صورتحساب</t>
  </si>
  <si>
    <t>مبلغ ارزی</t>
  </si>
  <si>
    <t>نرخ تسعیر</t>
  </si>
  <si>
    <t>تاریخ</t>
  </si>
  <si>
    <t>توضیحات در خصوص نرخ های تسعیر:</t>
  </si>
  <si>
    <t>ردیف</t>
  </si>
  <si>
    <t>کد کالا</t>
  </si>
  <si>
    <t>شرح کالا</t>
  </si>
  <si>
    <t>واحد</t>
  </si>
  <si>
    <t>مقدار</t>
  </si>
  <si>
    <t>بهای واحد
(یورو)</t>
  </si>
  <si>
    <t>مبلغ قرارداد
(یورو)</t>
  </si>
  <si>
    <t>مقادیر
رسید شده</t>
  </si>
  <si>
    <t>درصد کالای
دریافتی</t>
  </si>
  <si>
    <t>مبلغ کل
(یورو)</t>
  </si>
  <si>
    <t>فاکتور</t>
  </si>
  <si>
    <t>خلاصه محاسبات پرداخت صورت حساب:</t>
  </si>
  <si>
    <t>(یورو)</t>
  </si>
  <si>
    <t>توضیحات:</t>
  </si>
  <si>
    <t>مالیات و عوارض بر ارزش افزوده (9%)</t>
  </si>
  <si>
    <t>جمع کسور</t>
  </si>
  <si>
    <t>خالص قابل پرداخت</t>
  </si>
  <si>
    <t>خلاصه محاسبات تبدیل نرخ قرارداد خرید اقلام سایلنسر ونت</t>
  </si>
  <si>
    <t>فروشنده: شرکت جهان نور</t>
  </si>
  <si>
    <t>شماره قرارداد: ADSH-P-P0-GE-104</t>
  </si>
  <si>
    <t>تاریخ شروع قرارداد: 1401/07/18</t>
  </si>
  <si>
    <t>تاریخ تهیه گزارش: 1401/12/23</t>
  </si>
  <si>
    <t>#</t>
  </si>
  <si>
    <t>Identity</t>
  </si>
  <si>
    <t>Category</t>
  </si>
  <si>
    <t>Mark No.</t>
  </si>
  <si>
    <t>Description</t>
  </si>
  <si>
    <t>Unit</t>
  </si>
  <si>
    <t>Supply</t>
  </si>
  <si>
    <t>Packing List</t>
  </si>
  <si>
    <t>Receipt</t>
  </si>
  <si>
    <t>Bulk</t>
  </si>
  <si>
    <t>-</t>
  </si>
  <si>
    <t>"400 Watt Metal Halide Flood light with Lamp, 230 V, 50 Hz , Industrial weatherproof , Housing made of Diecast Aluminum , Reflector made of Andonized Aluminium , Magnetic ballast with PF corrective capacitor , Lighting Fixture 26000 lumen, 3 pole terminal block suitable for 3x4mm2 cable (Through wiring ) , Equipped with One cable entry with M20 Gland Brass made nickel plated for Non armored cable ,One M20-brass made nickel plated Stopping Plug ,Fixture IP 65 , Dimension :535x400x165 mm, Structure mounted (LD-45)"</t>
  </si>
  <si>
    <t>Set</t>
  </si>
  <si>
    <t>"400 Watt Metal Halide Flood light with Lamp, 230 V, 50 Hz , Industrial weatherproof , Housing made of Diecast Aluminum , Reflector made of Andonized Aluminium , Magnetic ballast with PF corrective capacitor , Lighting Fixture 26000 lumen, 3 pole terminal block suitable for 3x4mm2 cable (Through wiring ) , Equipped with One cable entry with M20 Gland Brass made nickel plated for Non armored cable ,One M20-brass made nickel plated Stopping Plug ,Fixture IP 65 , Dimension :535x400x165 mm, Pole mounted (LD-51)"</t>
  </si>
  <si>
    <t>HIGH BAY LIGHTING FIXTURE, WITH LED PANEL, Weather Proof Type, IP55, 200W, 230V AC, 50Hz, Enclosure material: Painted Metallic body, Connection box to be provided for Cable entry, 2xM20 cable entries equipped with 1 cable glands and 1 stopping plug, double sealed for steel wire armored cable, Min. Luman: 26,000 lm, Suspended Mounted "LD-42"</t>
  </si>
  <si>
    <t>LED Lighting Fixture, Weather Proof, IP55, With 40 W LED Panel, 230V AC, 50Hz, Surface Mounted (LD-11B)</t>
  </si>
  <si>
    <t>Piece</t>
  </si>
  <si>
    <t>LED LIGHTING FIXTURE, WITH LED PANEL, Weather Proof Type, IP55, 40W, 230V AC, 50Hz, Enclosure material: Painted Metallic body, Connection box to be provided for Cable entry 2xM20 cable entries equipped with 2 cable glands, double sealed for steel wire armored cable, Min. Luman: 4,600 lm, Stanchion mounted "LD-08"</t>
  </si>
  <si>
    <t>FLOOD LIGHTING FIXTURE, With LED Panel, Weather Proof Type, IP55, 200W, 230VAC, 50Hz, Enclosure material: Painted Metallic body, Connection box to be provided for Cable entry, 2xM20 cable entries equipped with 1 cable glands and 1 stopping plug, double sealed for steel wire armored cable, Min. Luman: 26,000 lm, Pole mounted "LD-51"</t>
  </si>
  <si>
    <t>FLOOD LIGHTING FIXTURE, With LED Panel, Weather Proof Type, IP55, 200W, 230VAC, 50Hz, Enclosure material: Painted Metallic body, Connection box to be provided for Cable entry, 2xM20 cable entries equipped with 1 cable glands and 1 stopping plug, double sealed for steel wire armored cable, Min. Luman: 26,000 lm, Structure Mounted "LD-45"</t>
  </si>
  <si>
    <t>LED LIGHTING FIXTURE, WITH LED PANEL, Weather Proof Type, IP55, 40W, 230V AC, 50Hz, Enclosure material: Painted Metallic body, Connection box to be provided for Cable entry 2xM20 cable entries equipped with 2 cable glands, double sealed for steel wire armored cable, Min. Luman: 4,600 lm, Bracket mounted "LD-05"</t>
  </si>
  <si>
    <t>LED LIGHTING FIXTURE, WITH LED PANEL, Weather Proof Type, IP55, 40W, 230V AC, 50Hz, Enclosure material: Painted Metallic body, Connection box to be provided for Cable entry 2xM20 cable entries equipped with 2 cable glands, double sealed for steel wire armored cable, Min. Luman: 4,600 lm, Handrail supported "LD-07"</t>
  </si>
  <si>
    <t>LED LIGHTING FIXTURE, WITH LED PANEL, Weather Proof Type, IP55, 40W, 230V AC, 50Hz, Battery back up Type (min. 90min), Enclosure material: Painted Metallic body, Connection box to be provided for Cable entry 2xM20 cable entries equipped with 2 cable glands, double sealed for steel wire armored cable, Min. Luman: 4,600 lm, Bracket mounted "LD-05"</t>
  </si>
  <si>
    <t>LED LIGHTING FIXTURE, WITH LED PANEL, Weather Proof Type, IP55, 40W, 230V AC, 50Hz, Battery back up Type (min. 90min), Enclosure material: Painted Metallic body, Connection box to be provided for Cable entry 2xM20 cable entries equipped with 2 cable glands, double sealed for steel wire armored cable, Min. Luman: 4,600 lm, Handrail supported "LD-07"</t>
  </si>
  <si>
    <t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t>
  </si>
  <si>
    <t>LED LIGHTING FIXTURE, WITH LED PANEL, Weather Proof Type, IP55, 40W, 230V AC, 50Hz, Battery back up Type (min. 90min), Enclosure material: Painted Metallic body, Connection box to be provided for Cable entry 2xM20 cable entries equipped with 2 cable glands, double sealed for steel wire armored cable, Min. Luman: 4,600 lm, Surface mounted (LD-01)</t>
  </si>
  <si>
    <t>24W LED Weather Proof lighting fixture , 230 V. 50 Hz , Industrial weatherproof , Enclosure made of Extruded Aluminum , End cap made of diecast aluminum , Diffuser made of Acrylics sheet , Electronic driver , 24 watt Module , 100 lumen/ watt -2400Lm , CRI&gt;80 , 4000k , 3 pole terminal block suitable for 3x4mm2 cable (Through wiring ) , Equipped with Two cable entry with M20 gland Brass made nickel plated for armored cable , IP 65 , Dimension :621x91x78 , Surface mounted (LD-01)</t>
  </si>
  <si>
    <t>Opi No.</t>
  </si>
  <si>
    <t>Date</t>
  </si>
  <si>
    <t>Packing List No.</t>
  </si>
  <si>
    <t>Purchase Order</t>
  </si>
  <si>
    <t>Vendor</t>
  </si>
  <si>
    <t>Destination</t>
  </si>
  <si>
    <t>Shipment No.</t>
  </si>
  <si>
    <t>Material Description</t>
  </si>
  <si>
    <t>Main Material</t>
  </si>
  <si>
    <t>Pl Quantity</t>
  </si>
  <si>
    <t>Shortage</t>
  </si>
  <si>
    <t>Overage</t>
  </si>
  <si>
    <t>Damage</t>
  </si>
  <si>
    <t>Incorrect</t>
  </si>
  <si>
    <t>Accepted</t>
  </si>
  <si>
    <t>Weight/Unit</t>
  </si>
  <si>
    <t>Action Code</t>
  </si>
  <si>
    <t>Remark</t>
  </si>
  <si>
    <t>OPI-JNL-104-002</t>
  </si>
  <si>
    <t>SACR-PL-JNL-104-002</t>
  </si>
  <si>
    <t>ADSH-P-PO-GE-104</t>
  </si>
  <si>
    <t>JAHAN NOOR CO. LTD</t>
  </si>
  <si>
    <t>DDP SITE</t>
  </si>
  <si>
    <t>2</t>
  </si>
  <si>
    <t>Main Item</t>
  </si>
  <si>
    <t>6962514301</t>
  </si>
  <si>
    <t>Sub Item</t>
  </si>
  <si>
    <t>250W metal Halide Lamp</t>
  </si>
  <si>
    <t>3</t>
  </si>
  <si>
    <t>OPI-JNL-104-001</t>
  </si>
  <si>
    <t>SACR-PL-JNL-104-001</t>
  </si>
  <si>
    <t>01</t>
  </si>
  <si>
    <t>6962164301</t>
  </si>
  <si>
    <t>"400 Watt Metal Halide Flood light with Lamp, 230 V, 50 Hz , Industrial weatherproof , Housing made of Diecast Aluminum , Reflector made of Andonized Aluminium , Magnetic ballast with PF corrective capacitor , Lighting Fixture 26000 lumen,  3 pole terminal block suitable for 3x4mm2 cable (Through wiring ) , Equipped with One cable entry with M20 Gland Brass made nickel plated for Non armored cable ,One M20-brass made nickel plated Stopping Plug ,Fixture  IP 65 , Dimension :535x400x165 mm, Pole mounted (LD-51)"</t>
  </si>
  <si>
    <t>6962165301</t>
  </si>
  <si>
    <t>"400 Watt Metal Halide Flood light with Lamp, 230 V, 50 Hz , Industrial weatherproof , Housing made of Diecast Aluminum , Reflector made of Andonized Aluminium , Magnetic ballast with PF corrective capacitor  , Lighting Fixture 26000 lumen,  3 pole terminal block suitable for 3x4mm2 cable (Through wiring ) , Equipped with One cable entry with M20 Gland Brass made nickel plated for Non armored cable ,One M20-brass made nickel plated Stopping Plug ,Fixture  IP 65 , Dimension :535x400x165 mm, Structure mounted (LD-45)"</t>
  </si>
  <si>
    <t>400 Watt Metal Halide Lamp for Flood Light Pole Monted</t>
  </si>
  <si>
    <t>400 Watt Metal Halide Lamp for Flood Light Structure Monted</t>
  </si>
  <si>
    <t>Advise Vendor of Overage/Shortage</t>
  </si>
  <si>
    <t>6962413301</t>
  </si>
  <si>
    <t>280W میباشد</t>
  </si>
  <si>
    <t>Stopping Plug M20</t>
  </si>
  <si>
    <t>Cable Gland M20</t>
  </si>
  <si>
    <t>6962346301</t>
  </si>
  <si>
    <t>24W LED Weather Proof lighting fixture , 230 V. 50 Hz , Industrial weatherproof  , Enclosure made of Extruded Aluminum  , End cap made of diecast aluminum , Diffuser made of Acrylics sheet , Electronic driver , 24 watt Module , 100 lumen/ watt -2400Lm , CRI&gt;80 , 4000k , 3 pole terminal block suitable for 3x4mm2 cable  (Through wiring ) , Equipped with Two cable entry with M20 gland Brass made nickel plated for armored cable  , IP 65 , Dimension :621x91x78 , Surface mounted (LD-01)</t>
  </si>
  <si>
    <t>M20 Cable Gland</t>
  </si>
  <si>
    <t>M20 Stopping Plug</t>
  </si>
  <si>
    <t>OPI-JNL-104-003</t>
  </si>
  <si>
    <t>SACR-PL-JNL-104-003</t>
  </si>
  <si>
    <t>6962356301</t>
  </si>
  <si>
    <t>LED Lighting Fixture,
Weather Proof, IP55,
With 40 W LED Panel,
230V AC, 50Hz,
Surface Mounted (LD-11B)</t>
  </si>
  <si>
    <t>48W</t>
  </si>
  <si>
    <t>6962124301</t>
  </si>
  <si>
    <t>brass made nickle plate cable gland M20for armored cable</t>
  </si>
  <si>
    <t>H.D.G Clamp suitable for pipe 2</t>
  </si>
  <si>
    <t>خلاصه مالی خرید اقلام روشنایی</t>
  </si>
  <si>
    <t xml:space="preserve">فروشنده: شرکت جهان نور </t>
  </si>
  <si>
    <t>استهلاک پیش پرداخت (30%)</t>
  </si>
  <si>
    <t>پیش پرداخت (30%)</t>
  </si>
  <si>
    <t>1401/11/26</t>
  </si>
  <si>
    <t>1401/07/18</t>
  </si>
  <si>
    <t>2- در محاسبه نرخ تسعیر جهت استهلاک پیش پرداخت  ، عینا از نرخ تسعیر پرداخت های انجام شده در همان تاریخ استفاده شده است. پیش پرداخت  به شرح ذیل انجام شده است:</t>
  </si>
  <si>
    <t>کسر پیش پرداخت (30%)-مرحله 1</t>
  </si>
  <si>
    <t>کسر پیش پرداخت (30%)-مرحله 2</t>
  </si>
  <si>
    <t>خالص قابل پرداخت-مرحله پکینگ 1</t>
  </si>
  <si>
    <t>1- محاسبه مبلغ خالص قابل پرداخت با نرخ تسعیر فروش اسکناس در سامانه سنا در تاریخ(1401/12/23) انجام شده است.</t>
  </si>
  <si>
    <t>توضیحات در خصوص کسورات :</t>
  </si>
  <si>
    <t>طبق ماده 3-3 قرارداد از هر پرداخت 5% بعنوان حسن انجام جهت ارسال فاینال بوک در پایان ارسال کالا کسر و پس ارائه مدارک امکان آزادسازی و پرداخت میسر میگردد.</t>
  </si>
  <si>
    <t>1401/11/06</t>
  </si>
  <si>
    <t>سپرده حسن انجام کار (5%)</t>
  </si>
  <si>
    <t>6962356311</t>
  </si>
  <si>
    <t>6962357311</t>
  </si>
  <si>
    <t>6962358311</t>
  </si>
  <si>
    <t>خالص قابل پرداخت-مرحله پکینگ 2 و 3</t>
  </si>
  <si>
    <t>کسر میگردد : سپرده حسن انجام کار (5%)-پکینگ 1</t>
  </si>
  <si>
    <t>کسر میگردد : سپرده حسن انجام کار (5%)-پکینگ 2 و 3</t>
  </si>
  <si>
    <t xml:space="preserve">خالص قابل پرداخت پکینگ 1 و 2 و 3 : </t>
  </si>
  <si>
    <t>کسر میگردد : پرداختی های ریالی 2</t>
  </si>
  <si>
    <t>کسر میگردد : پرداختی های ریالی 1</t>
  </si>
  <si>
    <t>مانده قابل پرداخت</t>
  </si>
  <si>
    <r>
      <t xml:space="preserve">کلیه کالاهای موضوع قرارداد باید از زمان پرداخت پیش پرداخت ظرف 60 روز تقویمی تحویل گردد.تاریخ پرداخت پیش پرداخت 1401/07/18 میباشد و تاریخ تحویل 1401/09/18 میباشد. طی 
 </t>
    </r>
    <r>
      <rPr>
        <sz val="11"/>
        <color theme="1"/>
        <rFont val="Calibri"/>
        <family val="2"/>
        <scheme val="minor"/>
      </rPr>
      <t xml:space="preserve">MRS-JNL-104-001 &amp; MRS-JNL-104-002 درمورخ 1401/10/16 </t>
    </r>
    <r>
      <rPr>
        <sz val="11"/>
        <color theme="1"/>
        <rFont val="B Lotus"/>
        <charset val="178"/>
      </rPr>
      <t>و با</t>
    </r>
    <r>
      <rPr>
        <b/>
        <sz val="11"/>
        <color theme="1"/>
        <rFont val="B Lotus"/>
        <charset val="178"/>
      </rPr>
      <t xml:space="preserve"> 30 روز تاخیر</t>
    </r>
    <r>
      <rPr>
        <sz val="11"/>
        <color theme="1"/>
        <rFont val="B Lotus"/>
        <charset val="178"/>
      </rPr>
      <t xml:space="preserve"> به انبار رسید شده است و MRS-JNL-104-003 مورخ 1401/10/14 با</t>
    </r>
    <r>
      <rPr>
        <b/>
        <sz val="11"/>
        <color theme="1"/>
        <rFont val="B Lotus"/>
        <charset val="178"/>
      </rPr>
      <t xml:space="preserve"> 38 روز تاخیر </t>
    </r>
    <r>
      <rPr>
        <sz val="11"/>
        <color theme="1"/>
        <rFont val="B Lotus"/>
        <charset val="178"/>
      </rPr>
      <t>به سایت ارسال شده است.و محموله آخر کالا تاکنون تحویل سایت نشده است</t>
    </r>
    <r>
      <rPr>
        <b/>
        <u/>
        <sz val="11"/>
        <color theme="1"/>
        <rFont val="B Lotus"/>
        <charset val="178"/>
      </rPr>
      <t>.درخصوص جرائم مجاز و غیر مجاز نیاز به اعلام نظر واحد برنامه ریزی میباشد.</t>
    </r>
  </si>
  <si>
    <t>جرائم تاخیر 10% مبلغ قرارداد</t>
  </si>
  <si>
    <t>جرائم قراردادی تاکنون بالاتر از 20 روز میباشد و مبنای محاسبات جرائم 10% اصل مبلغ قرارداد معادل 9.395/50 یورو میباشد که با توجه به حاضر نبودن محموله آخر چراغها منوط به تحویل کامل کالا و اخذ استعلام میزان جرائم غیر مجاز و تائید مدیریت و کسر در مرحله آخر پرداخت خواهد بود.</t>
  </si>
  <si>
    <t>1- محاسبه مبلغ خالص قابل پرداخت با نرخ تسعیر فروش اسکناس در سامانه سنا در تاریخ MRS &amp; PI (1401/11/06) انجام شده است.</t>
  </si>
  <si>
    <t>تاریخ تهیه گزارش: 1401/11/06</t>
  </si>
  <si>
    <t>OPI-JNL-104-004</t>
  </si>
  <si>
    <t>SACR-PL-JNL-104-004</t>
  </si>
  <si>
    <t>4</t>
  </si>
  <si>
    <t>H.D.G clamp suitable for pipe 2</t>
  </si>
  <si>
    <t>H.D.G. Clamp suitable for pipe 2</t>
  </si>
  <si>
    <t>Dicromate Bolt M14x80</t>
  </si>
  <si>
    <t>6962125301</t>
  </si>
  <si>
    <t>Dicromate Nut M14</t>
  </si>
  <si>
    <t>Dicromate M14 Spring washer</t>
  </si>
  <si>
    <t>Dicromate M 14 Flat Washer</t>
  </si>
  <si>
    <t>Dicromate M14 Flat washer</t>
  </si>
  <si>
    <t>تاریخ تهیه گزارش: 1402/02/17</t>
  </si>
  <si>
    <t>خالص قابل پرداخت-مرحله پکینگ  4</t>
  </si>
  <si>
    <t>کسر میگردد : سپرده حسن انجام کار (5%)-پکینگ 4</t>
  </si>
  <si>
    <t>کسر میگردد : پرداختی های ریالی 3</t>
  </si>
  <si>
    <t>1- محاسبه مبلغ خالص قابل پرداخت با نرخ تسعیر فروش اسکناس در سامانه سنا در تاریخ(1402/02/12) انجام شده است.</t>
  </si>
  <si>
    <t>1402/02/12</t>
  </si>
  <si>
    <t xml:space="preserve">خالص قابل پرداخت پکینگ 1 و 2 و 3 و 4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</si>
</sst>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)_ ;_ * \(#,##0\)_ ;_ * &quot;-&quot;_)_ ;_ @_ "/>
    <numFmt numFmtId="164" formatCode="_(* #,##0.00_);_(* \(#,##0.00\);_(* &quot;-&quot;??_);_(@_)"/>
    <numFmt numFmtId="165" formatCode="_(* #,##0_);_(* \(#,##0\);_(* &quot;-&quot;??_);_(@_)"/>
    <numFmt numFmtId="166" formatCode="yyyy\-mm\-dd"/>
    <numFmt numFmtId="167" formatCode="_ * #,##0.00_)_ر_ي_ا_ل_ ;_ * \(#,##0.00\)_ر_ي_ا_ل_ ;_ * &quot;-&quot;??_)_ر_ي_ا_ل_ ;_ @_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 Lotus"/>
      <charset val="178"/>
    </font>
    <font>
      <b/>
      <sz val="14"/>
      <color theme="1"/>
      <name val="B Lotus"/>
      <charset val="178"/>
    </font>
    <font>
      <sz val="13"/>
      <color theme="1"/>
      <name val="B Lotus"/>
      <charset val="178"/>
    </font>
    <font>
      <b/>
      <sz val="13"/>
      <color theme="1"/>
      <name val="B Lotus"/>
      <charset val="178"/>
    </font>
    <font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B Lotus"/>
      <charset val="178"/>
    </font>
    <font>
      <b/>
      <sz val="12"/>
      <color theme="1"/>
      <name val="B Lotus"/>
      <charset val="178"/>
    </font>
    <font>
      <b/>
      <sz val="18"/>
      <color theme="1"/>
      <name val="B Lotus"/>
      <charset val="178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B Lotus"/>
      <charset val="178"/>
    </font>
    <font>
      <sz val="14"/>
      <color theme="1"/>
      <name val="B Lotus"/>
      <charset val="178"/>
    </font>
    <font>
      <sz val="16"/>
      <color theme="1"/>
      <name val="B Lotus"/>
      <charset val="178"/>
    </font>
    <font>
      <sz val="11"/>
      <color rgb="FF3D8F3D"/>
      <name val="Calibri"/>
      <family val="2"/>
      <scheme val="minor"/>
    </font>
    <font>
      <sz val="11"/>
      <color rgb="FFE23636"/>
      <name val="Calibri"/>
      <family val="2"/>
      <scheme val="minor"/>
    </font>
    <font>
      <sz val="11"/>
      <color rgb="FF000000"/>
      <name val="Tahoma"/>
      <family val="2"/>
    </font>
    <font>
      <sz val="11"/>
      <color rgb="FF3D8F3D"/>
      <name val="Tahoma"/>
      <family val="2"/>
    </font>
    <font>
      <sz val="11"/>
      <color rgb="FFE23636"/>
      <name val="Tahoma"/>
      <family val="2"/>
    </font>
    <font>
      <b/>
      <sz val="11"/>
      <color rgb="FF000000"/>
      <name val="Calibri"/>
      <family val="2"/>
    </font>
    <font>
      <b/>
      <sz val="8"/>
      <color theme="1"/>
      <name val="B Lotus"/>
      <charset val="178"/>
    </font>
    <font>
      <sz val="8"/>
      <color theme="1"/>
      <name val="B Lotus"/>
      <charset val="178"/>
    </font>
    <font>
      <sz val="8"/>
      <name val="Calibri"/>
      <family val="2"/>
      <scheme val="minor"/>
    </font>
    <font>
      <b/>
      <u/>
      <sz val="11"/>
      <color theme="1"/>
      <name val="B Lotus"/>
      <charset val="178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165" fontId="5" fillId="0" borderId="0" xfId="1" applyNumberFormat="1" applyFont="1"/>
    <xf numFmtId="165" fontId="5" fillId="0" borderId="0" xfId="0" applyNumberFormat="1" applyFont="1"/>
    <xf numFmtId="0" fontId="3" fillId="0" borderId="0" xfId="0" applyFont="1" applyAlignment="1">
      <alignment vertical="center"/>
    </xf>
    <xf numFmtId="164" fontId="2" fillId="0" borderId="0" xfId="1" applyFont="1" applyFill="1"/>
    <xf numFmtId="165" fontId="2" fillId="0" borderId="0" xfId="1" applyNumberFormat="1" applyFont="1" applyFill="1"/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2" fillId="0" borderId="1" xfId="1" applyFont="1" applyFill="1" applyBorder="1"/>
    <xf numFmtId="165" fontId="2" fillId="0" borderId="1" xfId="1" applyNumberFormat="1" applyFont="1" applyFill="1" applyBorder="1"/>
    <xf numFmtId="0" fontId="3" fillId="0" borderId="1" xfId="0" applyFont="1" applyBorder="1" applyAlignment="1">
      <alignment horizontal="left" vertical="center"/>
    </xf>
    <xf numFmtId="164" fontId="4" fillId="0" borderId="0" xfId="1" applyFont="1" applyFill="1" applyAlignment="1">
      <alignment horizontal="center" vertical="center"/>
    </xf>
    <xf numFmtId="164" fontId="4" fillId="0" borderId="0" xfId="1" applyFont="1" applyFill="1"/>
    <xf numFmtId="164" fontId="5" fillId="0" borderId="0" xfId="1" applyFont="1" applyFill="1"/>
    <xf numFmtId="0" fontId="4" fillId="0" borderId="0" xfId="0" applyFont="1" applyAlignment="1">
      <alignment horizontal="center"/>
    </xf>
    <xf numFmtId="164" fontId="2" fillId="0" borderId="0" xfId="1" applyFont="1"/>
    <xf numFmtId="164" fontId="4" fillId="0" borderId="0" xfId="1" applyFont="1"/>
    <xf numFmtId="164" fontId="5" fillId="0" borderId="0" xfId="1" applyFont="1"/>
    <xf numFmtId="164" fontId="5" fillId="0" borderId="0" xfId="0" applyNumberFormat="1" applyFont="1"/>
    <xf numFmtId="164" fontId="4" fillId="0" borderId="0" xfId="1" applyFont="1" applyAlignment="1">
      <alignment horizontal="center" vertical="center"/>
    </xf>
    <xf numFmtId="164" fontId="4" fillId="0" borderId="0" xfId="0" applyNumberFormat="1" applyFont="1"/>
    <xf numFmtId="164" fontId="5" fillId="0" borderId="0" xfId="1" applyFont="1" applyFill="1" applyBorder="1"/>
    <xf numFmtId="165" fontId="5" fillId="0" borderId="0" xfId="1" applyNumberFormat="1" applyFont="1" applyFill="1" applyBorder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top" wrapText="1"/>
    </xf>
    <xf numFmtId="0" fontId="8" fillId="0" borderId="0" xfId="0" applyFont="1"/>
    <xf numFmtId="164" fontId="8" fillId="0" borderId="0" xfId="1" applyFont="1"/>
    <xf numFmtId="0" fontId="8" fillId="0" borderId="0" xfId="0" applyFont="1" applyAlignment="1">
      <alignment horizontal="center"/>
    </xf>
    <xf numFmtId="164" fontId="8" fillId="0" borderId="0" xfId="1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164" fontId="9" fillId="0" borderId="0" xfId="1" applyFont="1" applyFill="1"/>
    <xf numFmtId="165" fontId="9" fillId="0" borderId="0" xfId="1" applyNumberFormat="1" applyFont="1" applyFill="1"/>
    <xf numFmtId="164" fontId="9" fillId="0" borderId="0" xfId="1" applyFont="1"/>
    <xf numFmtId="49" fontId="8" fillId="0" borderId="0" xfId="0" applyNumberFormat="1" applyFont="1" applyAlignment="1">
      <alignment horizontal="right" vertical="top" readingOrder="2"/>
    </xf>
    <xf numFmtId="0" fontId="10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5" fillId="0" borderId="4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8" fontId="5" fillId="0" borderId="0" xfId="2" applyNumberFormat="1" applyFont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 wrapText="1"/>
    </xf>
    <xf numFmtId="0" fontId="8" fillId="0" borderId="0" xfId="2" applyFont="1" applyAlignment="1">
      <alignment vertical="center"/>
    </xf>
    <xf numFmtId="38" fontId="8" fillId="0" borderId="0" xfId="3" applyNumberFormat="1" applyFont="1" applyBorder="1" applyAlignment="1">
      <alignment vertical="center"/>
    </xf>
    <xf numFmtId="38" fontId="8" fillId="0" borderId="0" xfId="5" applyNumberFormat="1" applyFont="1" applyBorder="1" applyAlignment="1">
      <alignment vertical="center"/>
    </xf>
    <xf numFmtId="0" fontId="13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8" fontId="9" fillId="0" borderId="0" xfId="5" applyNumberFormat="1" applyFont="1" applyBorder="1" applyAlignment="1">
      <alignment horizontal="center" vertical="center"/>
    </xf>
    <xf numFmtId="38" fontId="9" fillId="0" borderId="0" xfId="5" applyNumberFormat="1" applyFont="1" applyBorder="1" applyAlignment="1">
      <alignment horizontal="center" vertical="center" readingOrder="1"/>
    </xf>
    <xf numFmtId="165" fontId="8" fillId="0" borderId="0" xfId="5" applyNumberFormat="1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2" fillId="0" borderId="1" xfId="2" applyFont="1" applyBorder="1" applyAlignment="1">
      <alignment vertical="center"/>
    </xf>
    <xf numFmtId="10" fontId="2" fillId="0" borderId="0" xfId="3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165" fontId="4" fillId="0" borderId="0" xfId="5" applyNumberFormat="1" applyFont="1" applyBorder="1"/>
    <xf numFmtId="0" fontId="4" fillId="0" borderId="0" xfId="2" applyFont="1"/>
    <xf numFmtId="165" fontId="14" fillId="0" borderId="0" xfId="5" applyNumberFormat="1" applyFont="1" applyBorder="1"/>
    <xf numFmtId="0" fontId="5" fillId="0" borderId="0" xfId="2" applyFont="1"/>
    <xf numFmtId="0" fontId="5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38" fontId="4" fillId="0" borderId="7" xfId="4" applyNumberFormat="1" applyFont="1" applyFill="1" applyBorder="1" applyAlignment="1">
      <alignment horizontal="center" vertical="center" wrapText="1" readingOrder="1"/>
    </xf>
    <xf numFmtId="38" fontId="4" fillId="0" borderId="10" xfId="4" applyNumberFormat="1" applyFont="1" applyFill="1" applyBorder="1" applyAlignment="1">
      <alignment horizontal="center" vertical="center" wrapText="1" readingOrder="1"/>
    </xf>
    <xf numFmtId="38" fontId="9" fillId="0" borderId="2" xfId="4" applyNumberFormat="1" applyFont="1" applyBorder="1" applyAlignment="1">
      <alignment horizontal="center" vertical="center" readingOrder="1"/>
    </xf>
    <xf numFmtId="38" fontId="4" fillId="0" borderId="0" xfId="1" applyNumberFormat="1" applyFont="1" applyFill="1"/>
    <xf numFmtId="38" fontId="8" fillId="0" borderId="0" xfId="1" applyNumberFormat="1" applyFont="1" applyFill="1" applyAlignment="1">
      <alignment horizontal="center" vertical="center"/>
    </xf>
    <xf numFmtId="38" fontId="8" fillId="0" borderId="0" xfId="1" applyNumberFormat="1" applyFont="1" applyAlignment="1">
      <alignment horizontal="center" vertical="center"/>
    </xf>
    <xf numFmtId="10" fontId="13" fillId="0" borderId="1" xfId="3" applyNumberFormat="1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18" fillId="5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1" fontId="21" fillId="7" borderId="0" xfId="0" applyNumberFormat="1" applyFont="1" applyFill="1"/>
    <xf numFmtId="49" fontId="21" fillId="7" borderId="0" xfId="0" applyNumberFormat="1" applyFont="1" applyFill="1"/>
    <xf numFmtId="166" fontId="21" fillId="7" borderId="0" xfId="0" applyNumberFormat="1" applyFont="1" applyFill="1"/>
    <xf numFmtId="49" fontId="21" fillId="7" borderId="0" xfId="0" applyNumberFormat="1" applyFont="1" applyFill="1" applyAlignment="1">
      <alignment horizontal="center" vertical="center"/>
    </xf>
    <xf numFmtId="49" fontId="21" fillId="7" borderId="0" xfId="0" applyNumberFormat="1" applyFont="1" applyFill="1" applyAlignment="1">
      <alignment horizontal="left" vertical="center"/>
    </xf>
    <xf numFmtId="4" fontId="21" fillId="7" borderId="0" xfId="0" applyNumberFormat="1" applyFont="1" applyFill="1" applyAlignment="1">
      <alignment horizontal="center" vertical="center"/>
    </xf>
    <xf numFmtId="1" fontId="0" fillId="0" borderId="0" xfId="0" applyNumberFormat="1"/>
    <xf numFmtId="49" fontId="0" fillId="0" borderId="0" xfId="0" applyNumberFormat="1"/>
    <xf numFmtId="166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22" fillId="0" borderId="0" xfId="2" applyFont="1" applyAlignment="1">
      <alignment vertical="center"/>
    </xf>
    <xf numFmtId="0" fontId="23" fillId="0" borderId="0" xfId="2" applyFont="1" applyAlignment="1">
      <alignment vertical="center"/>
    </xf>
    <xf numFmtId="0" fontId="22" fillId="0" borderId="1" xfId="2" applyFont="1" applyBorder="1" applyAlignment="1">
      <alignment vertical="center"/>
    </xf>
    <xf numFmtId="0" fontId="23" fillId="0" borderId="0" xfId="2" applyFont="1"/>
    <xf numFmtId="0" fontId="22" fillId="0" borderId="0" xfId="2" applyFont="1"/>
    <xf numFmtId="38" fontId="5" fillId="0" borderId="0" xfId="5" applyNumberFormat="1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22" fillId="2" borderId="12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10" fontId="5" fillId="2" borderId="14" xfId="3" applyNumberFormat="1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9" fontId="4" fillId="0" borderId="9" xfId="3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8" fontId="8" fillId="0" borderId="0" xfId="5" applyNumberFormat="1" applyFont="1" applyAlignment="1">
      <alignment horizontal="center" vertical="center" readingOrder="1"/>
    </xf>
    <xf numFmtId="0" fontId="8" fillId="0" borderId="0" xfId="2" applyFont="1" applyAlignment="1">
      <alignment horizontal="center" vertical="center"/>
    </xf>
    <xf numFmtId="10" fontId="2" fillId="0" borderId="0" xfId="3" applyNumberFormat="1" applyFont="1" applyAlignment="1">
      <alignment horizontal="center" vertical="center"/>
    </xf>
    <xf numFmtId="165" fontId="2" fillId="0" borderId="0" xfId="2" applyNumberFormat="1" applyFont="1" applyAlignment="1">
      <alignment horizontal="center" vertical="center"/>
    </xf>
    <xf numFmtId="38" fontId="8" fillId="0" borderId="0" xfId="5" applyNumberFormat="1" applyFont="1" applyBorder="1" applyAlignment="1">
      <alignment horizontal="center" vertical="center" readingOrder="1"/>
    </xf>
    <xf numFmtId="0" fontId="2" fillId="0" borderId="1" xfId="2" applyFont="1" applyBorder="1" applyAlignment="1">
      <alignment horizontal="center" vertical="center"/>
    </xf>
    <xf numFmtId="40" fontId="4" fillId="0" borderId="0" xfId="4" applyNumberFormat="1" applyFont="1" applyAlignment="1">
      <alignment horizontal="center" vertical="center" readingOrder="1"/>
    </xf>
    <xf numFmtId="40" fontId="4" fillId="0" borderId="1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9" fontId="4" fillId="0" borderId="6" xfId="3" applyFont="1" applyFill="1" applyBorder="1" applyAlignment="1">
      <alignment horizontal="center" vertical="center" wrapText="1"/>
    </xf>
    <xf numFmtId="1" fontId="4" fillId="0" borderId="5" xfId="2" applyNumberFormat="1" applyFont="1" applyBorder="1" applyAlignment="1">
      <alignment horizontal="center" vertical="center" wrapText="1"/>
    </xf>
    <xf numFmtId="1" fontId="4" fillId="0" borderId="8" xfId="2" applyNumberFormat="1" applyFont="1" applyBorder="1" applyAlignment="1">
      <alignment horizontal="center" vertical="center" wrapText="1"/>
    </xf>
    <xf numFmtId="49" fontId="0" fillId="9" borderId="0" xfId="0" applyNumberFormat="1" applyFill="1"/>
    <xf numFmtId="49" fontId="0" fillId="9" borderId="0" xfId="0" applyNumberFormat="1" applyFill="1" applyAlignment="1">
      <alignment horizontal="center" vertical="center"/>
    </xf>
    <xf numFmtId="49" fontId="0" fillId="9" borderId="0" xfId="0" applyNumberFormat="1" applyFill="1" applyAlignment="1">
      <alignment horizontal="left" vertical="center"/>
    </xf>
    <xf numFmtId="4" fontId="0" fillId="9" borderId="0" xfId="0" applyNumberFormat="1" applyFill="1" applyAlignment="1">
      <alignment horizontal="center" vertical="center"/>
    </xf>
    <xf numFmtId="49" fontId="0" fillId="8" borderId="0" xfId="0" applyNumberFormat="1" applyFill="1"/>
    <xf numFmtId="4" fontId="0" fillId="8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49" fontId="0" fillId="8" borderId="0" xfId="0" applyNumberFormat="1" applyFill="1" applyAlignment="1">
      <alignment horizontal="left" vertical="center"/>
    </xf>
    <xf numFmtId="38" fontId="5" fillId="0" borderId="0" xfId="1" applyNumberFormat="1" applyFont="1" applyFill="1" applyAlignment="1">
      <alignment horizontal="center" vertical="center"/>
    </xf>
    <xf numFmtId="38" fontId="4" fillId="0" borderId="0" xfId="1" applyNumberFormat="1" applyFont="1" applyFill="1" applyAlignment="1">
      <alignment horizontal="center" vertical="center"/>
    </xf>
    <xf numFmtId="38" fontId="4" fillId="0" borderId="1" xfId="1" applyNumberFormat="1" applyFont="1" applyFill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4" fillId="0" borderId="1" xfId="1" applyNumberFormat="1" applyFont="1" applyFill="1" applyBorder="1" applyAlignment="1">
      <alignment horizontal="center" vertical="center" wrapText="1"/>
    </xf>
    <xf numFmtId="38" fontId="5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38" fontId="6" fillId="0" borderId="0" xfId="0" applyNumberFormat="1" applyFont="1" applyAlignment="1">
      <alignment horizontal="center" vertical="center" readingOrder="1"/>
    </xf>
    <xf numFmtId="38" fontId="5" fillId="0" borderId="2" xfId="1" applyNumberFormat="1" applyFont="1" applyFill="1" applyBorder="1" applyAlignment="1">
      <alignment horizontal="center" vertical="center"/>
    </xf>
    <xf numFmtId="40" fontId="8" fillId="0" borderId="0" xfId="1" applyNumberFormat="1" applyFont="1" applyAlignment="1">
      <alignment horizontal="center" vertical="center"/>
    </xf>
    <xf numFmtId="40" fontId="8" fillId="0" borderId="0" xfId="0" applyNumberFormat="1" applyFont="1"/>
    <xf numFmtId="40" fontId="8" fillId="0" borderId="0" xfId="1" applyNumberFormat="1" applyFont="1" applyFill="1" applyAlignment="1">
      <alignment horizontal="center" vertical="center"/>
    </xf>
    <xf numFmtId="40" fontId="8" fillId="0" borderId="3" xfId="1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center" vertical="center"/>
    </xf>
    <xf numFmtId="40" fontId="4" fillId="0" borderId="0" xfId="1" applyNumberFormat="1" applyFont="1" applyFill="1" applyAlignment="1">
      <alignment horizontal="center" vertical="center"/>
    </xf>
    <xf numFmtId="40" fontId="4" fillId="0" borderId="1" xfId="0" applyNumberFormat="1" applyFont="1" applyBorder="1" applyAlignment="1">
      <alignment horizontal="center" vertical="center"/>
    </xf>
    <xf numFmtId="40" fontId="5" fillId="0" borderId="0" xfId="1" applyNumberFormat="1" applyFont="1" applyFill="1" applyAlignment="1">
      <alignment horizontal="center" vertical="center"/>
    </xf>
    <xf numFmtId="40" fontId="4" fillId="0" borderId="1" xfId="1" applyNumberFormat="1" applyFont="1" applyFill="1" applyBorder="1" applyAlignment="1">
      <alignment horizontal="center" vertical="center"/>
    </xf>
    <xf numFmtId="40" fontId="5" fillId="0" borderId="2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 wrapText="1"/>
    </xf>
    <xf numFmtId="3" fontId="4" fillId="0" borderId="6" xfId="5" applyNumberFormat="1" applyFont="1" applyFill="1" applyBorder="1" applyAlignment="1">
      <alignment horizontal="center" vertical="center" wrapText="1" readingOrder="2"/>
    </xf>
    <xf numFmtId="3" fontId="4" fillId="0" borderId="9" xfId="5" applyNumberFormat="1" applyFont="1" applyFill="1" applyBorder="1" applyAlignment="1">
      <alignment horizontal="center" vertical="center" wrapText="1" readingOrder="2"/>
    </xf>
    <xf numFmtId="3" fontId="3" fillId="0" borderId="0" xfId="3" applyNumberFormat="1" applyFont="1" applyAlignment="1">
      <alignment horizontal="center" vertical="center"/>
    </xf>
    <xf numFmtId="3" fontId="3" fillId="0" borderId="0" xfId="3" applyNumberFormat="1" applyFont="1" applyBorder="1" applyAlignment="1">
      <alignment horizontal="center" vertical="center"/>
    </xf>
    <xf numFmtId="3" fontId="2" fillId="0" borderId="0" xfId="3" applyNumberFormat="1" applyFont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9" fillId="0" borderId="0" xfId="2" applyNumberFormat="1" applyFont="1" applyAlignment="1">
      <alignment horizontal="center" vertical="center"/>
    </xf>
    <xf numFmtId="3" fontId="8" fillId="0" borderId="0" xfId="3" applyNumberFormat="1" applyFont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3" fontId="4" fillId="0" borderId="0" xfId="3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 readingOrder="1"/>
    </xf>
    <xf numFmtId="4" fontId="4" fillId="0" borderId="0" xfId="4" applyNumberFormat="1" applyFont="1" applyAlignment="1">
      <alignment horizontal="center" vertical="center"/>
    </xf>
    <xf numFmtId="167" fontId="2" fillId="0" borderId="0" xfId="0" applyNumberFormat="1" applyFont="1"/>
    <xf numFmtId="38" fontId="3" fillId="0" borderId="0" xfId="0" applyNumberFormat="1" applyFont="1" applyAlignment="1">
      <alignment horizontal="left" vertical="center"/>
    </xf>
    <xf numFmtId="38" fontId="3" fillId="0" borderId="1" xfId="0" applyNumberFormat="1" applyFont="1" applyBorder="1" applyAlignment="1">
      <alignment horizontal="left" vertical="center"/>
    </xf>
    <xf numFmtId="38" fontId="8" fillId="0" borderId="0" xfId="0" applyNumberFormat="1" applyFont="1" applyAlignment="1">
      <alignment horizontal="center"/>
    </xf>
    <xf numFmtId="38" fontId="3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/>
    </xf>
    <xf numFmtId="38" fontId="5" fillId="0" borderId="0" xfId="1" applyNumberFormat="1" applyFont="1" applyFill="1" applyBorder="1" applyAlignment="1">
      <alignment horizontal="center"/>
    </xf>
    <xf numFmtId="41" fontId="5" fillId="0" borderId="0" xfId="6" applyFont="1"/>
    <xf numFmtId="167" fontId="4" fillId="0" borderId="0" xfId="0" applyNumberFormat="1" applyFont="1"/>
    <xf numFmtId="165" fontId="4" fillId="0" borderId="0" xfId="0" applyNumberFormat="1" applyFont="1"/>
    <xf numFmtId="165" fontId="4" fillId="0" borderId="0" xfId="1" applyNumberFormat="1" applyFont="1"/>
    <xf numFmtId="0" fontId="3" fillId="0" borderId="0" xfId="0" applyFont="1"/>
    <xf numFmtId="164" fontId="3" fillId="0" borderId="0" xfId="1" applyFont="1" applyFill="1"/>
    <xf numFmtId="38" fontId="3" fillId="0" borderId="0" xfId="1" applyNumberFormat="1" applyFont="1" applyAlignment="1">
      <alignment horizontal="center" vertical="center"/>
    </xf>
    <xf numFmtId="38" fontId="3" fillId="0" borderId="3" xfId="1" applyNumberFormat="1" applyFont="1" applyFill="1" applyBorder="1" applyAlignment="1">
      <alignment horizontal="center" vertical="center"/>
    </xf>
    <xf numFmtId="165" fontId="3" fillId="0" borderId="0" xfId="0" applyNumberFormat="1" applyFont="1"/>
    <xf numFmtId="165" fontId="3" fillId="0" borderId="0" xfId="1" applyNumberFormat="1" applyFont="1"/>
    <xf numFmtId="164" fontId="3" fillId="0" borderId="0" xfId="1" applyFont="1"/>
    <xf numFmtId="164" fontId="4" fillId="0" borderId="0" xfId="1" applyFont="1" applyFill="1" applyBorder="1"/>
    <xf numFmtId="38" fontId="4" fillId="0" borderId="0" xfId="1" applyNumberFormat="1" applyFont="1" applyFill="1" applyBorder="1" applyAlignment="1">
      <alignment horizontal="center"/>
    </xf>
    <xf numFmtId="38" fontId="4" fillId="0" borderId="1" xfId="1" applyNumberFormat="1" applyFont="1" applyFill="1" applyBorder="1" applyAlignment="1">
      <alignment horizontal="center"/>
    </xf>
    <xf numFmtId="49" fontId="11" fillId="0" borderId="9" xfId="2" applyNumberFormat="1" applyFont="1" applyBorder="1" applyAlignment="1">
      <alignment horizontal="center" vertical="center" wrapText="1"/>
    </xf>
    <xf numFmtId="4" fontId="2" fillId="0" borderId="0" xfId="2" applyNumberFormat="1" applyFont="1" applyAlignment="1">
      <alignment horizontal="center" vertical="center"/>
    </xf>
    <xf numFmtId="49" fontId="11" fillId="0" borderId="6" xfId="2" applyNumberFormat="1" applyFont="1" applyBorder="1" applyAlignment="1">
      <alignment horizontal="center" vertical="center" wrapText="1"/>
    </xf>
    <xf numFmtId="49" fontId="11" fillId="0" borderId="6" xfId="2" applyNumberFormat="1" applyFont="1" applyBorder="1" applyAlignment="1">
      <alignment horizontal="left" vertical="center" wrapText="1"/>
    </xf>
    <xf numFmtId="49" fontId="23" fillId="0" borderId="6" xfId="2" applyNumberFormat="1" applyFont="1" applyBorder="1" applyAlignment="1">
      <alignment horizontal="center" vertical="center" wrapText="1"/>
    </xf>
    <xf numFmtId="38" fontId="4" fillId="0" borderId="6" xfId="1" applyNumberFormat="1" applyFont="1" applyFill="1" applyBorder="1" applyAlignment="1">
      <alignment horizontal="center" vertical="center" wrapText="1"/>
    </xf>
    <xf numFmtId="38" fontId="4" fillId="0" borderId="5" xfId="4" applyNumberFormat="1" applyFont="1" applyFill="1" applyBorder="1" applyAlignment="1">
      <alignment horizontal="center" vertical="center" wrapText="1"/>
    </xf>
    <xf numFmtId="49" fontId="11" fillId="0" borderId="9" xfId="2" applyNumberFormat="1" applyFont="1" applyBorder="1" applyAlignment="1">
      <alignment horizontal="left" vertical="center" wrapText="1"/>
    </xf>
    <xf numFmtId="49" fontId="23" fillId="0" borderId="9" xfId="2" applyNumberFormat="1" applyFont="1" applyBorder="1" applyAlignment="1">
      <alignment horizontal="center" vertical="center" wrapText="1"/>
    </xf>
    <xf numFmtId="38" fontId="4" fillId="0" borderId="9" xfId="1" applyNumberFormat="1" applyFont="1" applyFill="1" applyBorder="1" applyAlignment="1">
      <alignment horizontal="center" vertical="center" wrapText="1"/>
    </xf>
    <xf numFmtId="38" fontId="4" fillId="0" borderId="8" xfId="4" applyNumberFormat="1" applyFont="1" applyFill="1" applyBorder="1" applyAlignment="1">
      <alignment horizontal="center" vertical="center" wrapText="1"/>
    </xf>
    <xf numFmtId="40" fontId="4" fillId="0" borderId="0" xfId="2" applyNumberFormat="1" applyFont="1" applyAlignment="1">
      <alignment horizontal="center" vertical="center"/>
    </xf>
    <xf numFmtId="40" fontId="5" fillId="0" borderId="3" xfId="2" applyNumberFormat="1" applyFont="1" applyBorder="1" applyAlignment="1">
      <alignment horizontal="center" vertical="center"/>
    </xf>
    <xf numFmtId="40" fontId="2" fillId="0" borderId="0" xfId="2" applyNumberFormat="1" applyFont="1" applyAlignment="1">
      <alignment horizontal="center" vertical="center"/>
    </xf>
    <xf numFmtId="40" fontId="13" fillId="0" borderId="1" xfId="3" applyNumberFormat="1" applyFont="1" applyBorder="1" applyAlignment="1">
      <alignment horizontal="center" vertical="center"/>
    </xf>
    <xf numFmtId="40" fontId="2" fillId="0" borderId="0" xfId="3" applyNumberFormat="1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2" fillId="0" borderId="0" xfId="2" applyFont="1" applyAlignment="1">
      <alignment horizontal="right" vertical="top" wrapText="1"/>
    </xf>
    <xf numFmtId="0" fontId="25" fillId="0" borderId="0" xfId="2" applyFont="1" applyAlignment="1">
      <alignment horizontal="right" vertical="top" wrapText="1"/>
    </xf>
    <xf numFmtId="49" fontId="8" fillId="0" borderId="0" xfId="0" applyNumberFormat="1" applyFont="1" applyAlignment="1">
      <alignment horizontal="right" vertical="top" wrapText="1" readingOrder="2"/>
    </xf>
    <xf numFmtId="38" fontId="4" fillId="8" borderId="8" xfId="4" applyNumberFormat="1" applyFont="1" applyFill="1" applyBorder="1" applyAlignment="1">
      <alignment horizontal="center" vertical="center" wrapText="1"/>
    </xf>
    <xf numFmtId="4" fontId="0" fillId="0" borderId="0" xfId="0" applyNumberFormat="1"/>
    <xf numFmtId="38" fontId="4" fillId="8" borderId="9" xfId="1" applyNumberFormat="1" applyFont="1" applyFill="1" applyBorder="1" applyAlignment="1">
      <alignment horizontal="center" vertical="center" wrapText="1"/>
    </xf>
    <xf numFmtId="38" fontId="4" fillId="0" borderId="15" xfId="1" applyNumberFormat="1" applyFont="1" applyFill="1" applyBorder="1" applyAlignment="1">
      <alignment horizontal="center"/>
    </xf>
  </cellXfs>
  <cellStyles count="7">
    <cellStyle name="Comma" xfId="1" builtinId="3"/>
    <cellStyle name="Comma [0]" xfId="6" builtinId="6"/>
    <cellStyle name="Comma 2" xfId="4" xr:uid="{1EA0BF20-AA3F-4CE9-B69F-66A08B1A0E7D}"/>
    <cellStyle name="Comma 2 2" xfId="5" xr:uid="{3A3B5F64-F09E-4B96-8C19-276D25673FFE}"/>
    <cellStyle name="Normal" xfId="0" builtinId="0"/>
    <cellStyle name="Normal 2" xfId="2" xr:uid="{77D6F725-FD20-4428-991A-849CE97A0E85}"/>
    <cellStyle name="Percent 2" xfId="3" xr:uid="{9E1C7301-E07E-472A-B1EB-BC95CD80F2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FD1AF-5447-47F9-8050-443A85140911}">
  <dimension ref="A1:V80"/>
  <sheetViews>
    <sheetView rightToLeft="1" view="pageBreakPreview" topLeftCell="A25" zoomScaleNormal="100" zoomScaleSheetLayoutView="100" workbookViewId="0">
      <selection activeCell="T32" sqref="T32:T33"/>
    </sheetView>
  </sheetViews>
  <sheetFormatPr defaultColWidth="9.140625" defaultRowHeight="19.5" x14ac:dyDescent="0.25"/>
  <cols>
    <col min="1" max="1" width="2.7109375" style="42" customWidth="1"/>
    <col min="2" max="2" width="5.7109375" style="42" customWidth="1"/>
    <col min="3" max="3" width="12.140625" style="42" bestFit="1" customWidth="1"/>
    <col min="4" max="4" width="61.140625" style="42" customWidth="1"/>
    <col min="5" max="5" width="7.85546875" style="106" customWidth="1"/>
    <col min="6" max="6" width="8.140625" style="42" customWidth="1"/>
    <col min="7" max="7" width="10.42578125" style="166" bestFit="1" customWidth="1"/>
    <col min="8" max="8" width="14.85546875" style="119" customWidth="1"/>
    <col min="9" max="9" width="1.7109375" style="42" customWidth="1"/>
    <col min="10" max="10" width="8.7109375" style="42" customWidth="1"/>
    <col min="11" max="11" width="15.42578125" style="42" bestFit="1" customWidth="1"/>
    <col min="12" max="12" width="12.85546875" style="119" customWidth="1"/>
    <col min="13" max="13" width="2.7109375" style="42" customWidth="1"/>
    <col min="14" max="14" width="0" style="42" hidden="1" customWidth="1"/>
    <col min="15" max="15" width="16.42578125" style="42" hidden="1" customWidth="1"/>
    <col min="16" max="16" width="10" style="42" hidden="1" customWidth="1"/>
    <col min="17" max="17" width="9.140625" style="42"/>
    <col min="18" max="18" width="11.5703125" style="42" bestFit="1" customWidth="1"/>
    <col min="19" max="16384" width="9.140625" style="42"/>
  </cols>
  <sheetData>
    <row r="1" spans="2:18" s="41" customFormat="1" ht="24" customHeight="1" x14ac:dyDescent="0.25">
      <c r="B1" s="40" t="s">
        <v>116</v>
      </c>
      <c r="C1" s="40"/>
      <c r="E1" s="105"/>
      <c r="G1" s="164"/>
      <c r="H1" s="118"/>
      <c r="L1" s="11" t="s">
        <v>31</v>
      </c>
    </row>
    <row r="2" spans="2:18" s="41" customFormat="1" ht="24" customHeight="1" x14ac:dyDescent="0.25">
      <c r="B2" s="40" t="s">
        <v>5</v>
      </c>
      <c r="C2" s="40"/>
      <c r="E2" s="105"/>
      <c r="G2" s="164"/>
      <c r="H2" s="118"/>
      <c r="L2" s="11" t="s">
        <v>32</v>
      </c>
    </row>
    <row r="3" spans="2:18" s="41" customFormat="1" ht="24" customHeight="1" x14ac:dyDescent="0.25">
      <c r="B3" s="40" t="s">
        <v>117</v>
      </c>
      <c r="C3" s="40"/>
      <c r="E3" s="105"/>
      <c r="G3" s="165"/>
      <c r="H3" s="118"/>
      <c r="L3" s="11" t="s">
        <v>33</v>
      </c>
    </row>
    <row r="4" spans="2:18" ht="6" customHeight="1" x14ac:dyDescent="0.25"/>
    <row r="5" spans="2:18" s="44" customFormat="1" ht="40.5" customHeight="1" x14ac:dyDescent="0.25">
      <c r="B5" s="111" t="s">
        <v>12</v>
      </c>
      <c r="C5" s="111" t="s">
        <v>13</v>
      </c>
      <c r="D5" s="111" t="s">
        <v>14</v>
      </c>
      <c r="E5" s="112" t="s">
        <v>15</v>
      </c>
      <c r="F5" s="113" t="s">
        <v>16</v>
      </c>
      <c r="G5" s="161" t="s">
        <v>17</v>
      </c>
      <c r="H5" s="114" t="s">
        <v>18</v>
      </c>
      <c r="I5" s="43"/>
      <c r="J5" s="115" t="s">
        <v>19</v>
      </c>
      <c r="K5" s="115" t="s">
        <v>20</v>
      </c>
      <c r="L5" s="116" t="s">
        <v>21</v>
      </c>
      <c r="N5" s="44" t="s">
        <v>22</v>
      </c>
    </row>
    <row r="6" spans="2:18" s="44" customFormat="1" ht="21" customHeight="1" x14ac:dyDescent="0.25">
      <c r="B6" s="131">
        <f>Sheet2!A2</f>
        <v>1</v>
      </c>
      <c r="C6" s="200" t="str">
        <f>Sheet2!K2</f>
        <v>6962514301</v>
      </c>
      <c r="D6" s="201" t="str">
        <f>Sheet2!L2</f>
        <v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v>
      </c>
      <c r="E6" s="202" t="str">
        <f>Sheet2!S2</f>
        <v>Set</v>
      </c>
      <c r="F6" s="203">
        <f>Sheet2!M2</f>
        <v>35</v>
      </c>
      <c r="G6" s="162">
        <v>62</v>
      </c>
      <c r="H6" s="66">
        <f>F6*G6</f>
        <v>2170</v>
      </c>
      <c r="I6" s="110"/>
      <c r="J6" s="204">
        <f>Sheet2!R2</f>
        <v>35</v>
      </c>
      <c r="K6" s="130">
        <f>J6/F6</f>
        <v>1</v>
      </c>
      <c r="L6" s="66">
        <f>J6*G6</f>
        <v>2170</v>
      </c>
      <c r="N6" s="44">
        <v>36</v>
      </c>
      <c r="O6" s="45">
        <f>N6-J6</f>
        <v>1</v>
      </c>
      <c r="P6" s="46">
        <f>N6*G6</f>
        <v>2232</v>
      </c>
      <c r="Q6" s="44">
        <v>2</v>
      </c>
      <c r="R6" s="44" t="s">
        <v>129</v>
      </c>
    </row>
    <row r="7" spans="2:18" s="44" customFormat="1" ht="21" customHeight="1" x14ac:dyDescent="0.25">
      <c r="B7" s="132">
        <f>Sheet2!A3</f>
        <v>2</v>
      </c>
      <c r="C7" s="198" t="str">
        <f>Sheet2!K3</f>
        <v>6962514301</v>
      </c>
      <c r="D7" s="205" t="str">
        <f>Sheet2!L3</f>
        <v>250W metal Halide Lamp</v>
      </c>
      <c r="E7" s="206" t="str">
        <f>Sheet2!S3</f>
        <v>Piece</v>
      </c>
      <c r="F7" s="207">
        <f>Sheet2!M3</f>
        <v>35</v>
      </c>
      <c r="G7" s="163">
        <v>0</v>
      </c>
      <c r="H7" s="67">
        <f>F7*G7</f>
        <v>0</v>
      </c>
      <c r="I7" s="110"/>
      <c r="J7" s="208">
        <f>Sheet2!R3</f>
        <v>35</v>
      </c>
      <c r="K7" s="117">
        <f t="shared" ref="K7:K30" si="0">J7/F7</f>
        <v>1</v>
      </c>
      <c r="L7" s="67">
        <f>J7*G7</f>
        <v>0</v>
      </c>
      <c r="N7" s="44">
        <v>4</v>
      </c>
      <c r="O7" s="45">
        <f t="shared" ref="O7:O12" si="1">N7-J7</f>
        <v>-31</v>
      </c>
      <c r="P7" s="46">
        <f t="shared" ref="P7:P12" si="2">N7*G7</f>
        <v>0</v>
      </c>
      <c r="Q7" s="44">
        <v>2</v>
      </c>
      <c r="R7" s="44" t="s">
        <v>129</v>
      </c>
    </row>
    <row r="8" spans="2:18" s="44" customFormat="1" ht="21" customHeight="1" x14ac:dyDescent="0.25">
      <c r="B8" s="132">
        <f>Sheet2!A4</f>
        <v>3</v>
      </c>
      <c r="C8" s="198" t="str">
        <f>Sheet2!K4</f>
        <v>6962514301</v>
      </c>
      <c r="D8" s="205" t="str">
        <f>Sheet2!L4</f>
        <v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v>
      </c>
      <c r="E8" s="206" t="str">
        <f>Sheet2!S4</f>
        <v>Set</v>
      </c>
      <c r="F8" s="207">
        <f>Sheet2!M4</f>
        <v>35</v>
      </c>
      <c r="G8" s="163">
        <v>62</v>
      </c>
      <c r="H8" s="67">
        <f t="shared" ref="H8:H12" si="3">F8*G8</f>
        <v>2170</v>
      </c>
      <c r="I8" s="110"/>
      <c r="J8" s="208">
        <f>Sheet2!R4</f>
        <v>35</v>
      </c>
      <c r="K8" s="117">
        <f t="shared" si="0"/>
        <v>1</v>
      </c>
      <c r="L8" s="67">
        <f t="shared" ref="L8:L30" si="4">J8*G8</f>
        <v>2170</v>
      </c>
      <c r="N8" s="44">
        <v>112</v>
      </c>
      <c r="O8" s="45">
        <f t="shared" si="1"/>
        <v>77</v>
      </c>
      <c r="P8" s="46">
        <f t="shared" si="2"/>
        <v>6944</v>
      </c>
      <c r="Q8" s="44">
        <v>2</v>
      </c>
      <c r="R8" s="44" t="s">
        <v>129</v>
      </c>
    </row>
    <row r="9" spans="2:18" s="44" customFormat="1" ht="21" customHeight="1" x14ac:dyDescent="0.25">
      <c r="B9" s="132">
        <f>Sheet2!A5</f>
        <v>4</v>
      </c>
      <c r="C9" s="198" t="str">
        <f>Sheet2!K5</f>
        <v>6962514301</v>
      </c>
      <c r="D9" s="205" t="str">
        <f>Sheet2!L5</f>
        <v>250W metal Halide Lamp</v>
      </c>
      <c r="E9" s="206" t="str">
        <f>Sheet2!S5</f>
        <v>Piece</v>
      </c>
      <c r="F9" s="207">
        <f>Sheet2!M5</f>
        <v>35</v>
      </c>
      <c r="G9" s="163">
        <v>0</v>
      </c>
      <c r="H9" s="67">
        <f t="shared" si="3"/>
        <v>0</v>
      </c>
      <c r="I9" s="110"/>
      <c r="J9" s="208">
        <f>Sheet2!R5</f>
        <v>35</v>
      </c>
      <c r="K9" s="117">
        <f t="shared" si="0"/>
        <v>1</v>
      </c>
      <c r="L9" s="67">
        <f t="shared" si="4"/>
        <v>0</v>
      </c>
      <c r="N9" s="44">
        <v>30</v>
      </c>
      <c r="O9" s="45">
        <f t="shared" si="1"/>
        <v>-5</v>
      </c>
      <c r="P9" s="46">
        <f t="shared" si="2"/>
        <v>0</v>
      </c>
      <c r="Q9" s="44">
        <v>2</v>
      </c>
      <c r="R9" s="44" t="s">
        <v>129</v>
      </c>
    </row>
    <row r="10" spans="2:18" s="44" customFormat="1" ht="21" customHeight="1" x14ac:dyDescent="0.25">
      <c r="B10" s="132">
        <f>Sheet2!A6</f>
        <v>5</v>
      </c>
      <c r="C10" s="198" t="str">
        <f>Sheet2!K6</f>
        <v>6962514301</v>
      </c>
      <c r="D10" s="205" t="str">
        <f>Sheet2!L6</f>
        <v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v>
      </c>
      <c r="E10" s="206" t="str">
        <f>Sheet2!S6</f>
        <v>Set</v>
      </c>
      <c r="F10" s="207">
        <f>Sheet2!M6</f>
        <v>35</v>
      </c>
      <c r="G10" s="163">
        <v>62</v>
      </c>
      <c r="H10" s="67">
        <f t="shared" si="3"/>
        <v>2170</v>
      </c>
      <c r="I10" s="110"/>
      <c r="J10" s="208">
        <f>Sheet2!R6</f>
        <v>35</v>
      </c>
      <c r="K10" s="117">
        <f t="shared" si="0"/>
        <v>1</v>
      </c>
      <c r="L10" s="67">
        <f t="shared" si="4"/>
        <v>2170</v>
      </c>
      <c r="N10" s="44">
        <v>54</v>
      </c>
      <c r="O10" s="45">
        <f>N10-J10</f>
        <v>19</v>
      </c>
      <c r="P10" s="46">
        <f>N10*G10</f>
        <v>3348</v>
      </c>
      <c r="Q10" s="44">
        <v>2</v>
      </c>
      <c r="R10" s="44" t="s">
        <v>129</v>
      </c>
    </row>
    <row r="11" spans="2:18" s="44" customFormat="1" ht="21" customHeight="1" x14ac:dyDescent="0.25">
      <c r="B11" s="132">
        <f>Sheet2!A7</f>
        <v>6</v>
      </c>
      <c r="C11" s="198" t="str">
        <f>Sheet2!K7</f>
        <v>6962514301</v>
      </c>
      <c r="D11" s="205" t="str">
        <f>Sheet2!L7</f>
        <v>250W metal Halide Lamp</v>
      </c>
      <c r="E11" s="206" t="str">
        <f>Sheet2!S7</f>
        <v>Piece</v>
      </c>
      <c r="F11" s="207">
        <f>Sheet2!M7</f>
        <v>35</v>
      </c>
      <c r="G11" s="163">
        <v>0</v>
      </c>
      <c r="H11" s="67">
        <f t="shared" si="3"/>
        <v>0</v>
      </c>
      <c r="I11" s="110"/>
      <c r="J11" s="208">
        <f>Sheet2!R7</f>
        <v>35</v>
      </c>
      <c r="K11" s="117">
        <f t="shared" si="0"/>
        <v>1</v>
      </c>
      <c r="L11" s="67">
        <f t="shared" si="4"/>
        <v>0</v>
      </c>
      <c r="N11" s="44">
        <v>14</v>
      </c>
      <c r="O11" s="45">
        <f t="shared" si="1"/>
        <v>-21</v>
      </c>
      <c r="P11" s="46">
        <f t="shared" si="2"/>
        <v>0</v>
      </c>
      <c r="Q11" s="44">
        <v>2</v>
      </c>
      <c r="R11" s="44" t="s">
        <v>129</v>
      </c>
    </row>
    <row r="12" spans="2:18" s="44" customFormat="1" ht="21" customHeight="1" x14ac:dyDescent="0.25">
      <c r="B12" s="132">
        <f>Sheet2!A8</f>
        <v>7</v>
      </c>
      <c r="C12" s="198" t="str">
        <f>Sheet2!K8</f>
        <v>6962514301</v>
      </c>
      <c r="D12" s="205" t="str">
        <f>Sheet2!L8</f>
        <v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v>
      </c>
      <c r="E12" s="206" t="str">
        <f>Sheet2!S8</f>
        <v>Set</v>
      </c>
      <c r="F12" s="207">
        <f>Sheet2!M8</f>
        <v>35</v>
      </c>
      <c r="G12" s="163">
        <v>62</v>
      </c>
      <c r="H12" s="67">
        <f t="shared" si="3"/>
        <v>2170</v>
      </c>
      <c r="I12" s="110"/>
      <c r="J12" s="208">
        <f>Sheet2!R8</f>
        <v>35</v>
      </c>
      <c r="K12" s="117">
        <f t="shared" si="0"/>
        <v>1</v>
      </c>
      <c r="L12" s="67">
        <f t="shared" si="4"/>
        <v>2170</v>
      </c>
      <c r="N12" s="44">
        <v>10</v>
      </c>
      <c r="O12" s="45">
        <f t="shared" si="1"/>
        <v>-25</v>
      </c>
      <c r="P12" s="46">
        <f t="shared" si="2"/>
        <v>620</v>
      </c>
      <c r="Q12" s="44">
        <v>2</v>
      </c>
      <c r="R12" s="44" t="s">
        <v>129</v>
      </c>
    </row>
    <row r="13" spans="2:18" s="44" customFormat="1" ht="21" customHeight="1" x14ac:dyDescent="0.25">
      <c r="B13" s="132">
        <f>Sheet2!A9</f>
        <v>8</v>
      </c>
      <c r="C13" s="198" t="str">
        <f>Sheet2!K13</f>
        <v>6962514301</v>
      </c>
      <c r="D13" s="205" t="str">
        <f>Sheet2!L13</f>
        <v>250W metal Halide Lamp</v>
      </c>
      <c r="E13" s="206" t="str">
        <f>Sheet2!S13</f>
        <v>Piece</v>
      </c>
      <c r="F13" s="207">
        <f>Sheet2!M13</f>
        <v>35</v>
      </c>
      <c r="G13" s="163">
        <v>0</v>
      </c>
      <c r="H13" s="67">
        <f t="shared" ref="H13:H23" si="5">F13*G13</f>
        <v>0</v>
      </c>
      <c r="I13" s="110"/>
      <c r="J13" s="208">
        <f>Sheet2!R13</f>
        <v>35</v>
      </c>
      <c r="K13" s="117">
        <f t="shared" ref="K13:K20" si="6">J13/F13</f>
        <v>1</v>
      </c>
      <c r="L13" s="67">
        <f t="shared" ref="L13:L20" si="7">J13*G13</f>
        <v>0</v>
      </c>
      <c r="O13" s="45"/>
      <c r="P13" s="46"/>
      <c r="Q13" s="44">
        <v>2</v>
      </c>
      <c r="R13" s="44" t="s">
        <v>129</v>
      </c>
    </row>
    <row r="14" spans="2:18" s="44" customFormat="1" ht="21" customHeight="1" x14ac:dyDescent="0.25">
      <c r="B14" s="132">
        <f>Sheet2!A10</f>
        <v>9</v>
      </c>
      <c r="C14" s="198" t="str">
        <f>Sheet2!K14</f>
        <v>6962514301</v>
      </c>
      <c r="D14" s="205" t="str">
        <f>Sheet2!L14</f>
        <v>STREET LIGHTING FIXTURE, WITH METAL HALIDE LAMP (HIT), Weather Proof, IP55, 250 W, 230 V, 50 Hz, Made of one Piece Die-Cast Aluminum with Brightened &amp; Anodized Aluminum Reflector, Porcelain Lamp holder E40, Shock &amp; Thermal Resistant Glass Bowl Diffuser, Capable for installing on 50~100 mm Diameter Pipe with Mounting facilities, Min. Luman: 26,000 lm, Pole mounted "LD-49"</v>
      </c>
      <c r="E14" s="206" t="str">
        <f>Sheet2!S14</f>
        <v>Set</v>
      </c>
      <c r="F14" s="222">
        <v>34</v>
      </c>
      <c r="G14" s="163">
        <v>62</v>
      </c>
      <c r="H14" s="67">
        <f t="shared" si="5"/>
        <v>2108</v>
      </c>
      <c r="I14" s="110"/>
      <c r="J14" s="220">
        <f>Sheet2!R14</f>
        <v>34</v>
      </c>
      <c r="K14" s="117">
        <f t="shared" si="6"/>
        <v>1</v>
      </c>
      <c r="L14" s="67">
        <f t="shared" si="7"/>
        <v>2108</v>
      </c>
      <c r="O14" s="45"/>
      <c r="P14" s="46"/>
      <c r="Q14" s="44">
        <v>2</v>
      </c>
      <c r="R14" s="44" t="s">
        <v>129</v>
      </c>
    </row>
    <row r="15" spans="2:18" s="44" customFormat="1" ht="21" customHeight="1" x14ac:dyDescent="0.25">
      <c r="B15" s="132">
        <f>Sheet2!A11</f>
        <v>10</v>
      </c>
      <c r="C15" s="198" t="str">
        <f>Sheet2!K15</f>
        <v>6962514301</v>
      </c>
      <c r="D15" s="205" t="str">
        <f>Sheet2!L15</f>
        <v>250W metal Halide Lamp</v>
      </c>
      <c r="E15" s="206" t="str">
        <f>Sheet2!S15</f>
        <v>Piece</v>
      </c>
      <c r="F15" s="207">
        <f>Sheet2!M15</f>
        <v>35</v>
      </c>
      <c r="G15" s="163">
        <v>0</v>
      </c>
      <c r="H15" s="67">
        <f t="shared" si="5"/>
        <v>0</v>
      </c>
      <c r="I15" s="110"/>
      <c r="J15" s="208">
        <f>Sheet2!R15</f>
        <v>35</v>
      </c>
      <c r="K15" s="117">
        <f t="shared" si="6"/>
        <v>1</v>
      </c>
      <c r="L15" s="67">
        <f t="shared" si="7"/>
        <v>0</v>
      </c>
      <c r="O15" s="45"/>
      <c r="P15" s="46"/>
      <c r="Q15" s="44">
        <v>2</v>
      </c>
      <c r="R15" s="44" t="s">
        <v>129</v>
      </c>
    </row>
    <row r="16" spans="2:18" s="44" customFormat="1" ht="21" customHeight="1" x14ac:dyDescent="0.25">
      <c r="B16" s="132">
        <f>Sheet2!A12</f>
        <v>11</v>
      </c>
      <c r="C16" s="198" t="str">
        <f>Sheet2!K16</f>
        <v>6962413301</v>
      </c>
      <c r="D16" s="205" t="str">
        <f>Sheet2!L16</f>
        <v>HIGH BAY LIGHTING FIXTURE, WITH LED PANEL, Weather Proof Type, IP55, 200W, 230V AC, 50Hz, Enclosure material: Painted Metallic body, Connection box to be provided for Cable entry, 2xM20 cable entries equipped with 1 cable glands and 1 stopping plug, double sealed for steel wire armored cable, Min. Luman: 26,000 lm, Suspended Mounted "LD-42"</v>
      </c>
      <c r="E16" s="206" t="str">
        <f>Sheet2!S16</f>
        <v>Set</v>
      </c>
      <c r="F16" s="207">
        <f>Sheet2!M16</f>
        <v>35</v>
      </c>
      <c r="G16" s="163">
        <v>105</v>
      </c>
      <c r="H16" s="67">
        <f t="shared" si="5"/>
        <v>3675</v>
      </c>
      <c r="I16" s="110"/>
      <c r="J16" s="208">
        <f>Sheet2!R16</f>
        <v>35</v>
      </c>
      <c r="K16" s="117">
        <f t="shared" si="6"/>
        <v>1</v>
      </c>
      <c r="L16" s="67">
        <f t="shared" si="7"/>
        <v>3675</v>
      </c>
      <c r="O16" s="45"/>
      <c r="P16" s="46"/>
      <c r="Q16" s="44">
        <v>2</v>
      </c>
      <c r="R16" s="44" t="s">
        <v>129</v>
      </c>
    </row>
    <row r="17" spans="2:18" s="44" customFormat="1" ht="21" customHeight="1" x14ac:dyDescent="0.25">
      <c r="B17" s="132">
        <f>Sheet2!A13</f>
        <v>12</v>
      </c>
      <c r="C17" s="198" t="str">
        <f>Sheet2!K17</f>
        <v>6962413301</v>
      </c>
      <c r="D17" s="205" t="str">
        <f>Sheet2!L17</f>
        <v>Stopping Plug M20</v>
      </c>
      <c r="E17" s="206" t="str">
        <f>Sheet2!S17</f>
        <v>Piece</v>
      </c>
      <c r="F17" s="207">
        <f>Sheet2!M17</f>
        <v>35</v>
      </c>
      <c r="G17" s="163">
        <v>0</v>
      </c>
      <c r="H17" s="67">
        <f t="shared" si="5"/>
        <v>0</v>
      </c>
      <c r="I17" s="110"/>
      <c r="J17" s="208">
        <f>Sheet2!R17</f>
        <v>35</v>
      </c>
      <c r="K17" s="117">
        <f t="shared" si="6"/>
        <v>1</v>
      </c>
      <c r="L17" s="67">
        <f t="shared" si="7"/>
        <v>0</v>
      </c>
      <c r="O17" s="45"/>
      <c r="P17" s="46"/>
      <c r="Q17" s="44">
        <v>2</v>
      </c>
      <c r="R17" s="44" t="s">
        <v>129</v>
      </c>
    </row>
    <row r="18" spans="2:18" s="44" customFormat="1" ht="21" customHeight="1" x14ac:dyDescent="0.25">
      <c r="B18" s="132">
        <f>Sheet2!A14</f>
        <v>13</v>
      </c>
      <c r="C18" s="198" t="str">
        <f>Sheet2!K18</f>
        <v>6962413301</v>
      </c>
      <c r="D18" s="205" t="str">
        <f>Sheet2!L18</f>
        <v>Cable Gland M20</v>
      </c>
      <c r="E18" s="206" t="str">
        <f>Sheet2!S18</f>
        <v>Piece</v>
      </c>
      <c r="F18" s="207">
        <f>Sheet2!M18</f>
        <v>35</v>
      </c>
      <c r="G18" s="163">
        <v>0</v>
      </c>
      <c r="H18" s="67">
        <f t="shared" si="5"/>
        <v>0</v>
      </c>
      <c r="I18" s="110"/>
      <c r="J18" s="208">
        <f>Sheet2!R18</f>
        <v>35</v>
      </c>
      <c r="K18" s="117">
        <f t="shared" si="6"/>
        <v>1</v>
      </c>
      <c r="L18" s="67">
        <f t="shared" si="7"/>
        <v>0</v>
      </c>
      <c r="O18" s="45"/>
      <c r="P18" s="46"/>
      <c r="Q18" s="44">
        <v>2</v>
      </c>
      <c r="R18" s="44" t="s">
        <v>129</v>
      </c>
    </row>
    <row r="19" spans="2:18" s="44" customFormat="1" ht="21" customHeight="1" x14ac:dyDescent="0.25">
      <c r="B19" s="132">
        <f>Sheet2!A15</f>
        <v>14</v>
      </c>
      <c r="C19" s="198" t="str">
        <f>Sheet2!K19</f>
        <v>6962346301</v>
      </c>
      <c r="D19" s="205" t="str">
        <f>Sheet2!L19</f>
        <v>24W LED Weather Proof lighting fixture , 230 V. 50 Hz , Industrial weatherproof  , Enclosure made of Extruded Aluminum  , End cap made of diecast aluminum , Diffuser made of Acrylics sheet , Electronic driver , 24 watt Module , 100 lumen/ watt -2400Lm , CRI&gt;80 , 4000k , 3 pole terminal block suitable for 3x4mm2 cable  (Through wiring ) , Equipped with Two cable entry with M20 gland Brass made nickel plated for armored cable  , IP 65 , Dimension :621x91x78 , Surface mounted (LD-01)</v>
      </c>
      <c r="E19" s="206" t="str">
        <f>Sheet2!S19</f>
        <v>Set</v>
      </c>
      <c r="F19" s="222">
        <v>228</v>
      </c>
      <c r="G19" s="163">
        <v>43</v>
      </c>
      <c r="H19" s="67">
        <f t="shared" si="5"/>
        <v>9804</v>
      </c>
      <c r="I19" s="110"/>
      <c r="J19" s="220">
        <f>Sheet2!R19</f>
        <v>228</v>
      </c>
      <c r="K19" s="117">
        <f t="shared" si="6"/>
        <v>1</v>
      </c>
      <c r="L19" s="67">
        <f t="shared" si="7"/>
        <v>9804</v>
      </c>
      <c r="O19" s="45"/>
      <c r="P19" s="46"/>
      <c r="Q19" s="44">
        <v>2</v>
      </c>
      <c r="R19" s="44" t="s">
        <v>129</v>
      </c>
    </row>
    <row r="20" spans="2:18" s="44" customFormat="1" ht="21" customHeight="1" x14ac:dyDescent="0.25">
      <c r="B20" s="132">
        <f>Sheet2!A16</f>
        <v>15</v>
      </c>
      <c r="C20" s="198" t="str">
        <f>Sheet2!K20</f>
        <v>6962346301</v>
      </c>
      <c r="D20" s="205" t="str">
        <f>Sheet2!L20</f>
        <v>Cable Gland M20</v>
      </c>
      <c r="E20" s="206" t="str">
        <f>Sheet2!S20</f>
        <v>Piece</v>
      </c>
      <c r="F20" s="207">
        <f>Sheet2!M20</f>
        <v>460</v>
      </c>
      <c r="G20" s="163">
        <v>0</v>
      </c>
      <c r="H20" s="67">
        <f t="shared" si="5"/>
        <v>0</v>
      </c>
      <c r="I20" s="110"/>
      <c r="J20" s="208">
        <f>Sheet2!R20</f>
        <v>460</v>
      </c>
      <c r="K20" s="117">
        <f t="shared" si="6"/>
        <v>1</v>
      </c>
      <c r="L20" s="67">
        <f t="shared" si="7"/>
        <v>0</v>
      </c>
      <c r="O20" s="45"/>
      <c r="P20" s="46"/>
      <c r="Q20" s="44">
        <v>2</v>
      </c>
      <c r="R20" s="44" t="s">
        <v>129</v>
      </c>
    </row>
    <row r="21" spans="2:18" s="44" customFormat="1" ht="21" customHeight="1" x14ac:dyDescent="0.25">
      <c r="B21" s="132">
        <f>Sheet2!A17</f>
        <v>16</v>
      </c>
      <c r="C21" s="198" t="str">
        <f>Sheet2!K10</f>
        <v>6962165301</v>
      </c>
      <c r="D21" s="205" t="str">
        <f>Sheet2!L10</f>
        <v>"400 Watt Metal Halide Flood light with Lamp, 230 V, 50 Hz , Industrial weatherproof , Housing made of Diecast Aluminum , Reflector made of Andonized Aluminium , Magnetic ballast with PF corrective capacitor  , Lighting Fixture 26000 lumen,  3 pole terminal block suitable for 3x4mm2 cable (Through wiring ) , Equipped with One cable entry with M20 Gland Brass made nickel plated for Non armored cable ,One M20-brass made nickel plated Stopping Plug ,Fixture  IP 65 , Dimension :535x400x165 mm, Structure mounted (LD-45)"</v>
      </c>
      <c r="E21" s="206" t="str">
        <f>Sheet2!S10</f>
        <v>Set</v>
      </c>
      <c r="F21" s="207">
        <f>Sheet2!M10</f>
        <v>40</v>
      </c>
      <c r="G21" s="163">
        <v>126</v>
      </c>
      <c r="H21" s="67">
        <f t="shared" si="5"/>
        <v>5040</v>
      </c>
      <c r="I21" s="110"/>
      <c r="J21" s="208">
        <f>Sheet2!R10</f>
        <v>40</v>
      </c>
      <c r="K21" s="117">
        <f t="shared" si="0"/>
        <v>1</v>
      </c>
      <c r="L21" s="67">
        <f t="shared" si="4"/>
        <v>5040</v>
      </c>
      <c r="O21" s="45"/>
      <c r="P21" s="46"/>
      <c r="Q21" s="44">
        <v>1</v>
      </c>
      <c r="R21" s="44">
        <v>2828</v>
      </c>
    </row>
    <row r="22" spans="2:18" s="44" customFormat="1" ht="21" customHeight="1" x14ac:dyDescent="0.25">
      <c r="B22" s="132">
        <f>Sheet2!A18</f>
        <v>17</v>
      </c>
      <c r="C22" s="198" t="str">
        <f>Sheet2!K12</f>
        <v>6962165301</v>
      </c>
      <c r="D22" s="205" t="str">
        <f>Sheet2!L12</f>
        <v>400 Watt Metal Halide Lamp for Flood Light Structure Monted</v>
      </c>
      <c r="E22" s="206" t="str">
        <f>Sheet2!S12</f>
        <v>Piece</v>
      </c>
      <c r="F22" s="207">
        <f>Sheet2!M12</f>
        <v>40</v>
      </c>
      <c r="G22" s="163">
        <v>0</v>
      </c>
      <c r="H22" s="67">
        <f t="shared" si="5"/>
        <v>0</v>
      </c>
      <c r="I22" s="110"/>
      <c r="J22" s="208">
        <f>Sheet2!R12</f>
        <v>40</v>
      </c>
      <c r="K22" s="117">
        <f>J22/F22</f>
        <v>1</v>
      </c>
      <c r="L22" s="67">
        <f>J22*G22</f>
        <v>0</v>
      </c>
      <c r="O22" s="45"/>
      <c r="P22" s="46"/>
      <c r="Q22" s="44">
        <v>1</v>
      </c>
      <c r="R22" s="44">
        <v>2828</v>
      </c>
    </row>
    <row r="23" spans="2:18" s="44" customFormat="1" ht="21" customHeight="1" x14ac:dyDescent="0.25">
      <c r="B23" s="132">
        <f>Sheet2!A19</f>
        <v>18</v>
      </c>
      <c r="C23" s="198" t="str">
        <f>Sheet2!K22</f>
        <v>6962165301</v>
      </c>
      <c r="D23" s="205" t="str">
        <f>Sheet2!L22</f>
        <v>M20 Stopping Plug</v>
      </c>
      <c r="E23" s="206" t="str">
        <f>Sheet2!S22</f>
        <v>Piece</v>
      </c>
      <c r="F23" s="207">
        <f>Sheet2!M22</f>
        <v>320</v>
      </c>
      <c r="G23" s="163">
        <v>0</v>
      </c>
      <c r="H23" s="67">
        <f t="shared" si="5"/>
        <v>0</v>
      </c>
      <c r="I23" s="110"/>
      <c r="J23" s="208">
        <f>Sheet2!R22</f>
        <v>320</v>
      </c>
      <c r="K23" s="117">
        <f>J23/F23</f>
        <v>1</v>
      </c>
      <c r="L23" s="67">
        <f>J23*G23</f>
        <v>0</v>
      </c>
      <c r="O23" s="45"/>
      <c r="P23" s="46"/>
      <c r="Q23" s="44">
        <v>1</v>
      </c>
      <c r="R23" s="44">
        <v>2828</v>
      </c>
    </row>
    <row r="24" spans="2:18" s="44" customFormat="1" ht="21" customHeight="1" x14ac:dyDescent="0.25">
      <c r="B24" s="132">
        <f>Sheet2!A20</f>
        <v>19</v>
      </c>
      <c r="C24" s="198" t="str">
        <f>Sheet2!K9</f>
        <v>6962164301</v>
      </c>
      <c r="D24" s="205" t="str">
        <f>Sheet2!L9</f>
        <v>"400 Watt Metal Halide Flood light with Lamp, 230 V, 50 Hz , Industrial weatherproof , Housing made of Diecast Aluminum , Reflector made of Andonized Aluminium , Magnetic ballast with PF corrective capacitor , Lighting Fixture 26000 lumen,  3 pole terminal block suitable for 3x4mm2 cable (Through wiring ) , Equipped with One cable entry with M20 Gland Brass made nickel plated for Non armored cable ,One M20-brass made nickel plated Stopping Plug ,Fixture  IP 65 , Dimension :535x400x165 mm, Pole mounted (LD-51)"</v>
      </c>
      <c r="E24" s="206" t="str">
        <f>Sheet2!S9</f>
        <v>Set</v>
      </c>
      <c r="F24" s="207">
        <f>Sheet2!M9</f>
        <v>280</v>
      </c>
      <c r="G24" s="163">
        <v>126</v>
      </c>
      <c r="H24" s="67">
        <f t="shared" ref="H24" si="8">F24*G24</f>
        <v>35280</v>
      </c>
      <c r="I24" s="110"/>
      <c r="J24" s="208">
        <f>Sheet2!R9</f>
        <v>280</v>
      </c>
      <c r="K24" s="117">
        <f>J24/F24</f>
        <v>1</v>
      </c>
      <c r="L24" s="67">
        <f>J24*G24</f>
        <v>35280</v>
      </c>
      <c r="N24" s="44">
        <v>6</v>
      </c>
      <c r="O24" s="45">
        <f>N24-J24</f>
        <v>-274</v>
      </c>
      <c r="P24" s="46">
        <f>N24*G24</f>
        <v>756</v>
      </c>
      <c r="Q24" s="44">
        <v>1</v>
      </c>
      <c r="R24" s="44">
        <v>2828</v>
      </c>
    </row>
    <row r="25" spans="2:18" s="44" customFormat="1" ht="21" customHeight="1" x14ac:dyDescent="0.25">
      <c r="B25" s="132">
        <f>Sheet2!A21</f>
        <v>20</v>
      </c>
      <c r="C25" s="198" t="str">
        <f>Sheet2!K11</f>
        <v>6962164301</v>
      </c>
      <c r="D25" s="205" t="str">
        <f>Sheet2!L11</f>
        <v>400 Watt Metal Halide Lamp for Flood Light Pole Monted</v>
      </c>
      <c r="E25" s="206" t="str">
        <f>Sheet2!S11</f>
        <v>Piece</v>
      </c>
      <c r="F25" s="207">
        <f>Sheet2!M11</f>
        <v>280</v>
      </c>
      <c r="G25" s="163">
        <v>0</v>
      </c>
      <c r="H25" s="67">
        <f>F25*G25</f>
        <v>0</v>
      </c>
      <c r="I25" s="110"/>
      <c r="J25" s="208">
        <f>Sheet2!R11</f>
        <v>280</v>
      </c>
      <c r="K25" s="117">
        <f t="shared" si="0"/>
        <v>1</v>
      </c>
      <c r="L25" s="67">
        <f t="shared" si="4"/>
        <v>0</v>
      </c>
      <c r="O25" s="45"/>
      <c r="P25" s="46"/>
      <c r="Q25" s="44">
        <v>1</v>
      </c>
      <c r="R25" s="44">
        <v>2828</v>
      </c>
    </row>
    <row r="26" spans="2:18" s="44" customFormat="1" ht="21" customHeight="1" x14ac:dyDescent="0.25">
      <c r="B26" s="132">
        <f>Sheet2!A22</f>
        <v>21</v>
      </c>
      <c r="C26" s="198" t="str">
        <f>Sheet2!K21</f>
        <v>6962164301</v>
      </c>
      <c r="D26" s="205" t="str">
        <f>Sheet2!L21</f>
        <v>M20 Cable Gland</v>
      </c>
      <c r="E26" s="206" t="str">
        <f>Sheet2!S21</f>
        <v>Piece</v>
      </c>
      <c r="F26" s="207">
        <f>Sheet2!M21</f>
        <v>320</v>
      </c>
      <c r="G26" s="163">
        <v>0</v>
      </c>
      <c r="H26" s="67">
        <f>F26*G26</f>
        <v>0</v>
      </c>
      <c r="I26" s="110"/>
      <c r="J26" s="208">
        <f>Sheet2!R21</f>
        <v>320</v>
      </c>
      <c r="K26" s="117">
        <f>J26/F26</f>
        <v>1</v>
      </c>
      <c r="L26" s="67">
        <f>J26*G26</f>
        <v>0</v>
      </c>
      <c r="O26" s="45"/>
      <c r="P26" s="46"/>
      <c r="Q26" s="44">
        <v>1</v>
      </c>
      <c r="R26" s="44">
        <v>2828</v>
      </c>
    </row>
    <row r="27" spans="2:18" s="44" customFormat="1" ht="21" customHeight="1" x14ac:dyDescent="0.25">
      <c r="B27" s="132">
        <f>Sheet2!A23</f>
        <v>22</v>
      </c>
      <c r="C27" s="198" t="str">
        <f>Sheet2!K25</f>
        <v>6962124301</v>
      </c>
      <c r="D27" s="205" t="str">
        <f>Sheet2!L25</f>
        <v>brass made nickle plate cable gland M20for armored cable</v>
      </c>
      <c r="E27" s="206" t="str">
        <f>Sheet2!S25</f>
        <v>Piece</v>
      </c>
      <c r="F27" s="207">
        <f>Sheet2!M25</f>
        <v>614</v>
      </c>
      <c r="G27" s="163">
        <v>0</v>
      </c>
      <c r="H27" s="67">
        <f>F27*G27</f>
        <v>0</v>
      </c>
      <c r="I27" s="110"/>
      <c r="J27" s="208">
        <f>Sheet2!R25</f>
        <v>614</v>
      </c>
      <c r="K27" s="117">
        <f>J27/F27</f>
        <v>1</v>
      </c>
      <c r="L27" s="67">
        <f>J27*G27</f>
        <v>0</v>
      </c>
      <c r="O27" s="45"/>
      <c r="P27" s="46"/>
      <c r="Q27" s="44">
        <v>1</v>
      </c>
      <c r="R27" s="44">
        <v>2828</v>
      </c>
    </row>
    <row r="28" spans="2:18" s="44" customFormat="1" ht="21" customHeight="1" x14ac:dyDescent="0.25">
      <c r="B28" s="132">
        <f>Sheet2!A24</f>
        <v>23</v>
      </c>
      <c r="C28" s="198" t="str">
        <f>Sheet2!K26</f>
        <v>6962124301</v>
      </c>
      <c r="D28" s="205" t="str">
        <f>Sheet2!L26</f>
        <v>H.D.G Clamp suitable for pipe 2</v>
      </c>
      <c r="E28" s="206" t="str">
        <f>Sheet2!S26</f>
        <v>Piece</v>
      </c>
      <c r="F28" s="222">
        <f>Sheet2!M26</f>
        <v>422</v>
      </c>
      <c r="G28" s="163">
        <v>0</v>
      </c>
      <c r="H28" s="67">
        <f>F28*G28</f>
        <v>0</v>
      </c>
      <c r="I28" s="110"/>
      <c r="J28" s="220">
        <f>Sheet2!R26</f>
        <v>405</v>
      </c>
      <c r="K28" s="117">
        <f>J28/F28</f>
        <v>0.95971563981042651</v>
      </c>
      <c r="L28" s="67">
        <f>J28*G28</f>
        <v>0</v>
      </c>
      <c r="O28" s="45"/>
      <c r="P28" s="46"/>
      <c r="Q28" s="44">
        <v>1</v>
      </c>
      <c r="R28" s="44">
        <v>2828</v>
      </c>
    </row>
    <row r="29" spans="2:18" s="44" customFormat="1" ht="21" customHeight="1" x14ac:dyDescent="0.25">
      <c r="B29" s="132">
        <f>Sheet2!A25</f>
        <v>24</v>
      </c>
      <c r="C29" s="198" t="str">
        <f>Sheet2!K23</f>
        <v>6962356301</v>
      </c>
      <c r="D29" s="205" t="str">
        <f>Sheet2!L23</f>
        <v>LED Lighting Fixture,
Weather Proof, IP55,
With 40 W LED Panel,
230V AC, 50Hz,
Surface Mounted (LD-11B)</v>
      </c>
      <c r="E29" s="206" t="str">
        <f>Sheet2!S23</f>
        <v>Piece</v>
      </c>
      <c r="F29" s="207">
        <f>Sheet2!M23</f>
        <v>211</v>
      </c>
      <c r="G29" s="163">
        <v>60</v>
      </c>
      <c r="H29" s="67">
        <f t="shared" ref="H29:H32" si="9">F29*G29</f>
        <v>12660</v>
      </c>
      <c r="I29" s="110"/>
      <c r="J29" s="208">
        <f>Sheet2!R23</f>
        <v>211</v>
      </c>
      <c r="K29" s="117">
        <f t="shared" si="0"/>
        <v>1</v>
      </c>
      <c r="L29" s="67">
        <f t="shared" si="4"/>
        <v>12660</v>
      </c>
      <c r="O29" s="45"/>
      <c r="P29" s="46"/>
      <c r="Q29" s="44">
        <v>3</v>
      </c>
    </row>
    <row r="30" spans="2:18" s="44" customFormat="1" ht="21" customHeight="1" x14ac:dyDescent="0.25">
      <c r="B30" s="132">
        <f>Sheet2!A26</f>
        <v>25</v>
      </c>
      <c r="C30" s="198" t="str">
        <f>Sheet2!K24</f>
        <v>6962356301</v>
      </c>
      <c r="D30" s="205" t="str">
        <f>Sheet2!L24</f>
        <v>LED Lighting Fixture,
Weather Proof, IP55,
With 40 W LED Panel,
230V AC, 50Hz,
Surface Mounted (LD-11B)</v>
      </c>
      <c r="E30" s="206" t="str">
        <f>Sheet2!S24</f>
        <v>Piece</v>
      </c>
      <c r="F30" s="207">
        <f>Sheet2!M24</f>
        <v>96</v>
      </c>
      <c r="G30" s="163">
        <v>55</v>
      </c>
      <c r="H30" s="67">
        <f t="shared" si="9"/>
        <v>5280</v>
      </c>
      <c r="I30" s="110"/>
      <c r="J30" s="208">
        <f>Sheet2!R24</f>
        <v>96</v>
      </c>
      <c r="K30" s="117">
        <f t="shared" si="0"/>
        <v>1</v>
      </c>
      <c r="L30" s="67">
        <f t="shared" si="4"/>
        <v>5280</v>
      </c>
      <c r="O30" s="45"/>
      <c r="P30" s="46"/>
      <c r="Q30" s="44">
        <v>3</v>
      </c>
    </row>
    <row r="31" spans="2:18" s="44" customFormat="1" ht="21" customHeight="1" x14ac:dyDescent="0.25">
      <c r="B31" s="132">
        <f>Sheet2!A27</f>
        <v>26</v>
      </c>
      <c r="C31" s="198" t="s">
        <v>131</v>
      </c>
      <c r="D31" s="205" t="s">
        <v>59</v>
      </c>
      <c r="E31" s="206" t="str">
        <f>Sheet2!S25</f>
        <v>Piece</v>
      </c>
      <c r="F31" s="207">
        <v>30</v>
      </c>
      <c r="G31" s="163">
        <v>122</v>
      </c>
      <c r="H31" s="67">
        <f t="shared" si="9"/>
        <v>3660</v>
      </c>
      <c r="I31" s="110"/>
      <c r="J31" s="208">
        <v>30</v>
      </c>
      <c r="K31" s="117">
        <f t="shared" ref="K31:K33" si="10">J31/F31</f>
        <v>1</v>
      </c>
      <c r="L31" s="67">
        <f t="shared" ref="L31:L33" si="11">J31*G31</f>
        <v>3660</v>
      </c>
      <c r="O31" s="45"/>
      <c r="P31" s="46"/>
      <c r="Q31" s="44">
        <v>4</v>
      </c>
    </row>
    <row r="32" spans="2:18" s="44" customFormat="1" ht="21" customHeight="1" x14ac:dyDescent="0.25">
      <c r="B32" s="132">
        <f>Sheet2!A28</f>
        <v>27</v>
      </c>
      <c r="C32" s="198" t="s">
        <v>132</v>
      </c>
      <c r="D32" s="205" t="s">
        <v>56</v>
      </c>
      <c r="E32" s="206" t="str">
        <f>Sheet2!S26</f>
        <v>Piece</v>
      </c>
      <c r="F32" s="207">
        <v>10</v>
      </c>
      <c r="G32" s="163">
        <v>127</v>
      </c>
      <c r="H32" s="67">
        <f t="shared" si="9"/>
        <v>1270</v>
      </c>
      <c r="I32" s="110"/>
      <c r="J32" s="208">
        <v>10</v>
      </c>
      <c r="K32" s="117">
        <f t="shared" si="10"/>
        <v>1</v>
      </c>
      <c r="L32" s="67">
        <f t="shared" si="11"/>
        <v>1270</v>
      </c>
      <c r="O32" s="45"/>
      <c r="P32" s="46"/>
      <c r="Q32" s="44">
        <v>4</v>
      </c>
    </row>
    <row r="33" spans="2:22" s="44" customFormat="1" ht="21" customHeight="1" x14ac:dyDescent="0.25">
      <c r="B33" s="132">
        <f>Sheet2!A29</f>
        <v>28</v>
      </c>
      <c r="C33" s="198" t="s">
        <v>133</v>
      </c>
      <c r="D33" s="205" t="s">
        <v>57</v>
      </c>
      <c r="E33" s="206" t="s">
        <v>50</v>
      </c>
      <c r="F33" s="207">
        <v>50</v>
      </c>
      <c r="G33" s="163">
        <v>127</v>
      </c>
      <c r="H33" s="67">
        <f>F33*G33</f>
        <v>6350</v>
      </c>
      <c r="I33" s="110"/>
      <c r="J33" s="208">
        <v>50</v>
      </c>
      <c r="K33" s="117">
        <f t="shared" si="10"/>
        <v>1</v>
      </c>
      <c r="L33" s="67">
        <f t="shared" si="11"/>
        <v>6350</v>
      </c>
      <c r="O33" s="45"/>
      <c r="P33" s="46"/>
      <c r="Q33" s="44">
        <v>4</v>
      </c>
    </row>
    <row r="34" spans="2:22" s="44" customFormat="1" ht="21" customHeight="1" x14ac:dyDescent="0.25">
      <c r="B34" s="132">
        <f>Sheet2!A30</f>
        <v>29</v>
      </c>
      <c r="C34" s="198" t="s">
        <v>131</v>
      </c>
      <c r="D34" s="205" t="s">
        <v>114</v>
      </c>
      <c r="E34" s="206" t="s">
        <v>50</v>
      </c>
      <c r="F34" s="207">
        <v>180</v>
      </c>
      <c r="G34" s="163">
        <v>0</v>
      </c>
      <c r="H34" s="67">
        <f t="shared" ref="H34:H46" si="12">F34*G34</f>
        <v>0</v>
      </c>
      <c r="I34" s="110"/>
      <c r="J34" s="208">
        <v>180</v>
      </c>
      <c r="K34" s="117">
        <f t="shared" ref="K34:K46" si="13">J34/F34</f>
        <v>1</v>
      </c>
      <c r="L34" s="67">
        <f t="shared" ref="L34:L46" si="14">J34*G34</f>
        <v>0</v>
      </c>
      <c r="O34" s="45"/>
      <c r="P34" s="46"/>
      <c r="Q34" s="44">
        <v>4</v>
      </c>
      <c r="T34" s="44" t="s">
        <v>86</v>
      </c>
      <c r="U34" s="44" t="s">
        <v>58</v>
      </c>
      <c r="V34" s="44">
        <v>1</v>
      </c>
    </row>
    <row r="35" spans="2:22" s="44" customFormat="1" ht="21" customHeight="1" x14ac:dyDescent="0.25">
      <c r="B35" s="132">
        <f>Sheet2!A31</f>
        <v>30</v>
      </c>
      <c r="C35" s="198" t="s">
        <v>132</v>
      </c>
      <c r="D35" s="205" t="s">
        <v>149</v>
      </c>
      <c r="E35" s="206" t="s">
        <v>50</v>
      </c>
      <c r="F35" s="207">
        <v>120</v>
      </c>
      <c r="G35" s="163">
        <v>0</v>
      </c>
      <c r="H35" s="67">
        <f t="shared" si="12"/>
        <v>0</v>
      </c>
      <c r="I35" s="110"/>
      <c r="J35" s="208">
        <v>120</v>
      </c>
      <c r="K35" s="117">
        <f t="shared" si="13"/>
        <v>1</v>
      </c>
      <c r="L35" s="67">
        <f t="shared" si="14"/>
        <v>0</v>
      </c>
      <c r="O35" s="45"/>
      <c r="P35" s="46"/>
      <c r="Q35" s="44">
        <v>4</v>
      </c>
      <c r="T35" s="44" t="s">
        <v>113</v>
      </c>
      <c r="U35" s="44" t="s">
        <v>150</v>
      </c>
      <c r="V35" s="44">
        <v>17</v>
      </c>
    </row>
    <row r="36" spans="2:22" s="44" customFormat="1" ht="21" customHeight="1" x14ac:dyDescent="0.25">
      <c r="B36" s="132">
        <f>Sheet2!A32</f>
        <v>31</v>
      </c>
      <c r="C36" s="198" t="s">
        <v>104</v>
      </c>
      <c r="D36" s="205" t="s">
        <v>105</v>
      </c>
      <c r="E36" s="206" t="s">
        <v>46</v>
      </c>
      <c r="F36" s="222">
        <v>2</v>
      </c>
      <c r="G36" s="163">
        <v>43</v>
      </c>
      <c r="H36" s="67">
        <f t="shared" si="12"/>
        <v>86</v>
      </c>
      <c r="I36" s="110"/>
      <c r="J36" s="220">
        <v>2</v>
      </c>
      <c r="K36" s="117">
        <f t="shared" si="13"/>
        <v>1</v>
      </c>
      <c r="L36" s="67">
        <f t="shared" si="14"/>
        <v>86</v>
      </c>
      <c r="O36" s="45"/>
      <c r="P36" s="46"/>
      <c r="Q36" s="44">
        <v>4</v>
      </c>
    </row>
    <row r="37" spans="2:22" s="44" customFormat="1" ht="21" customHeight="1" x14ac:dyDescent="0.25">
      <c r="B37" s="132">
        <f>Sheet2!A33</f>
        <v>32</v>
      </c>
      <c r="C37" s="198" t="s">
        <v>86</v>
      </c>
      <c r="D37" s="205" t="s">
        <v>58</v>
      </c>
      <c r="E37" s="206" t="s">
        <v>46</v>
      </c>
      <c r="F37" s="222">
        <v>1</v>
      </c>
      <c r="G37" s="163">
        <v>62</v>
      </c>
      <c r="H37" s="67">
        <f t="shared" si="12"/>
        <v>62</v>
      </c>
      <c r="I37" s="110"/>
      <c r="J37" s="220">
        <v>1</v>
      </c>
      <c r="K37" s="117">
        <f t="shared" si="13"/>
        <v>1</v>
      </c>
      <c r="L37" s="67">
        <f t="shared" si="14"/>
        <v>62</v>
      </c>
      <c r="O37" s="45"/>
      <c r="P37" s="46"/>
      <c r="Q37" s="44">
        <v>4</v>
      </c>
    </row>
    <row r="38" spans="2:22" s="44" customFormat="1" ht="21" customHeight="1" x14ac:dyDescent="0.25">
      <c r="B38" s="132">
        <f>Sheet2!A34</f>
        <v>33</v>
      </c>
      <c r="C38" s="198" t="s">
        <v>113</v>
      </c>
      <c r="D38" s="205" t="s">
        <v>150</v>
      </c>
      <c r="E38" s="206" t="s">
        <v>50</v>
      </c>
      <c r="F38" s="222">
        <v>17</v>
      </c>
      <c r="G38" s="163">
        <v>0</v>
      </c>
      <c r="H38" s="67">
        <f t="shared" si="12"/>
        <v>0</v>
      </c>
      <c r="I38" s="110"/>
      <c r="J38" s="220">
        <v>17</v>
      </c>
      <c r="K38" s="117">
        <f t="shared" si="13"/>
        <v>1</v>
      </c>
      <c r="L38" s="67">
        <f t="shared" si="14"/>
        <v>0</v>
      </c>
      <c r="O38" s="45"/>
      <c r="P38" s="46"/>
      <c r="Q38" s="44">
        <v>4</v>
      </c>
    </row>
    <row r="39" spans="2:22" s="44" customFormat="1" ht="21" customHeight="1" x14ac:dyDescent="0.25">
      <c r="B39" s="132">
        <f>Sheet2!A35</f>
        <v>34</v>
      </c>
      <c r="C39" s="198" t="s">
        <v>113</v>
      </c>
      <c r="D39" s="205" t="s">
        <v>151</v>
      </c>
      <c r="E39" s="206" t="s">
        <v>50</v>
      </c>
      <c r="F39" s="207">
        <v>80</v>
      </c>
      <c r="G39" s="163">
        <v>0</v>
      </c>
      <c r="H39" s="67">
        <f t="shared" si="12"/>
        <v>0</v>
      </c>
      <c r="I39" s="110"/>
      <c r="J39" s="208">
        <v>80</v>
      </c>
      <c r="K39" s="117">
        <f t="shared" si="13"/>
        <v>1</v>
      </c>
      <c r="L39" s="67">
        <f t="shared" si="14"/>
        <v>0</v>
      </c>
      <c r="O39" s="45"/>
      <c r="P39" s="46"/>
      <c r="Q39" s="44">
        <v>4</v>
      </c>
    </row>
    <row r="40" spans="2:22" s="44" customFormat="1" ht="21" customHeight="1" x14ac:dyDescent="0.25">
      <c r="B40" s="132">
        <f>Sheet2!A36</f>
        <v>35</v>
      </c>
      <c r="C40" s="198" t="s">
        <v>152</v>
      </c>
      <c r="D40" s="205" t="s">
        <v>153</v>
      </c>
      <c r="E40" s="206" t="s">
        <v>50</v>
      </c>
      <c r="F40" s="207">
        <v>80</v>
      </c>
      <c r="G40" s="163">
        <v>0</v>
      </c>
      <c r="H40" s="67">
        <f t="shared" si="12"/>
        <v>0</v>
      </c>
      <c r="I40" s="110"/>
      <c r="J40" s="208">
        <v>80</v>
      </c>
      <c r="K40" s="117">
        <f t="shared" si="13"/>
        <v>1</v>
      </c>
      <c r="L40" s="67">
        <f t="shared" si="14"/>
        <v>0</v>
      </c>
      <c r="O40" s="45"/>
      <c r="P40" s="46"/>
      <c r="Q40" s="44">
        <v>4</v>
      </c>
    </row>
    <row r="41" spans="2:22" s="44" customFormat="1" ht="21" customHeight="1" x14ac:dyDescent="0.25">
      <c r="B41" s="132">
        <f>Sheet2!A37</f>
        <v>36</v>
      </c>
      <c r="C41" s="198" t="s">
        <v>152</v>
      </c>
      <c r="D41" s="205" t="s">
        <v>154</v>
      </c>
      <c r="E41" s="206" t="s">
        <v>50</v>
      </c>
      <c r="F41" s="207">
        <v>80</v>
      </c>
      <c r="G41" s="163">
        <v>0</v>
      </c>
      <c r="H41" s="67">
        <f t="shared" si="12"/>
        <v>0</v>
      </c>
      <c r="I41" s="110"/>
      <c r="J41" s="208">
        <v>80</v>
      </c>
      <c r="K41" s="117">
        <f t="shared" si="13"/>
        <v>1</v>
      </c>
      <c r="L41" s="67">
        <f t="shared" si="14"/>
        <v>0</v>
      </c>
      <c r="O41" s="45"/>
      <c r="P41" s="46"/>
      <c r="Q41" s="44">
        <v>4</v>
      </c>
    </row>
    <row r="42" spans="2:22" s="44" customFormat="1" ht="21" customHeight="1" x14ac:dyDescent="0.25">
      <c r="B42" s="132">
        <f>Sheet2!A38</f>
        <v>37</v>
      </c>
      <c r="C42" s="198" t="s">
        <v>152</v>
      </c>
      <c r="D42" s="205" t="s">
        <v>155</v>
      </c>
      <c r="E42" s="206" t="s">
        <v>50</v>
      </c>
      <c r="F42" s="207">
        <v>80</v>
      </c>
      <c r="G42" s="163">
        <v>0</v>
      </c>
      <c r="H42" s="67">
        <f t="shared" si="12"/>
        <v>0</v>
      </c>
      <c r="I42" s="110"/>
      <c r="J42" s="208">
        <v>80</v>
      </c>
      <c r="K42" s="117">
        <f t="shared" si="13"/>
        <v>1</v>
      </c>
      <c r="L42" s="67">
        <f t="shared" si="14"/>
        <v>0</v>
      </c>
      <c r="O42" s="45"/>
      <c r="P42" s="46"/>
      <c r="Q42" s="44">
        <v>4</v>
      </c>
    </row>
    <row r="43" spans="2:22" s="44" customFormat="1" ht="21" customHeight="1" x14ac:dyDescent="0.25">
      <c r="B43" s="132">
        <f>Sheet2!A39</f>
        <v>38</v>
      </c>
      <c r="C43" s="198" t="s">
        <v>113</v>
      </c>
      <c r="D43" s="205" t="s">
        <v>151</v>
      </c>
      <c r="E43" s="206" t="s">
        <v>50</v>
      </c>
      <c r="F43" s="207">
        <v>560</v>
      </c>
      <c r="G43" s="163">
        <v>0</v>
      </c>
      <c r="H43" s="67">
        <f t="shared" si="12"/>
        <v>0</v>
      </c>
      <c r="I43" s="110"/>
      <c r="J43" s="208">
        <v>560</v>
      </c>
      <c r="K43" s="117">
        <f t="shared" si="13"/>
        <v>1</v>
      </c>
      <c r="L43" s="67">
        <f t="shared" si="14"/>
        <v>0</v>
      </c>
      <c r="O43" s="45"/>
      <c r="P43" s="46"/>
      <c r="Q43" s="44">
        <v>4</v>
      </c>
    </row>
    <row r="44" spans="2:22" s="44" customFormat="1" ht="21" customHeight="1" x14ac:dyDescent="0.25">
      <c r="B44" s="132">
        <f>Sheet2!A40</f>
        <v>39</v>
      </c>
      <c r="C44" s="198" t="s">
        <v>113</v>
      </c>
      <c r="D44" s="205" t="s">
        <v>153</v>
      </c>
      <c r="E44" s="206" t="s">
        <v>50</v>
      </c>
      <c r="F44" s="207">
        <v>560</v>
      </c>
      <c r="G44" s="163">
        <v>0</v>
      </c>
      <c r="H44" s="67">
        <f t="shared" si="12"/>
        <v>0</v>
      </c>
      <c r="I44" s="110"/>
      <c r="J44" s="208">
        <v>560</v>
      </c>
      <c r="K44" s="117">
        <f t="shared" si="13"/>
        <v>1</v>
      </c>
      <c r="L44" s="67">
        <f t="shared" si="14"/>
        <v>0</v>
      </c>
      <c r="O44" s="45"/>
      <c r="P44" s="46"/>
      <c r="Q44" s="44">
        <v>4</v>
      </c>
    </row>
    <row r="45" spans="2:22" s="44" customFormat="1" ht="21" customHeight="1" x14ac:dyDescent="0.25">
      <c r="B45" s="132">
        <f>Sheet2!A41</f>
        <v>40</v>
      </c>
      <c r="C45" s="198" t="s">
        <v>113</v>
      </c>
      <c r="D45" s="205" t="s">
        <v>154</v>
      </c>
      <c r="E45" s="206" t="s">
        <v>50</v>
      </c>
      <c r="F45" s="207">
        <v>560</v>
      </c>
      <c r="G45" s="163">
        <v>0</v>
      </c>
      <c r="H45" s="67">
        <f t="shared" si="12"/>
        <v>0</v>
      </c>
      <c r="I45" s="110"/>
      <c r="J45" s="208">
        <v>560</v>
      </c>
      <c r="K45" s="117">
        <f t="shared" si="13"/>
        <v>1</v>
      </c>
      <c r="L45" s="67">
        <f t="shared" si="14"/>
        <v>0</v>
      </c>
      <c r="O45" s="45"/>
      <c r="P45" s="46"/>
      <c r="Q45" s="44">
        <v>4</v>
      </c>
    </row>
    <row r="46" spans="2:22" s="44" customFormat="1" ht="21" customHeight="1" x14ac:dyDescent="0.25">
      <c r="B46" s="132">
        <f>Sheet2!A42</f>
        <v>41</v>
      </c>
      <c r="C46" s="198" t="s">
        <v>113</v>
      </c>
      <c r="D46" s="205" t="s">
        <v>156</v>
      </c>
      <c r="E46" s="206" t="s">
        <v>50</v>
      </c>
      <c r="F46" s="207">
        <v>560</v>
      </c>
      <c r="G46" s="163">
        <v>0</v>
      </c>
      <c r="H46" s="67">
        <f t="shared" si="12"/>
        <v>0</v>
      </c>
      <c r="I46" s="110"/>
      <c r="J46" s="208">
        <v>560</v>
      </c>
      <c r="K46" s="117">
        <f t="shared" si="13"/>
        <v>1</v>
      </c>
      <c r="L46" s="67">
        <f t="shared" si="14"/>
        <v>0</v>
      </c>
      <c r="O46" s="45"/>
      <c r="P46" s="46"/>
      <c r="Q46" s="44">
        <v>4</v>
      </c>
      <c r="T46" s="44" t="s">
        <v>113</v>
      </c>
      <c r="U46" s="44" t="s">
        <v>151</v>
      </c>
      <c r="V46" s="44">
        <v>80</v>
      </c>
    </row>
    <row r="47" spans="2:22" ht="5.0999999999999996" customHeight="1" x14ac:dyDescent="0.25">
      <c r="D47" s="47"/>
      <c r="F47" s="47"/>
      <c r="G47" s="167"/>
      <c r="H47" s="120"/>
      <c r="I47" s="48"/>
      <c r="J47" s="49"/>
      <c r="K47" s="49"/>
      <c r="L47" s="124"/>
      <c r="T47" s="100" t="s">
        <v>152</v>
      </c>
      <c r="U47" s="100" t="s">
        <v>154</v>
      </c>
      <c r="V47" s="221">
        <v>80</v>
      </c>
    </row>
    <row r="48" spans="2:22" s="50" customFormat="1" ht="24" thickBot="1" x14ac:dyDescent="0.3">
      <c r="D48" s="51"/>
      <c r="E48" s="105"/>
      <c r="F48" s="51"/>
      <c r="G48" s="168"/>
      <c r="H48" s="68">
        <f>SUM(H6:H47)</f>
        <v>93955</v>
      </c>
      <c r="I48" s="52"/>
      <c r="J48" s="53"/>
      <c r="K48" s="53"/>
      <c r="L48" s="68">
        <f>SUM(L6:L47)</f>
        <v>93955</v>
      </c>
      <c r="T48" s="100" t="s">
        <v>152</v>
      </c>
      <c r="U48" s="100" t="s">
        <v>155</v>
      </c>
      <c r="V48" s="221">
        <v>80</v>
      </c>
    </row>
    <row r="49" spans="2:13" ht="20.100000000000001" customHeight="1" thickTop="1" x14ac:dyDescent="0.25">
      <c r="D49" s="47"/>
      <c r="F49" s="54"/>
      <c r="G49" s="169"/>
      <c r="H49" s="121"/>
      <c r="I49" s="47"/>
      <c r="J49" s="47"/>
      <c r="K49" s="47"/>
      <c r="L49" s="121"/>
    </row>
    <row r="50" spans="2:13" ht="30" customHeight="1" x14ac:dyDescent="0.25">
      <c r="B50" s="55" t="s">
        <v>23</v>
      </c>
      <c r="C50" s="55"/>
      <c r="D50" s="56"/>
      <c r="E50" s="107"/>
      <c r="F50" s="72"/>
      <c r="G50" s="170"/>
      <c r="H50" s="72" t="s">
        <v>24</v>
      </c>
      <c r="I50" s="57"/>
      <c r="J50" s="55" t="s">
        <v>25</v>
      </c>
      <c r="K50" s="55"/>
      <c r="L50" s="125"/>
    </row>
    <row r="51" spans="2:13" ht="6" customHeight="1" x14ac:dyDescent="0.25">
      <c r="F51" s="122"/>
      <c r="G51" s="171"/>
      <c r="H51" s="122"/>
      <c r="I51" s="57"/>
    </row>
    <row r="52" spans="2:13" s="58" customFormat="1" ht="18.75" customHeight="1" x14ac:dyDescent="0.6">
      <c r="B52" s="214" t="s">
        <v>3</v>
      </c>
      <c r="E52" s="106"/>
      <c r="F52" s="175"/>
      <c r="G52" s="172"/>
      <c r="H52" s="126">
        <f>H48</f>
        <v>93955</v>
      </c>
      <c r="I52" s="59"/>
      <c r="J52" s="217" t="s">
        <v>141</v>
      </c>
      <c r="K52" s="217"/>
      <c r="L52" s="217"/>
    </row>
    <row r="53" spans="2:13" ht="18.75" customHeight="1" x14ac:dyDescent="0.7">
      <c r="B53" s="214" t="s">
        <v>26</v>
      </c>
      <c r="C53" s="60"/>
      <c r="D53" s="58"/>
      <c r="E53" s="108"/>
      <c r="F53" s="176"/>
      <c r="G53" s="174"/>
      <c r="H53" s="127">
        <f>H52*9%</f>
        <v>8455.9499999999989</v>
      </c>
      <c r="I53" s="61"/>
      <c r="J53" s="217"/>
      <c r="K53" s="217"/>
      <c r="L53" s="217"/>
    </row>
    <row r="54" spans="2:13" ht="18.75" customHeight="1" x14ac:dyDescent="0.7">
      <c r="B54" s="215" t="s">
        <v>7</v>
      </c>
      <c r="C54" s="62"/>
      <c r="D54" s="63"/>
      <c r="E54" s="109"/>
      <c r="F54" s="176"/>
      <c r="G54" s="174"/>
      <c r="H54" s="128">
        <f>SUM(H52:H53)</f>
        <v>102410.95</v>
      </c>
      <c r="J54" s="217"/>
      <c r="K54" s="217"/>
      <c r="L54" s="217"/>
    </row>
    <row r="55" spans="2:13" ht="18.75" customHeight="1" x14ac:dyDescent="0.25">
      <c r="B55" s="214"/>
      <c r="C55" s="58"/>
      <c r="D55" s="58"/>
      <c r="F55" s="176"/>
      <c r="G55" s="174"/>
      <c r="H55" s="129"/>
      <c r="J55" s="217"/>
      <c r="K55" s="217"/>
      <c r="L55" s="217"/>
    </row>
    <row r="56" spans="2:13" ht="18.75" customHeight="1" x14ac:dyDescent="0.25">
      <c r="B56" s="215" t="s">
        <v>6</v>
      </c>
      <c r="C56" s="63"/>
      <c r="D56" s="58"/>
      <c r="F56" s="176"/>
      <c r="G56" s="174"/>
      <c r="H56" s="129"/>
      <c r="J56" s="217"/>
      <c r="K56" s="217"/>
      <c r="L56" s="217"/>
    </row>
    <row r="57" spans="2:13" ht="18.75" customHeight="1" x14ac:dyDescent="0.25">
      <c r="B57" s="214" t="s">
        <v>118</v>
      </c>
      <c r="C57" s="58"/>
      <c r="D57" s="58"/>
      <c r="F57" s="176"/>
      <c r="G57" s="174"/>
      <c r="H57" s="129">
        <v>-30586</v>
      </c>
      <c r="J57" s="217"/>
      <c r="K57" s="217"/>
      <c r="L57" s="217"/>
    </row>
    <row r="58" spans="2:13" ht="18.75" customHeight="1" x14ac:dyDescent="0.25">
      <c r="B58" s="214" t="s">
        <v>130</v>
      </c>
      <c r="C58" s="58"/>
      <c r="D58" s="58"/>
      <c r="F58" s="176"/>
      <c r="G58" s="174"/>
      <c r="H58" s="129">
        <f>-H52*5/100</f>
        <v>-4697.75</v>
      </c>
      <c r="J58" s="217"/>
      <c r="K58" s="217"/>
      <c r="L58" s="217"/>
    </row>
    <row r="59" spans="2:13" ht="18.75" customHeight="1" x14ac:dyDescent="0.25">
      <c r="B59" s="214" t="s">
        <v>142</v>
      </c>
      <c r="C59" s="58"/>
      <c r="D59" s="58"/>
      <c r="F59" s="176"/>
      <c r="G59" s="174"/>
      <c r="H59" s="127">
        <f>-H52*10/100</f>
        <v>-9395.5</v>
      </c>
      <c r="J59" s="217"/>
      <c r="K59" s="217"/>
      <c r="L59" s="217"/>
    </row>
    <row r="60" spans="2:13" ht="18.75" customHeight="1" x14ac:dyDescent="0.7">
      <c r="B60" s="215" t="s">
        <v>27</v>
      </c>
      <c r="C60" s="62"/>
      <c r="D60" s="63"/>
      <c r="E60" s="109"/>
      <c r="F60" s="176"/>
      <c r="G60" s="174"/>
      <c r="H60" s="128">
        <f>SUM(H57:H59)</f>
        <v>-44679.25</v>
      </c>
      <c r="I60" s="64"/>
      <c r="J60" s="217"/>
      <c r="K60" s="217"/>
      <c r="L60" s="217"/>
      <c r="M60" s="65"/>
    </row>
    <row r="61" spans="2:13" ht="18.75" customHeight="1" x14ac:dyDescent="0.25">
      <c r="B61" s="214"/>
      <c r="C61" s="58"/>
      <c r="D61" s="58"/>
      <c r="F61" s="176"/>
      <c r="G61" s="174"/>
      <c r="H61" s="209"/>
      <c r="J61" s="217"/>
      <c r="K61" s="217"/>
      <c r="L61" s="217"/>
    </row>
    <row r="62" spans="2:13" ht="18.75" customHeight="1" thickBot="1" x14ac:dyDescent="0.75">
      <c r="B62" s="215" t="s">
        <v>28</v>
      </c>
      <c r="C62" s="62"/>
      <c r="D62" s="63"/>
      <c r="E62" s="109"/>
      <c r="F62" s="176"/>
      <c r="G62" s="173"/>
      <c r="H62" s="210">
        <f>H54+H60</f>
        <v>57731.7</v>
      </c>
      <c r="J62" s="217"/>
      <c r="K62" s="217"/>
      <c r="L62" s="217"/>
    </row>
    <row r="63" spans="2:13" ht="18.75" customHeight="1" thickTop="1" x14ac:dyDescent="0.25">
      <c r="B63" s="214"/>
      <c r="F63" s="176"/>
      <c r="H63" s="211"/>
      <c r="J63" s="217"/>
      <c r="K63" s="217"/>
      <c r="L63" s="217"/>
    </row>
    <row r="64" spans="2:13" ht="18.75" customHeight="1" x14ac:dyDescent="0.25">
      <c r="B64" s="214"/>
      <c r="H64" s="211"/>
      <c r="J64" s="218" t="s">
        <v>143</v>
      </c>
      <c r="K64" s="218"/>
      <c r="L64" s="218"/>
    </row>
    <row r="65" spans="1:12" ht="18.75" customHeight="1" x14ac:dyDescent="0.25">
      <c r="B65" s="216" t="s">
        <v>23</v>
      </c>
      <c r="C65" s="55"/>
      <c r="D65" s="56"/>
      <c r="E65" s="107"/>
      <c r="F65" s="72"/>
      <c r="G65" s="170"/>
      <c r="H65" s="212" t="s">
        <v>24</v>
      </c>
      <c r="J65" s="218"/>
      <c r="K65" s="218"/>
      <c r="L65" s="218"/>
    </row>
    <row r="66" spans="1:12" ht="18.75" customHeight="1" x14ac:dyDescent="0.25">
      <c r="B66" s="214"/>
      <c r="F66" s="122"/>
      <c r="G66" s="171"/>
      <c r="H66" s="213"/>
      <c r="J66" s="218"/>
      <c r="K66" s="218"/>
      <c r="L66" s="218"/>
    </row>
    <row r="67" spans="1:12" ht="18.75" customHeight="1" x14ac:dyDescent="0.25">
      <c r="A67" s="58"/>
      <c r="B67" s="214" t="s">
        <v>3</v>
      </c>
      <c r="C67" s="58"/>
      <c r="D67" s="58"/>
      <c r="F67" s="175"/>
      <c r="G67" s="172"/>
      <c r="H67" s="126">
        <f>L48</f>
        <v>93955</v>
      </c>
      <c r="J67" s="218"/>
      <c r="K67" s="218"/>
      <c r="L67" s="218"/>
    </row>
    <row r="68" spans="1:12" ht="18.75" customHeight="1" x14ac:dyDescent="0.6">
      <c r="B68" s="214" t="s">
        <v>26</v>
      </c>
      <c r="C68" s="60"/>
      <c r="D68" s="58"/>
      <c r="E68" s="108"/>
      <c r="F68" s="176"/>
      <c r="G68" s="174"/>
      <c r="H68" s="127">
        <f>H67*9%</f>
        <v>8455.9499999999989</v>
      </c>
      <c r="J68" s="218"/>
      <c r="K68" s="218"/>
      <c r="L68" s="218"/>
    </row>
    <row r="69" spans="1:12" ht="18.75" customHeight="1" x14ac:dyDescent="0.7">
      <c r="B69" s="215" t="s">
        <v>7</v>
      </c>
      <c r="C69" s="62"/>
      <c r="D69" s="63"/>
      <c r="E69" s="109"/>
      <c r="F69" s="176"/>
      <c r="G69" s="174"/>
      <c r="H69" s="128">
        <f>SUM(H67:H68)</f>
        <v>102410.95</v>
      </c>
      <c r="J69" s="218"/>
      <c r="K69" s="218"/>
      <c r="L69" s="218"/>
    </row>
    <row r="70" spans="1:12" ht="18.75" customHeight="1" x14ac:dyDescent="0.25">
      <c r="B70" s="214"/>
      <c r="C70" s="58"/>
      <c r="D70" s="58"/>
      <c r="F70" s="176"/>
      <c r="G70" s="174"/>
      <c r="H70" s="129"/>
      <c r="J70" s="218"/>
      <c r="K70" s="218"/>
      <c r="L70" s="218"/>
    </row>
    <row r="71" spans="1:12" ht="18.75" customHeight="1" x14ac:dyDescent="0.25">
      <c r="B71" s="215" t="s">
        <v>6</v>
      </c>
      <c r="C71" s="63"/>
      <c r="D71" s="58"/>
      <c r="F71" s="176"/>
      <c r="G71" s="174"/>
      <c r="H71" s="129"/>
    </row>
    <row r="72" spans="1:12" ht="18.75" customHeight="1" x14ac:dyDescent="0.25">
      <c r="B72" s="214" t="s">
        <v>118</v>
      </c>
      <c r="C72" s="58"/>
      <c r="D72" s="58"/>
      <c r="F72" s="176"/>
      <c r="G72" s="174"/>
      <c r="H72" s="129">
        <v>-30586</v>
      </c>
    </row>
    <row r="73" spans="1:12" ht="18.75" customHeight="1" x14ac:dyDescent="0.25">
      <c r="B73" s="214" t="s">
        <v>130</v>
      </c>
      <c r="C73" s="58"/>
      <c r="D73" s="58"/>
      <c r="F73" s="176"/>
      <c r="G73" s="174"/>
      <c r="H73" s="129">
        <f>-H67*5/100</f>
        <v>-4697.75</v>
      </c>
    </row>
    <row r="74" spans="1:12" ht="18.75" customHeight="1" x14ac:dyDescent="0.25">
      <c r="B74" s="214" t="s">
        <v>142</v>
      </c>
      <c r="C74" s="58"/>
      <c r="D74" s="58"/>
      <c r="F74" s="176"/>
      <c r="G74" s="174"/>
      <c r="H74" s="127">
        <v>0</v>
      </c>
    </row>
    <row r="75" spans="1:12" ht="18.75" customHeight="1" x14ac:dyDescent="0.7">
      <c r="B75" s="215" t="s">
        <v>27</v>
      </c>
      <c r="C75" s="62"/>
      <c r="D75" s="63"/>
      <c r="E75" s="109"/>
      <c r="F75" s="176"/>
      <c r="G75" s="174"/>
      <c r="H75" s="128">
        <f>SUM(H72:H74)</f>
        <v>-35283.75</v>
      </c>
    </row>
    <row r="76" spans="1:12" ht="18.75" customHeight="1" x14ac:dyDescent="0.25">
      <c r="B76" s="214"/>
      <c r="C76" s="58"/>
      <c r="D76" s="58"/>
      <c r="F76" s="176"/>
      <c r="G76" s="174"/>
      <c r="H76" s="209"/>
    </row>
    <row r="77" spans="1:12" ht="18.75" customHeight="1" thickBot="1" x14ac:dyDescent="0.75">
      <c r="B77" s="215" t="s">
        <v>28</v>
      </c>
      <c r="C77" s="62"/>
      <c r="D77" s="63"/>
      <c r="E77" s="109"/>
      <c r="F77" s="176"/>
      <c r="G77" s="173"/>
      <c r="H77" s="210">
        <f>H69+H75</f>
        <v>67127.199999999997</v>
      </c>
    </row>
    <row r="78" spans="1:12" ht="22.5" thickTop="1" x14ac:dyDescent="0.25">
      <c r="F78" s="176"/>
      <c r="H78" s="123"/>
    </row>
    <row r="80" spans="1:12" x14ac:dyDescent="0.25">
      <c r="H80" s="199"/>
    </row>
  </sheetData>
  <autoFilter ref="B5:Q30" xr:uid="{C2DFD1AF-5447-47F9-8050-443A85140911}"/>
  <mergeCells count="2">
    <mergeCell ref="J52:L63"/>
    <mergeCell ref="J64:L70"/>
  </mergeCells>
  <phoneticPr fontId="24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60" fitToHeight="0" orientation="portrait" r:id="rId1"/>
  <headerFooter>
    <oddFooter>&amp;Cصفحه &amp;P از &amp;N</oddFooter>
  </headerFooter>
  <ignoredErrors>
    <ignoredError sqref="C31:C3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73C4B-FEAE-4A22-B88F-5184FBBA325E}">
  <sheetPr filterMode="1"/>
  <dimension ref="A1:J15"/>
  <sheetViews>
    <sheetView view="pageBreakPreview" zoomScale="90" zoomScaleNormal="100" zoomScaleSheetLayoutView="90" workbookViewId="0">
      <selection activeCell="E12" sqref="E12"/>
    </sheetView>
  </sheetViews>
  <sheetFormatPr defaultRowHeight="30.75" customHeight="1" x14ac:dyDescent="0.25"/>
  <cols>
    <col min="1" max="3" width="9.140625" style="87"/>
    <col min="4" max="4" width="15.5703125" style="87" customWidth="1"/>
    <col min="5" max="5" width="142" style="92" customWidth="1"/>
    <col min="6" max="10" width="9.140625" style="87"/>
  </cols>
  <sheetData>
    <row r="1" spans="1:10" ht="30.75" customHeight="1" x14ac:dyDescent="0.25">
      <c r="A1" s="74" t="s">
        <v>34</v>
      </c>
      <c r="B1" s="74" t="s">
        <v>35</v>
      </c>
      <c r="C1" s="74" t="s">
        <v>36</v>
      </c>
      <c r="D1" s="74" t="s">
        <v>37</v>
      </c>
      <c r="E1" s="73" t="s">
        <v>38</v>
      </c>
      <c r="F1" s="74" t="s">
        <v>39</v>
      </c>
      <c r="G1" s="74" t="s">
        <v>40</v>
      </c>
      <c r="H1" s="74" t="s">
        <v>41</v>
      </c>
      <c r="I1" s="74" t="s">
        <v>42</v>
      </c>
      <c r="J1" s="74"/>
    </row>
    <row r="2" spans="1:10" ht="71.25" hidden="1" customHeight="1" x14ac:dyDescent="0.25">
      <c r="A2" s="75">
        <v>1</v>
      </c>
      <c r="B2" s="75" t="s">
        <v>43</v>
      </c>
      <c r="C2" s="75" t="s">
        <v>44</v>
      </c>
      <c r="D2" s="75">
        <v>6962165301</v>
      </c>
      <c r="E2" s="88" t="s">
        <v>45</v>
      </c>
      <c r="F2" s="75" t="s">
        <v>46</v>
      </c>
      <c r="G2" s="75">
        <v>40</v>
      </c>
      <c r="H2" s="76">
        <v>40</v>
      </c>
      <c r="I2" s="76">
        <v>40</v>
      </c>
      <c r="J2" s="75"/>
    </row>
    <row r="3" spans="1:10" ht="71.25" hidden="1" customHeight="1" x14ac:dyDescent="0.25">
      <c r="A3" s="77">
        <v>2</v>
      </c>
      <c r="B3" s="77" t="s">
        <v>43</v>
      </c>
      <c r="C3" s="77" t="s">
        <v>44</v>
      </c>
      <c r="D3" s="77">
        <v>6962164301</v>
      </c>
      <c r="E3" s="89" t="s">
        <v>47</v>
      </c>
      <c r="F3" s="77" t="s">
        <v>46</v>
      </c>
      <c r="G3" s="77">
        <v>280</v>
      </c>
      <c r="H3" s="78">
        <v>280</v>
      </c>
      <c r="I3" s="78">
        <v>280</v>
      </c>
      <c r="J3" s="77"/>
    </row>
    <row r="4" spans="1:10" ht="71.25" hidden="1" customHeight="1" x14ac:dyDescent="0.25">
      <c r="A4" s="75">
        <v>3</v>
      </c>
      <c r="B4" s="75" t="s">
        <v>43</v>
      </c>
      <c r="C4" s="75" t="s">
        <v>44</v>
      </c>
      <c r="D4" s="75">
        <v>6962413301</v>
      </c>
      <c r="E4" s="88" t="s">
        <v>48</v>
      </c>
      <c r="F4" s="75" t="s">
        <v>46</v>
      </c>
      <c r="G4" s="75">
        <v>1</v>
      </c>
      <c r="H4" s="76">
        <v>35</v>
      </c>
      <c r="I4" s="76">
        <v>35</v>
      </c>
      <c r="J4" s="75"/>
    </row>
    <row r="5" spans="1:10" ht="71.25" hidden="1" customHeight="1" x14ac:dyDescent="0.25">
      <c r="A5" s="77">
        <v>4</v>
      </c>
      <c r="B5" s="77" t="s">
        <v>43</v>
      </c>
      <c r="C5" s="77" t="s">
        <v>44</v>
      </c>
      <c r="D5" s="77">
        <v>6962356301</v>
      </c>
      <c r="E5" s="89" t="s">
        <v>49</v>
      </c>
      <c r="F5" s="77" t="s">
        <v>50</v>
      </c>
      <c r="G5" s="77">
        <v>1</v>
      </c>
      <c r="H5" s="78">
        <v>307</v>
      </c>
      <c r="I5" s="79" t="s">
        <v>44</v>
      </c>
      <c r="J5" s="77"/>
    </row>
    <row r="6" spans="1:10" ht="71.25" hidden="1" customHeight="1" x14ac:dyDescent="0.25">
      <c r="A6" s="75">
        <v>5</v>
      </c>
      <c r="B6" s="75" t="s">
        <v>43</v>
      </c>
      <c r="C6" s="75" t="s">
        <v>44</v>
      </c>
      <c r="D6" s="75">
        <v>6962359301</v>
      </c>
      <c r="E6" s="88" t="s">
        <v>51</v>
      </c>
      <c r="F6" s="75" t="s">
        <v>46</v>
      </c>
      <c r="G6" s="75">
        <v>1</v>
      </c>
      <c r="H6" s="80" t="s">
        <v>44</v>
      </c>
      <c r="I6" s="76" t="s">
        <v>44</v>
      </c>
      <c r="J6" s="75"/>
    </row>
    <row r="7" spans="1:10" ht="71.25" hidden="1" customHeight="1" x14ac:dyDescent="0.25">
      <c r="A7" s="77">
        <v>6</v>
      </c>
      <c r="B7" s="77" t="s">
        <v>43</v>
      </c>
      <c r="C7" s="77" t="s">
        <v>44</v>
      </c>
      <c r="D7" s="77">
        <v>6962124301</v>
      </c>
      <c r="E7" s="89" t="s">
        <v>52</v>
      </c>
      <c r="F7" s="77" t="s">
        <v>46</v>
      </c>
      <c r="G7" s="77">
        <v>1</v>
      </c>
      <c r="H7" s="79" t="s">
        <v>44</v>
      </c>
      <c r="I7" s="78" t="s">
        <v>44</v>
      </c>
      <c r="J7" s="77"/>
    </row>
    <row r="8" spans="1:10" ht="71.25" hidden="1" customHeight="1" x14ac:dyDescent="0.25">
      <c r="A8" s="75">
        <v>7</v>
      </c>
      <c r="B8" s="75" t="s">
        <v>43</v>
      </c>
      <c r="C8" s="75" t="s">
        <v>44</v>
      </c>
      <c r="D8" s="75">
        <v>6962125301</v>
      </c>
      <c r="E8" s="88" t="s">
        <v>53</v>
      </c>
      <c r="F8" s="75" t="s">
        <v>46</v>
      </c>
      <c r="G8" s="75">
        <v>1</v>
      </c>
      <c r="H8" s="80" t="s">
        <v>44</v>
      </c>
      <c r="I8" s="76" t="s">
        <v>44</v>
      </c>
      <c r="J8" s="75"/>
    </row>
    <row r="9" spans="1:10" ht="71.25" hidden="1" customHeight="1" x14ac:dyDescent="0.25">
      <c r="A9" s="77">
        <v>8</v>
      </c>
      <c r="B9" s="77" t="s">
        <v>43</v>
      </c>
      <c r="C9" s="77" t="s">
        <v>44</v>
      </c>
      <c r="D9" s="77">
        <v>6962357301</v>
      </c>
      <c r="E9" s="89" t="s">
        <v>54</v>
      </c>
      <c r="F9" s="77" t="s">
        <v>46</v>
      </c>
      <c r="G9" s="77">
        <v>1</v>
      </c>
      <c r="H9" s="79" t="s">
        <v>44</v>
      </c>
      <c r="I9" s="78" t="s">
        <v>44</v>
      </c>
      <c r="J9" s="77"/>
    </row>
    <row r="10" spans="1:10" ht="71.25" hidden="1" customHeight="1" x14ac:dyDescent="0.25">
      <c r="A10" s="75">
        <v>9</v>
      </c>
      <c r="B10" s="75" t="s">
        <v>43</v>
      </c>
      <c r="C10" s="75" t="s">
        <v>44</v>
      </c>
      <c r="D10" s="75">
        <v>6962358301</v>
      </c>
      <c r="E10" s="88" t="s">
        <v>55</v>
      </c>
      <c r="F10" s="75" t="s">
        <v>46</v>
      </c>
      <c r="G10" s="75">
        <v>1</v>
      </c>
      <c r="H10" s="80" t="s">
        <v>44</v>
      </c>
      <c r="I10" s="76" t="s">
        <v>44</v>
      </c>
      <c r="J10" s="75"/>
    </row>
    <row r="11" spans="1:10" ht="71.25" hidden="1" customHeight="1" x14ac:dyDescent="0.25">
      <c r="A11" s="81">
        <v>10</v>
      </c>
      <c r="B11" s="81" t="s">
        <v>43</v>
      </c>
      <c r="C11" s="81" t="s">
        <v>44</v>
      </c>
      <c r="D11" s="81">
        <v>6962357311</v>
      </c>
      <c r="E11" s="90" t="s">
        <v>56</v>
      </c>
      <c r="F11" s="81" t="s">
        <v>46</v>
      </c>
      <c r="G11" s="81">
        <v>1</v>
      </c>
      <c r="H11" s="82" t="s">
        <v>44</v>
      </c>
      <c r="I11" s="83" t="s">
        <v>44</v>
      </c>
      <c r="J11" s="81"/>
    </row>
    <row r="12" spans="1:10" ht="71.25" customHeight="1" x14ac:dyDescent="0.25">
      <c r="A12" s="75">
        <v>11</v>
      </c>
      <c r="B12" s="75" t="s">
        <v>43</v>
      </c>
      <c r="C12" s="75" t="s">
        <v>44</v>
      </c>
      <c r="D12" s="75">
        <v>6962358311</v>
      </c>
      <c r="E12" s="88" t="s">
        <v>57</v>
      </c>
      <c r="F12" s="75" t="s">
        <v>46</v>
      </c>
      <c r="G12" s="75">
        <v>1</v>
      </c>
      <c r="H12" s="80" t="s">
        <v>44</v>
      </c>
      <c r="I12" s="76" t="s">
        <v>44</v>
      </c>
      <c r="J12" s="75"/>
    </row>
    <row r="13" spans="1:10" ht="71.25" hidden="1" customHeight="1" x14ac:dyDescent="0.25">
      <c r="A13" s="77">
        <v>12</v>
      </c>
      <c r="B13" s="77" t="s">
        <v>43</v>
      </c>
      <c r="C13" s="77" t="s">
        <v>44</v>
      </c>
      <c r="D13" s="77">
        <v>6962514301</v>
      </c>
      <c r="E13" s="89" t="s">
        <v>58</v>
      </c>
      <c r="F13" s="77" t="s">
        <v>46</v>
      </c>
      <c r="G13" s="77">
        <v>1</v>
      </c>
      <c r="H13" s="78">
        <v>175</v>
      </c>
      <c r="I13" s="79">
        <v>174</v>
      </c>
      <c r="J13" s="77"/>
    </row>
    <row r="14" spans="1:10" ht="71.25" hidden="1" customHeight="1" x14ac:dyDescent="0.25">
      <c r="A14" s="75">
        <v>13</v>
      </c>
      <c r="B14" s="75" t="s">
        <v>43</v>
      </c>
      <c r="C14" s="75" t="s">
        <v>44</v>
      </c>
      <c r="D14" s="75">
        <v>6962356311</v>
      </c>
      <c r="E14" s="88" t="s">
        <v>59</v>
      </c>
      <c r="F14" s="75" t="s">
        <v>46</v>
      </c>
      <c r="G14" s="75">
        <v>1</v>
      </c>
      <c r="H14" s="80" t="s">
        <v>44</v>
      </c>
      <c r="I14" s="76" t="s">
        <v>44</v>
      </c>
      <c r="J14" s="75"/>
    </row>
    <row r="15" spans="1:10" ht="71.25" hidden="1" customHeight="1" x14ac:dyDescent="0.25">
      <c r="A15" s="84">
        <v>14</v>
      </c>
      <c r="B15" s="84" t="s">
        <v>43</v>
      </c>
      <c r="C15" s="84" t="s">
        <v>44</v>
      </c>
      <c r="D15" s="84">
        <v>6962346301</v>
      </c>
      <c r="E15" s="91" t="s">
        <v>60</v>
      </c>
      <c r="F15" s="84" t="s">
        <v>46</v>
      </c>
      <c r="G15" s="84">
        <v>1</v>
      </c>
      <c r="H15" s="85">
        <v>230</v>
      </c>
      <c r="I15" s="86">
        <v>228</v>
      </c>
    </row>
  </sheetData>
  <autoFilter ref="A1:J15" xr:uid="{D2973C4B-FEAE-4A22-B88F-5184FBBA325E}">
    <filterColumn colId="3">
      <filters>
        <filter val="6962358311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EEE21-C51F-402C-AD57-03F42AAC9BA2}">
  <dimension ref="A1:V42"/>
  <sheetViews>
    <sheetView tabSelected="1" topLeftCell="A10" workbookViewId="0">
      <selection activeCell="S27" sqref="S27:S42"/>
    </sheetView>
  </sheetViews>
  <sheetFormatPr defaultRowHeight="15" x14ac:dyDescent="0.25"/>
  <cols>
    <col min="2" max="2" width="15.42578125" bestFit="1" customWidth="1"/>
    <col min="3" max="3" width="10.42578125" bestFit="1" customWidth="1"/>
    <col min="4" max="4" width="19.7109375" bestFit="1" customWidth="1"/>
    <col min="5" max="5" width="18" bestFit="1" customWidth="1"/>
    <col min="6" max="6" width="20.28515625" bestFit="1" customWidth="1"/>
    <col min="10" max="10" width="10" bestFit="1" customWidth="1"/>
    <col min="11" max="11" width="13.7109375" bestFit="1" customWidth="1"/>
  </cols>
  <sheetData>
    <row r="1" spans="1:22" x14ac:dyDescent="0.25">
      <c r="A1" s="93" t="s">
        <v>34</v>
      </c>
      <c r="B1" s="94" t="s">
        <v>61</v>
      </c>
      <c r="C1" s="95" t="s">
        <v>62</v>
      </c>
      <c r="D1" s="94" t="s">
        <v>63</v>
      </c>
      <c r="E1" s="94" t="s">
        <v>64</v>
      </c>
      <c r="F1" s="94" t="s">
        <v>65</v>
      </c>
      <c r="G1" s="94" t="s">
        <v>66</v>
      </c>
      <c r="H1" s="94" t="s">
        <v>67</v>
      </c>
      <c r="I1" s="94" t="s">
        <v>68</v>
      </c>
      <c r="J1" s="94" t="s">
        <v>36</v>
      </c>
      <c r="K1" s="96" t="s">
        <v>69</v>
      </c>
      <c r="L1" s="97" t="s">
        <v>38</v>
      </c>
      <c r="M1" s="98" t="s">
        <v>70</v>
      </c>
      <c r="N1" s="98" t="s">
        <v>71</v>
      </c>
      <c r="O1" s="98" t="s">
        <v>72</v>
      </c>
      <c r="P1" s="98" t="s">
        <v>73</v>
      </c>
      <c r="Q1" s="98" t="s">
        <v>74</v>
      </c>
      <c r="R1" s="98" t="s">
        <v>75</v>
      </c>
      <c r="S1" s="96" t="s">
        <v>39</v>
      </c>
      <c r="T1" s="98" t="s">
        <v>76</v>
      </c>
      <c r="U1" s="96" t="s">
        <v>77</v>
      </c>
      <c r="V1" s="96" t="s">
        <v>78</v>
      </c>
    </row>
    <row r="2" spans="1:22" x14ac:dyDescent="0.25">
      <c r="A2" s="99">
        <v>1</v>
      </c>
      <c r="B2" s="100" t="s">
        <v>79</v>
      </c>
      <c r="C2" s="101">
        <v>44991</v>
      </c>
      <c r="D2" s="100" t="s">
        <v>80</v>
      </c>
      <c r="E2" s="100" t="s">
        <v>81</v>
      </c>
      <c r="F2" s="100" t="s">
        <v>82</v>
      </c>
      <c r="G2" s="100" t="s">
        <v>83</v>
      </c>
      <c r="H2" s="100" t="s">
        <v>84</v>
      </c>
      <c r="I2" s="100"/>
      <c r="J2" s="100" t="s">
        <v>85</v>
      </c>
      <c r="K2" s="102" t="s">
        <v>86</v>
      </c>
      <c r="L2" s="103" t="s">
        <v>58</v>
      </c>
      <c r="M2" s="104">
        <v>35</v>
      </c>
      <c r="N2" s="104"/>
      <c r="O2" s="104"/>
      <c r="P2" s="104"/>
      <c r="Q2" s="104"/>
      <c r="R2" s="104">
        <v>35</v>
      </c>
      <c r="S2" s="102" t="s">
        <v>46</v>
      </c>
      <c r="T2" s="104">
        <v>300</v>
      </c>
      <c r="U2" s="102"/>
      <c r="V2" s="102"/>
    </row>
    <row r="3" spans="1:22" x14ac:dyDescent="0.25">
      <c r="A3" s="99">
        <v>2</v>
      </c>
      <c r="B3" s="100" t="s">
        <v>79</v>
      </c>
      <c r="C3" s="101">
        <v>44991</v>
      </c>
      <c r="D3" s="100" t="s">
        <v>80</v>
      </c>
      <c r="E3" s="100" t="s">
        <v>81</v>
      </c>
      <c r="F3" s="100" t="s">
        <v>82</v>
      </c>
      <c r="G3" s="100" t="s">
        <v>83</v>
      </c>
      <c r="H3" s="100" t="s">
        <v>84</v>
      </c>
      <c r="I3" s="100"/>
      <c r="J3" s="100" t="s">
        <v>87</v>
      </c>
      <c r="K3" s="102" t="s">
        <v>86</v>
      </c>
      <c r="L3" s="103" t="s">
        <v>88</v>
      </c>
      <c r="M3" s="104">
        <v>35</v>
      </c>
      <c r="N3" s="104"/>
      <c r="O3" s="104"/>
      <c r="P3" s="104"/>
      <c r="Q3" s="104"/>
      <c r="R3" s="104">
        <v>35</v>
      </c>
      <c r="S3" s="102" t="s">
        <v>50</v>
      </c>
      <c r="T3" s="104"/>
      <c r="U3" s="102"/>
      <c r="V3" s="102"/>
    </row>
    <row r="4" spans="1:22" x14ac:dyDescent="0.25">
      <c r="A4" s="99">
        <v>3</v>
      </c>
      <c r="B4" s="100" t="s">
        <v>79</v>
      </c>
      <c r="C4" s="101">
        <v>44991</v>
      </c>
      <c r="D4" s="100" t="s">
        <v>80</v>
      </c>
      <c r="E4" s="100" t="s">
        <v>81</v>
      </c>
      <c r="F4" s="100" t="s">
        <v>82</v>
      </c>
      <c r="G4" s="100" t="s">
        <v>83</v>
      </c>
      <c r="H4" s="100" t="s">
        <v>84</v>
      </c>
      <c r="I4" s="100"/>
      <c r="J4" s="100" t="s">
        <v>85</v>
      </c>
      <c r="K4" s="102" t="s">
        <v>86</v>
      </c>
      <c r="L4" s="103" t="s">
        <v>58</v>
      </c>
      <c r="M4" s="104">
        <v>35</v>
      </c>
      <c r="N4" s="104"/>
      <c r="O4" s="104"/>
      <c r="P4" s="104"/>
      <c r="Q4" s="104"/>
      <c r="R4" s="104">
        <v>35</v>
      </c>
      <c r="S4" s="102" t="s">
        <v>46</v>
      </c>
      <c r="T4" s="104">
        <v>300</v>
      </c>
      <c r="U4" s="102"/>
      <c r="V4" s="102"/>
    </row>
    <row r="5" spans="1:22" x14ac:dyDescent="0.25">
      <c r="A5" s="99">
        <v>4</v>
      </c>
      <c r="B5" s="100" t="s">
        <v>79</v>
      </c>
      <c r="C5" s="101">
        <v>44991</v>
      </c>
      <c r="D5" s="100" t="s">
        <v>80</v>
      </c>
      <c r="E5" s="100" t="s">
        <v>81</v>
      </c>
      <c r="F5" s="100" t="s">
        <v>82</v>
      </c>
      <c r="G5" s="100" t="s">
        <v>83</v>
      </c>
      <c r="H5" s="100" t="s">
        <v>84</v>
      </c>
      <c r="I5" s="100"/>
      <c r="J5" s="100" t="s">
        <v>87</v>
      </c>
      <c r="K5" s="102" t="s">
        <v>86</v>
      </c>
      <c r="L5" s="103" t="s">
        <v>88</v>
      </c>
      <c r="M5" s="104">
        <v>35</v>
      </c>
      <c r="N5" s="104"/>
      <c r="O5" s="104"/>
      <c r="P5" s="104"/>
      <c r="Q5" s="104"/>
      <c r="R5" s="104">
        <v>35</v>
      </c>
      <c r="S5" s="102" t="s">
        <v>50</v>
      </c>
      <c r="T5" s="104"/>
      <c r="U5" s="102"/>
      <c r="V5" s="102"/>
    </row>
    <row r="6" spans="1:22" x14ac:dyDescent="0.25">
      <c r="A6" s="99">
        <v>5</v>
      </c>
      <c r="B6" s="100" t="s">
        <v>79</v>
      </c>
      <c r="C6" s="101">
        <v>44991</v>
      </c>
      <c r="D6" s="100" t="s">
        <v>80</v>
      </c>
      <c r="E6" s="100" t="s">
        <v>81</v>
      </c>
      <c r="F6" s="100" t="s">
        <v>82</v>
      </c>
      <c r="G6" s="100" t="s">
        <v>83</v>
      </c>
      <c r="H6" s="100" t="s">
        <v>84</v>
      </c>
      <c r="I6" s="100"/>
      <c r="J6" s="100" t="s">
        <v>85</v>
      </c>
      <c r="K6" s="102" t="s">
        <v>86</v>
      </c>
      <c r="L6" s="103" t="s">
        <v>58</v>
      </c>
      <c r="M6" s="104">
        <v>35</v>
      </c>
      <c r="N6" s="104"/>
      <c r="O6" s="104"/>
      <c r="P6" s="104"/>
      <c r="Q6" s="104"/>
      <c r="R6" s="104">
        <v>35</v>
      </c>
      <c r="S6" s="102" t="s">
        <v>46</v>
      </c>
      <c r="T6" s="104">
        <v>300</v>
      </c>
      <c r="U6" s="102"/>
      <c r="V6" s="102"/>
    </row>
    <row r="7" spans="1:22" x14ac:dyDescent="0.25">
      <c r="A7" s="99">
        <v>6</v>
      </c>
      <c r="B7" s="100" t="s">
        <v>79</v>
      </c>
      <c r="C7" s="101">
        <v>44991</v>
      </c>
      <c r="D7" s="100" t="s">
        <v>80</v>
      </c>
      <c r="E7" s="100" t="s">
        <v>81</v>
      </c>
      <c r="F7" s="100" t="s">
        <v>82</v>
      </c>
      <c r="G7" s="100" t="s">
        <v>83</v>
      </c>
      <c r="H7" s="100" t="s">
        <v>84</v>
      </c>
      <c r="I7" s="100"/>
      <c r="J7" s="100" t="s">
        <v>87</v>
      </c>
      <c r="K7" s="102" t="s">
        <v>86</v>
      </c>
      <c r="L7" s="103" t="s">
        <v>88</v>
      </c>
      <c r="M7" s="104">
        <v>35</v>
      </c>
      <c r="N7" s="104"/>
      <c r="O7" s="104"/>
      <c r="P7" s="104"/>
      <c r="Q7" s="104"/>
      <c r="R7" s="104">
        <v>35</v>
      </c>
      <c r="S7" s="102" t="s">
        <v>50</v>
      </c>
      <c r="T7" s="104"/>
      <c r="U7" s="102"/>
      <c r="V7" s="102"/>
    </row>
    <row r="8" spans="1:22" x14ac:dyDescent="0.25">
      <c r="A8" s="99">
        <v>7</v>
      </c>
      <c r="B8" s="100" t="s">
        <v>79</v>
      </c>
      <c r="C8" s="101">
        <v>44991</v>
      </c>
      <c r="D8" s="100" t="s">
        <v>80</v>
      </c>
      <c r="E8" s="100" t="s">
        <v>81</v>
      </c>
      <c r="F8" s="100" t="s">
        <v>82</v>
      </c>
      <c r="G8" s="100" t="s">
        <v>83</v>
      </c>
      <c r="H8" s="100" t="s">
        <v>84</v>
      </c>
      <c r="I8" s="100"/>
      <c r="J8" s="100" t="s">
        <v>85</v>
      </c>
      <c r="K8" s="102" t="s">
        <v>86</v>
      </c>
      <c r="L8" s="103" t="s">
        <v>58</v>
      </c>
      <c r="M8" s="104">
        <v>35</v>
      </c>
      <c r="N8" s="104"/>
      <c r="O8" s="104"/>
      <c r="P8" s="104"/>
      <c r="Q8" s="104"/>
      <c r="R8" s="104">
        <v>35</v>
      </c>
      <c r="S8" s="102" t="s">
        <v>46</v>
      </c>
      <c r="T8" s="104">
        <v>300</v>
      </c>
      <c r="U8" s="102"/>
      <c r="V8" s="102"/>
    </row>
    <row r="9" spans="1:22" x14ac:dyDescent="0.25">
      <c r="A9" s="99">
        <v>8</v>
      </c>
      <c r="B9" s="100" t="s">
        <v>90</v>
      </c>
      <c r="C9" s="101">
        <v>44991</v>
      </c>
      <c r="D9" s="100" t="s">
        <v>91</v>
      </c>
      <c r="E9" s="100" t="s">
        <v>81</v>
      </c>
      <c r="F9" s="100" t="s">
        <v>82</v>
      </c>
      <c r="G9" s="100" t="s">
        <v>83</v>
      </c>
      <c r="H9" s="100" t="s">
        <v>92</v>
      </c>
      <c r="I9" s="100"/>
      <c r="J9" s="100" t="s">
        <v>85</v>
      </c>
      <c r="K9" s="102" t="s">
        <v>93</v>
      </c>
      <c r="L9" s="103" t="s">
        <v>94</v>
      </c>
      <c r="M9" s="104">
        <v>280</v>
      </c>
      <c r="N9" s="104"/>
      <c r="O9" s="104"/>
      <c r="P9" s="104"/>
      <c r="Q9" s="104"/>
      <c r="R9" s="104">
        <v>280</v>
      </c>
      <c r="S9" s="102" t="s">
        <v>46</v>
      </c>
      <c r="T9" s="104"/>
      <c r="U9" s="102"/>
      <c r="V9" s="102"/>
    </row>
    <row r="10" spans="1:22" x14ac:dyDescent="0.25">
      <c r="A10" s="99">
        <v>9</v>
      </c>
      <c r="B10" s="100" t="s">
        <v>90</v>
      </c>
      <c r="C10" s="101">
        <v>44991</v>
      </c>
      <c r="D10" s="100" t="s">
        <v>91</v>
      </c>
      <c r="E10" s="100" t="s">
        <v>81</v>
      </c>
      <c r="F10" s="100" t="s">
        <v>82</v>
      </c>
      <c r="G10" s="100" t="s">
        <v>83</v>
      </c>
      <c r="H10" s="100" t="s">
        <v>92</v>
      </c>
      <c r="I10" s="100"/>
      <c r="J10" s="100" t="s">
        <v>85</v>
      </c>
      <c r="K10" s="102" t="s">
        <v>95</v>
      </c>
      <c r="L10" s="103" t="s">
        <v>96</v>
      </c>
      <c r="M10" s="104">
        <v>40</v>
      </c>
      <c r="N10" s="104"/>
      <c r="O10" s="104"/>
      <c r="P10" s="104"/>
      <c r="Q10" s="104"/>
      <c r="R10" s="104">
        <v>40</v>
      </c>
      <c r="S10" s="102" t="s">
        <v>46</v>
      </c>
      <c r="T10" s="104"/>
      <c r="U10" s="102"/>
      <c r="V10" s="102"/>
    </row>
    <row r="11" spans="1:22" x14ac:dyDescent="0.25">
      <c r="A11" s="99">
        <v>10</v>
      </c>
      <c r="B11" s="100" t="s">
        <v>90</v>
      </c>
      <c r="C11" s="101">
        <v>44991</v>
      </c>
      <c r="D11" s="100" t="s">
        <v>91</v>
      </c>
      <c r="E11" s="100" t="s">
        <v>81</v>
      </c>
      <c r="F11" s="100" t="s">
        <v>82</v>
      </c>
      <c r="G11" s="100" t="s">
        <v>83</v>
      </c>
      <c r="H11" s="100" t="s">
        <v>92</v>
      </c>
      <c r="I11" s="100"/>
      <c r="J11" s="100" t="s">
        <v>87</v>
      </c>
      <c r="K11" s="102" t="s">
        <v>93</v>
      </c>
      <c r="L11" s="103" t="s">
        <v>97</v>
      </c>
      <c r="M11" s="104">
        <v>280</v>
      </c>
      <c r="N11" s="104"/>
      <c r="O11" s="104"/>
      <c r="P11" s="104"/>
      <c r="Q11" s="104"/>
      <c r="R11" s="104">
        <v>280</v>
      </c>
      <c r="S11" s="102" t="s">
        <v>50</v>
      </c>
      <c r="T11" s="104"/>
      <c r="U11" s="102"/>
      <c r="V11" s="102"/>
    </row>
    <row r="12" spans="1:22" x14ac:dyDescent="0.25">
      <c r="A12" s="99">
        <v>11</v>
      </c>
      <c r="B12" s="100" t="s">
        <v>90</v>
      </c>
      <c r="C12" s="101">
        <v>44991</v>
      </c>
      <c r="D12" s="100" t="s">
        <v>91</v>
      </c>
      <c r="E12" s="100" t="s">
        <v>81</v>
      </c>
      <c r="F12" s="100" t="s">
        <v>82</v>
      </c>
      <c r="G12" s="100" t="s">
        <v>83</v>
      </c>
      <c r="H12" s="100" t="s">
        <v>92</v>
      </c>
      <c r="I12" s="100"/>
      <c r="J12" s="100" t="s">
        <v>87</v>
      </c>
      <c r="K12" s="102" t="s">
        <v>95</v>
      </c>
      <c r="L12" s="103" t="s">
        <v>98</v>
      </c>
      <c r="M12" s="104">
        <v>40</v>
      </c>
      <c r="N12" s="104"/>
      <c r="O12" s="104"/>
      <c r="P12" s="104"/>
      <c r="Q12" s="104"/>
      <c r="R12" s="104">
        <v>40</v>
      </c>
      <c r="S12" s="102" t="s">
        <v>50</v>
      </c>
      <c r="T12" s="104"/>
      <c r="U12" s="102"/>
      <c r="V12" s="102"/>
    </row>
    <row r="13" spans="1:22" x14ac:dyDescent="0.25">
      <c r="A13" s="99">
        <v>12</v>
      </c>
      <c r="B13" s="100" t="s">
        <v>79</v>
      </c>
      <c r="C13" s="101">
        <v>44991</v>
      </c>
      <c r="D13" s="133" t="s">
        <v>80</v>
      </c>
      <c r="E13" s="100" t="s">
        <v>81</v>
      </c>
      <c r="F13" s="100" t="s">
        <v>82</v>
      </c>
      <c r="G13" s="100" t="s">
        <v>83</v>
      </c>
      <c r="H13" s="100" t="s">
        <v>84</v>
      </c>
      <c r="I13" s="100"/>
      <c r="J13" s="100" t="s">
        <v>87</v>
      </c>
      <c r="K13" s="134" t="s">
        <v>86</v>
      </c>
      <c r="L13" s="135" t="s">
        <v>88</v>
      </c>
      <c r="M13" s="136">
        <v>35</v>
      </c>
      <c r="N13" s="136"/>
      <c r="O13" s="136"/>
      <c r="P13" s="136"/>
      <c r="Q13" s="136"/>
      <c r="R13" s="136">
        <v>35</v>
      </c>
      <c r="S13" s="134" t="s">
        <v>50</v>
      </c>
      <c r="T13" s="104"/>
      <c r="U13" s="102"/>
      <c r="V13" s="102"/>
    </row>
    <row r="14" spans="1:22" x14ac:dyDescent="0.25">
      <c r="A14" s="99">
        <v>13</v>
      </c>
      <c r="B14" s="100" t="s">
        <v>79</v>
      </c>
      <c r="C14" s="101">
        <v>44991</v>
      </c>
      <c r="D14" s="133" t="s">
        <v>80</v>
      </c>
      <c r="E14" s="100" t="s">
        <v>81</v>
      </c>
      <c r="F14" s="100" t="s">
        <v>82</v>
      </c>
      <c r="G14" s="100" t="s">
        <v>83</v>
      </c>
      <c r="H14" s="100" t="s">
        <v>84</v>
      </c>
      <c r="I14" s="100"/>
      <c r="J14" s="100" t="s">
        <v>85</v>
      </c>
      <c r="K14" s="134" t="s">
        <v>86</v>
      </c>
      <c r="L14" s="135" t="s">
        <v>58</v>
      </c>
      <c r="M14" s="136">
        <v>35</v>
      </c>
      <c r="N14" s="136">
        <v>1</v>
      </c>
      <c r="O14" s="136"/>
      <c r="P14" s="136"/>
      <c r="Q14" s="136"/>
      <c r="R14" s="136">
        <v>34</v>
      </c>
      <c r="S14" s="134" t="s">
        <v>46</v>
      </c>
      <c r="T14" s="104">
        <v>300</v>
      </c>
      <c r="U14" s="102" t="s">
        <v>99</v>
      </c>
      <c r="V14" s="102"/>
    </row>
    <row r="15" spans="1:22" x14ac:dyDescent="0.25">
      <c r="A15" s="99">
        <v>14</v>
      </c>
      <c r="B15" s="100" t="s">
        <v>79</v>
      </c>
      <c r="C15" s="101">
        <v>44991</v>
      </c>
      <c r="D15" s="133" t="s">
        <v>80</v>
      </c>
      <c r="E15" s="100" t="s">
        <v>81</v>
      </c>
      <c r="F15" s="100" t="s">
        <v>82</v>
      </c>
      <c r="G15" s="100" t="s">
        <v>83</v>
      </c>
      <c r="H15" s="100" t="s">
        <v>84</v>
      </c>
      <c r="I15" s="100"/>
      <c r="J15" s="100" t="s">
        <v>87</v>
      </c>
      <c r="K15" s="134" t="s">
        <v>86</v>
      </c>
      <c r="L15" s="135" t="s">
        <v>88</v>
      </c>
      <c r="M15" s="136">
        <v>35</v>
      </c>
      <c r="N15" s="136"/>
      <c r="O15" s="136"/>
      <c r="P15" s="136"/>
      <c r="Q15" s="136"/>
      <c r="R15" s="136">
        <v>35</v>
      </c>
      <c r="S15" s="134" t="s">
        <v>50</v>
      </c>
      <c r="T15" s="104"/>
      <c r="U15" s="102"/>
      <c r="V15" s="102"/>
    </row>
    <row r="16" spans="1:22" x14ac:dyDescent="0.25">
      <c r="A16" s="99">
        <v>15</v>
      </c>
      <c r="B16" s="100" t="s">
        <v>79</v>
      </c>
      <c r="C16" s="101">
        <v>44991</v>
      </c>
      <c r="D16" s="133" t="s">
        <v>80</v>
      </c>
      <c r="E16" s="100" t="s">
        <v>81</v>
      </c>
      <c r="F16" s="100" t="s">
        <v>82</v>
      </c>
      <c r="G16" s="100" t="s">
        <v>83</v>
      </c>
      <c r="H16" s="100" t="s">
        <v>84</v>
      </c>
      <c r="I16" s="100"/>
      <c r="J16" s="100" t="s">
        <v>85</v>
      </c>
      <c r="K16" s="134" t="s">
        <v>100</v>
      </c>
      <c r="L16" s="135" t="s">
        <v>48</v>
      </c>
      <c r="M16" s="136">
        <v>35</v>
      </c>
      <c r="N16" s="136"/>
      <c r="O16" s="136"/>
      <c r="P16" s="136"/>
      <c r="Q16" s="136"/>
      <c r="R16" s="136">
        <v>35</v>
      </c>
      <c r="S16" s="134" t="s">
        <v>46</v>
      </c>
      <c r="T16" s="104">
        <v>200</v>
      </c>
      <c r="U16" s="102"/>
      <c r="V16" s="102" t="s">
        <v>101</v>
      </c>
    </row>
    <row r="17" spans="1:22" x14ac:dyDescent="0.25">
      <c r="A17" s="99">
        <v>16</v>
      </c>
      <c r="B17" s="100" t="s">
        <v>79</v>
      </c>
      <c r="C17" s="101">
        <v>44991</v>
      </c>
      <c r="D17" s="133" t="s">
        <v>80</v>
      </c>
      <c r="E17" s="100" t="s">
        <v>81</v>
      </c>
      <c r="F17" s="100" t="s">
        <v>82</v>
      </c>
      <c r="G17" s="100" t="s">
        <v>83</v>
      </c>
      <c r="H17" s="100" t="s">
        <v>84</v>
      </c>
      <c r="I17" s="100"/>
      <c r="J17" s="100" t="s">
        <v>87</v>
      </c>
      <c r="K17" s="134" t="s">
        <v>100</v>
      </c>
      <c r="L17" s="135" t="s">
        <v>102</v>
      </c>
      <c r="M17" s="136">
        <v>35</v>
      </c>
      <c r="N17" s="136"/>
      <c r="O17" s="136"/>
      <c r="P17" s="136"/>
      <c r="Q17" s="136"/>
      <c r="R17" s="136">
        <v>35</v>
      </c>
      <c r="S17" s="134" t="s">
        <v>50</v>
      </c>
      <c r="T17" s="104"/>
      <c r="U17" s="102"/>
      <c r="V17" s="102"/>
    </row>
    <row r="18" spans="1:22" x14ac:dyDescent="0.25">
      <c r="A18" s="99">
        <v>17</v>
      </c>
      <c r="B18" s="100" t="s">
        <v>79</v>
      </c>
      <c r="C18" s="101">
        <v>44991</v>
      </c>
      <c r="D18" s="133" t="s">
        <v>80</v>
      </c>
      <c r="E18" s="100" t="s">
        <v>81</v>
      </c>
      <c r="F18" s="100" t="s">
        <v>82</v>
      </c>
      <c r="G18" s="100" t="s">
        <v>83</v>
      </c>
      <c r="H18" s="100" t="s">
        <v>84</v>
      </c>
      <c r="I18" s="100"/>
      <c r="J18" s="100" t="s">
        <v>87</v>
      </c>
      <c r="K18" s="134" t="s">
        <v>100</v>
      </c>
      <c r="L18" s="135" t="s">
        <v>103</v>
      </c>
      <c r="M18" s="136">
        <v>35</v>
      </c>
      <c r="N18" s="136"/>
      <c r="O18" s="136"/>
      <c r="P18" s="136"/>
      <c r="Q18" s="136"/>
      <c r="R18" s="136">
        <v>35</v>
      </c>
      <c r="S18" s="134" t="s">
        <v>50</v>
      </c>
      <c r="T18" s="104"/>
      <c r="U18" s="102"/>
      <c r="V18" s="102"/>
    </row>
    <row r="19" spans="1:22" x14ac:dyDescent="0.25">
      <c r="A19" s="99">
        <v>18</v>
      </c>
      <c r="B19" s="100" t="s">
        <v>79</v>
      </c>
      <c r="C19" s="101">
        <v>44991</v>
      </c>
      <c r="D19" s="133" t="s">
        <v>80</v>
      </c>
      <c r="E19" s="100" t="s">
        <v>81</v>
      </c>
      <c r="F19" s="100" t="s">
        <v>82</v>
      </c>
      <c r="G19" s="100" t="s">
        <v>83</v>
      </c>
      <c r="H19" s="100" t="s">
        <v>84</v>
      </c>
      <c r="I19" s="100"/>
      <c r="J19" s="100" t="s">
        <v>85</v>
      </c>
      <c r="K19" s="134" t="s">
        <v>104</v>
      </c>
      <c r="L19" s="135" t="s">
        <v>105</v>
      </c>
      <c r="M19" s="136">
        <v>230</v>
      </c>
      <c r="N19" s="136">
        <v>2</v>
      </c>
      <c r="O19" s="136"/>
      <c r="P19" s="136"/>
      <c r="Q19" s="136"/>
      <c r="R19" s="136">
        <v>228</v>
      </c>
      <c r="S19" s="134" t="s">
        <v>46</v>
      </c>
      <c r="T19" s="104">
        <v>400</v>
      </c>
      <c r="U19" s="102" t="s">
        <v>99</v>
      </c>
      <c r="V19" s="102"/>
    </row>
    <row r="20" spans="1:22" x14ac:dyDescent="0.25">
      <c r="A20" s="99">
        <v>19</v>
      </c>
      <c r="B20" s="100" t="s">
        <v>79</v>
      </c>
      <c r="C20" s="101">
        <v>44991</v>
      </c>
      <c r="D20" s="133" t="s">
        <v>80</v>
      </c>
      <c r="E20" s="100" t="s">
        <v>81</v>
      </c>
      <c r="F20" s="100" t="s">
        <v>82</v>
      </c>
      <c r="G20" s="100" t="s">
        <v>83</v>
      </c>
      <c r="H20" s="100" t="s">
        <v>84</v>
      </c>
      <c r="I20" s="100"/>
      <c r="J20" s="100" t="s">
        <v>87</v>
      </c>
      <c r="K20" s="134" t="s">
        <v>104</v>
      </c>
      <c r="L20" s="135" t="s">
        <v>103</v>
      </c>
      <c r="M20" s="136">
        <v>460</v>
      </c>
      <c r="N20" s="136"/>
      <c r="O20" s="136"/>
      <c r="P20" s="136"/>
      <c r="Q20" s="136"/>
      <c r="R20" s="136">
        <v>460</v>
      </c>
      <c r="S20" s="134" t="s">
        <v>50</v>
      </c>
      <c r="T20" s="104"/>
      <c r="U20" s="102"/>
      <c r="V20" s="102"/>
    </row>
    <row r="21" spans="1:22" x14ac:dyDescent="0.25">
      <c r="A21" s="99">
        <v>20</v>
      </c>
      <c r="B21" s="100" t="s">
        <v>79</v>
      </c>
      <c r="C21" s="101">
        <v>44991</v>
      </c>
      <c r="D21" s="133" t="s">
        <v>80</v>
      </c>
      <c r="E21" s="100" t="s">
        <v>81</v>
      </c>
      <c r="F21" s="100" t="s">
        <v>82</v>
      </c>
      <c r="G21" s="100" t="s">
        <v>83</v>
      </c>
      <c r="H21" s="100" t="s">
        <v>84</v>
      </c>
      <c r="I21" s="100"/>
      <c r="J21" s="100" t="s">
        <v>87</v>
      </c>
      <c r="K21" s="134" t="s">
        <v>93</v>
      </c>
      <c r="L21" s="135" t="s">
        <v>106</v>
      </c>
      <c r="M21" s="136">
        <v>320</v>
      </c>
      <c r="N21" s="136"/>
      <c r="O21" s="136"/>
      <c r="P21" s="136"/>
      <c r="Q21" s="136"/>
      <c r="R21" s="136">
        <v>320</v>
      </c>
      <c r="S21" s="134" t="s">
        <v>50</v>
      </c>
      <c r="T21" s="104"/>
      <c r="U21" s="102"/>
      <c r="V21" s="102"/>
    </row>
    <row r="22" spans="1:22" x14ac:dyDescent="0.25">
      <c r="A22" s="99">
        <v>21</v>
      </c>
      <c r="B22" s="100" t="s">
        <v>79</v>
      </c>
      <c r="C22" s="101">
        <v>44991</v>
      </c>
      <c r="D22" s="133" t="s">
        <v>80</v>
      </c>
      <c r="E22" s="100" t="s">
        <v>81</v>
      </c>
      <c r="F22" s="100" t="s">
        <v>82</v>
      </c>
      <c r="G22" s="100" t="s">
        <v>83</v>
      </c>
      <c r="H22" s="100" t="s">
        <v>84</v>
      </c>
      <c r="I22" s="100"/>
      <c r="J22" s="100" t="s">
        <v>87</v>
      </c>
      <c r="K22" s="134" t="s">
        <v>95</v>
      </c>
      <c r="L22" s="135" t="s">
        <v>107</v>
      </c>
      <c r="M22" s="136">
        <v>320</v>
      </c>
      <c r="N22" s="136"/>
      <c r="O22" s="136"/>
      <c r="P22" s="136"/>
      <c r="Q22" s="136"/>
      <c r="R22" s="136">
        <v>320</v>
      </c>
      <c r="S22" s="134" t="s">
        <v>50</v>
      </c>
      <c r="T22" s="104"/>
      <c r="U22" s="102"/>
      <c r="V22" s="102"/>
    </row>
    <row r="23" spans="1:22" x14ac:dyDescent="0.25">
      <c r="A23" s="99">
        <v>22</v>
      </c>
      <c r="B23" s="100" t="s">
        <v>108</v>
      </c>
      <c r="C23" s="101">
        <v>44999</v>
      </c>
      <c r="D23" s="137" t="s">
        <v>109</v>
      </c>
      <c r="E23" s="100" t="s">
        <v>81</v>
      </c>
      <c r="F23" s="100" t="s">
        <v>82</v>
      </c>
      <c r="G23" s="100" t="s">
        <v>83</v>
      </c>
      <c r="H23" s="100" t="s">
        <v>89</v>
      </c>
      <c r="I23" s="100"/>
      <c r="J23" s="100" t="s">
        <v>85</v>
      </c>
      <c r="K23" s="139" t="s">
        <v>110</v>
      </c>
      <c r="L23" s="140" t="s">
        <v>111</v>
      </c>
      <c r="M23" s="138">
        <v>211</v>
      </c>
      <c r="N23" s="138"/>
      <c r="O23" s="138"/>
      <c r="P23" s="138"/>
      <c r="Q23" s="138"/>
      <c r="R23" s="138">
        <v>211</v>
      </c>
      <c r="S23" s="139" t="s">
        <v>50</v>
      </c>
      <c r="T23" s="104">
        <v>450</v>
      </c>
      <c r="U23" s="102"/>
      <c r="V23" s="102" t="s">
        <v>112</v>
      </c>
    </row>
    <row r="24" spans="1:22" x14ac:dyDescent="0.25">
      <c r="A24" s="99">
        <v>23</v>
      </c>
      <c r="B24" s="100" t="s">
        <v>108</v>
      </c>
      <c r="C24" s="101">
        <v>44999</v>
      </c>
      <c r="D24" s="137" t="s">
        <v>109</v>
      </c>
      <c r="E24" s="100" t="s">
        <v>81</v>
      </c>
      <c r="F24" s="100" t="s">
        <v>82</v>
      </c>
      <c r="G24" s="100" t="s">
        <v>83</v>
      </c>
      <c r="H24" s="100" t="s">
        <v>89</v>
      </c>
      <c r="I24" s="100"/>
      <c r="J24" s="100" t="s">
        <v>85</v>
      </c>
      <c r="K24" s="139" t="s">
        <v>110</v>
      </c>
      <c r="L24" s="140" t="s">
        <v>111</v>
      </c>
      <c r="M24" s="138">
        <v>96</v>
      </c>
      <c r="N24" s="138"/>
      <c r="O24" s="138"/>
      <c r="P24" s="138"/>
      <c r="Q24" s="138"/>
      <c r="R24" s="138">
        <v>96</v>
      </c>
      <c r="S24" s="139" t="s">
        <v>50</v>
      </c>
      <c r="T24" s="104">
        <v>450</v>
      </c>
      <c r="U24" s="102"/>
      <c r="V24" s="102"/>
    </row>
    <row r="25" spans="1:22" x14ac:dyDescent="0.25">
      <c r="A25" s="99">
        <v>24</v>
      </c>
      <c r="B25" s="100" t="s">
        <v>108</v>
      </c>
      <c r="C25" s="101">
        <v>44999</v>
      </c>
      <c r="D25" s="137" t="s">
        <v>109</v>
      </c>
      <c r="E25" s="100" t="s">
        <v>81</v>
      </c>
      <c r="F25" s="100" t="s">
        <v>82</v>
      </c>
      <c r="G25" s="100" t="s">
        <v>83</v>
      </c>
      <c r="H25" s="100" t="s">
        <v>89</v>
      </c>
      <c r="I25" s="100"/>
      <c r="J25" s="100" t="s">
        <v>87</v>
      </c>
      <c r="K25" s="139" t="s">
        <v>113</v>
      </c>
      <c r="L25" s="140" t="s">
        <v>114</v>
      </c>
      <c r="M25" s="138">
        <v>614</v>
      </c>
      <c r="N25" s="138"/>
      <c r="O25" s="138"/>
      <c r="P25" s="138"/>
      <c r="Q25" s="138"/>
      <c r="R25" s="138">
        <v>614</v>
      </c>
      <c r="S25" s="139" t="s">
        <v>50</v>
      </c>
      <c r="T25" s="104"/>
      <c r="U25" s="102"/>
      <c r="V25" s="102"/>
    </row>
    <row r="26" spans="1:22" x14ac:dyDescent="0.25">
      <c r="A26" s="99">
        <v>25</v>
      </c>
      <c r="B26" s="100" t="s">
        <v>108</v>
      </c>
      <c r="C26" s="101">
        <v>44999</v>
      </c>
      <c r="D26" s="137" t="s">
        <v>109</v>
      </c>
      <c r="E26" s="100" t="s">
        <v>81</v>
      </c>
      <c r="F26" s="100" t="s">
        <v>82</v>
      </c>
      <c r="G26" s="100" t="s">
        <v>83</v>
      </c>
      <c r="H26" s="100" t="s">
        <v>89</v>
      </c>
      <c r="I26" s="100"/>
      <c r="J26" s="100" t="s">
        <v>87</v>
      </c>
      <c r="K26" s="139" t="s">
        <v>113</v>
      </c>
      <c r="L26" s="140" t="s">
        <v>115</v>
      </c>
      <c r="M26" s="138">
        <v>422</v>
      </c>
      <c r="N26" s="138">
        <v>17</v>
      </c>
      <c r="O26" s="138"/>
      <c r="P26" s="138"/>
      <c r="Q26" s="138"/>
      <c r="R26" s="138">
        <v>405</v>
      </c>
      <c r="S26" s="139" t="s">
        <v>50</v>
      </c>
      <c r="T26" s="104"/>
      <c r="U26" s="102" t="s">
        <v>99</v>
      </c>
      <c r="V26" s="102"/>
    </row>
    <row r="27" spans="1:22" x14ac:dyDescent="0.25">
      <c r="A27" s="99">
        <v>26</v>
      </c>
      <c r="B27" s="100" t="s">
        <v>146</v>
      </c>
      <c r="C27" s="101">
        <v>45048</v>
      </c>
      <c r="D27" s="100" t="s">
        <v>147</v>
      </c>
      <c r="E27" s="100" t="s">
        <v>81</v>
      </c>
      <c r="F27" s="100" t="s">
        <v>82</v>
      </c>
      <c r="G27" s="100" t="s">
        <v>83</v>
      </c>
      <c r="H27" s="100" t="s">
        <v>148</v>
      </c>
      <c r="I27" s="100"/>
      <c r="J27" s="100" t="s">
        <v>85</v>
      </c>
      <c r="K27" s="100" t="s">
        <v>131</v>
      </c>
      <c r="L27" s="100" t="s">
        <v>59</v>
      </c>
      <c r="M27" s="221">
        <v>30</v>
      </c>
      <c r="N27" s="221"/>
      <c r="O27" s="221"/>
      <c r="P27" s="221"/>
      <c r="Q27" s="221"/>
      <c r="R27" s="221">
        <v>30</v>
      </c>
      <c r="S27" s="100" t="s">
        <v>46</v>
      </c>
      <c r="T27" s="221">
        <v>250</v>
      </c>
      <c r="U27" s="100"/>
      <c r="V27" s="100" t="s">
        <v>112</v>
      </c>
    </row>
    <row r="28" spans="1:22" x14ac:dyDescent="0.25">
      <c r="A28" s="99">
        <v>27</v>
      </c>
      <c r="B28" s="100" t="s">
        <v>146</v>
      </c>
      <c r="C28" s="101">
        <v>45048</v>
      </c>
      <c r="D28" s="100" t="s">
        <v>147</v>
      </c>
      <c r="E28" s="100" t="s">
        <v>81</v>
      </c>
      <c r="F28" s="100" t="s">
        <v>82</v>
      </c>
      <c r="G28" s="100" t="s">
        <v>83</v>
      </c>
      <c r="H28" s="100" t="s">
        <v>148</v>
      </c>
      <c r="I28" s="100"/>
      <c r="J28" s="100" t="s">
        <v>85</v>
      </c>
      <c r="K28" s="100" t="s">
        <v>132</v>
      </c>
      <c r="L28" s="100" t="s">
        <v>56</v>
      </c>
      <c r="M28" s="221">
        <v>10</v>
      </c>
      <c r="N28" s="221"/>
      <c r="O28" s="221"/>
      <c r="P28" s="221"/>
      <c r="Q28" s="221"/>
      <c r="R28" s="221">
        <v>10</v>
      </c>
      <c r="S28" s="100" t="s">
        <v>46</v>
      </c>
      <c r="T28" s="221">
        <v>250</v>
      </c>
      <c r="U28" s="100"/>
      <c r="V28" s="100" t="s">
        <v>112</v>
      </c>
    </row>
    <row r="29" spans="1:22" x14ac:dyDescent="0.25">
      <c r="A29" s="99">
        <v>28</v>
      </c>
      <c r="B29" s="100" t="s">
        <v>146</v>
      </c>
      <c r="C29" s="101">
        <v>45048</v>
      </c>
      <c r="D29" s="100" t="s">
        <v>147</v>
      </c>
      <c r="E29" s="100" t="s">
        <v>81</v>
      </c>
      <c r="F29" s="100" t="s">
        <v>82</v>
      </c>
      <c r="G29" s="100" t="s">
        <v>83</v>
      </c>
      <c r="H29" s="100" t="s">
        <v>148</v>
      </c>
      <c r="I29" s="100"/>
      <c r="J29" s="100" t="s">
        <v>85</v>
      </c>
      <c r="K29" s="100" t="s">
        <v>133</v>
      </c>
      <c r="L29" s="100" t="s">
        <v>57</v>
      </c>
      <c r="M29" s="221">
        <v>50</v>
      </c>
      <c r="N29" s="221"/>
      <c r="O29" s="221"/>
      <c r="P29" s="221"/>
      <c r="Q29" s="221"/>
      <c r="R29" s="221">
        <v>50</v>
      </c>
      <c r="S29" s="100" t="s">
        <v>46</v>
      </c>
      <c r="T29" s="221">
        <v>250</v>
      </c>
      <c r="U29" s="100"/>
      <c r="V29" s="100" t="s">
        <v>112</v>
      </c>
    </row>
    <row r="30" spans="1:22" x14ac:dyDescent="0.25">
      <c r="A30" s="99">
        <v>29</v>
      </c>
      <c r="B30" s="100" t="s">
        <v>146</v>
      </c>
      <c r="C30" s="101">
        <v>45048</v>
      </c>
      <c r="D30" s="100" t="s">
        <v>147</v>
      </c>
      <c r="E30" s="100" t="s">
        <v>81</v>
      </c>
      <c r="F30" s="100" t="s">
        <v>82</v>
      </c>
      <c r="G30" s="100" t="s">
        <v>83</v>
      </c>
      <c r="H30" s="100" t="s">
        <v>148</v>
      </c>
      <c r="I30" s="100"/>
      <c r="J30" s="100" t="s">
        <v>87</v>
      </c>
      <c r="K30" s="100" t="s">
        <v>131</v>
      </c>
      <c r="L30" s="100" t="s">
        <v>114</v>
      </c>
      <c r="M30" s="221">
        <v>180</v>
      </c>
      <c r="N30" s="221"/>
      <c r="O30" s="221"/>
      <c r="P30" s="221"/>
      <c r="Q30" s="221"/>
      <c r="R30" s="221">
        <v>180</v>
      </c>
      <c r="S30" s="100" t="s">
        <v>50</v>
      </c>
      <c r="T30" s="221">
        <v>250</v>
      </c>
      <c r="U30" s="100"/>
      <c r="V30" s="100"/>
    </row>
    <row r="31" spans="1:22" x14ac:dyDescent="0.25">
      <c r="A31" s="99">
        <v>30</v>
      </c>
      <c r="B31" s="100" t="s">
        <v>146</v>
      </c>
      <c r="C31" s="101">
        <v>45048</v>
      </c>
      <c r="D31" s="100" t="s">
        <v>147</v>
      </c>
      <c r="E31" s="100" t="s">
        <v>81</v>
      </c>
      <c r="F31" s="100" t="s">
        <v>82</v>
      </c>
      <c r="G31" s="100" t="s">
        <v>83</v>
      </c>
      <c r="H31" s="100" t="s">
        <v>148</v>
      </c>
      <c r="I31" s="100"/>
      <c r="J31" s="100" t="s">
        <v>87</v>
      </c>
      <c r="K31" s="100" t="s">
        <v>132</v>
      </c>
      <c r="L31" s="100" t="s">
        <v>149</v>
      </c>
      <c r="M31" s="221">
        <v>120</v>
      </c>
      <c r="N31" s="221"/>
      <c r="O31" s="221"/>
      <c r="P31" s="221"/>
      <c r="Q31" s="221"/>
      <c r="R31" s="221">
        <v>120</v>
      </c>
      <c r="S31" s="100" t="s">
        <v>50</v>
      </c>
      <c r="T31" s="221">
        <v>250</v>
      </c>
      <c r="U31" s="100"/>
      <c r="V31" s="100"/>
    </row>
    <row r="32" spans="1:22" x14ac:dyDescent="0.25">
      <c r="A32" s="99">
        <v>31</v>
      </c>
      <c r="B32" s="100" t="s">
        <v>146</v>
      </c>
      <c r="C32" s="101">
        <v>45048</v>
      </c>
      <c r="D32" s="100" t="s">
        <v>147</v>
      </c>
      <c r="E32" s="100" t="s">
        <v>81</v>
      </c>
      <c r="F32" s="100" t="s">
        <v>82</v>
      </c>
      <c r="G32" s="100" t="s">
        <v>83</v>
      </c>
      <c r="H32" s="100" t="s">
        <v>148</v>
      </c>
      <c r="I32" s="100"/>
      <c r="J32" s="100" t="s">
        <v>85</v>
      </c>
      <c r="K32" s="100" t="s">
        <v>104</v>
      </c>
      <c r="L32" s="100" t="s">
        <v>105</v>
      </c>
      <c r="M32" s="221">
        <v>2</v>
      </c>
      <c r="N32" s="221"/>
      <c r="O32" s="221"/>
      <c r="P32" s="221"/>
      <c r="Q32" s="221"/>
      <c r="R32" s="221">
        <v>2</v>
      </c>
      <c r="S32" s="100" t="s">
        <v>46</v>
      </c>
      <c r="T32" s="221">
        <v>250</v>
      </c>
      <c r="U32" s="100"/>
      <c r="V32" s="100"/>
    </row>
    <row r="33" spans="1:22" x14ac:dyDescent="0.25">
      <c r="A33" s="99">
        <v>32</v>
      </c>
      <c r="B33" s="100" t="s">
        <v>146</v>
      </c>
      <c r="C33" s="101">
        <v>45048</v>
      </c>
      <c r="D33" s="100" t="s">
        <v>147</v>
      </c>
      <c r="E33" s="100" t="s">
        <v>81</v>
      </c>
      <c r="F33" s="100" t="s">
        <v>82</v>
      </c>
      <c r="G33" s="100" t="s">
        <v>83</v>
      </c>
      <c r="H33" s="100" t="s">
        <v>148</v>
      </c>
      <c r="I33" s="100"/>
      <c r="J33" s="100" t="s">
        <v>85</v>
      </c>
      <c r="K33" s="100" t="s">
        <v>86</v>
      </c>
      <c r="L33" s="100" t="s">
        <v>58</v>
      </c>
      <c r="M33" s="221">
        <v>1</v>
      </c>
      <c r="N33" s="221"/>
      <c r="O33" s="221"/>
      <c r="P33" s="221"/>
      <c r="Q33" s="221"/>
      <c r="R33" s="221">
        <v>1</v>
      </c>
      <c r="S33" s="100" t="s">
        <v>46</v>
      </c>
      <c r="T33" s="221">
        <v>250</v>
      </c>
      <c r="U33" s="100"/>
      <c r="V33" s="100"/>
    </row>
    <row r="34" spans="1:22" x14ac:dyDescent="0.25">
      <c r="A34" s="99">
        <v>33</v>
      </c>
      <c r="B34" s="100" t="s">
        <v>146</v>
      </c>
      <c r="C34" s="101">
        <v>45048</v>
      </c>
      <c r="D34" s="100" t="s">
        <v>147</v>
      </c>
      <c r="E34" s="100" t="s">
        <v>81</v>
      </c>
      <c r="F34" s="100" t="s">
        <v>82</v>
      </c>
      <c r="G34" s="100" t="s">
        <v>83</v>
      </c>
      <c r="H34" s="100" t="s">
        <v>148</v>
      </c>
      <c r="I34" s="100"/>
      <c r="J34" s="100" t="s">
        <v>87</v>
      </c>
      <c r="K34" s="100" t="s">
        <v>113</v>
      </c>
      <c r="L34" s="100" t="s">
        <v>150</v>
      </c>
      <c r="M34" s="221">
        <v>17</v>
      </c>
      <c r="N34" s="221"/>
      <c r="O34" s="221"/>
      <c r="P34" s="221"/>
      <c r="Q34" s="221"/>
      <c r="R34" s="221">
        <v>17</v>
      </c>
      <c r="S34" s="100" t="s">
        <v>50</v>
      </c>
      <c r="T34" s="221">
        <v>250</v>
      </c>
      <c r="U34" s="100"/>
      <c r="V34" s="100"/>
    </row>
    <row r="35" spans="1:22" x14ac:dyDescent="0.25">
      <c r="A35" s="99">
        <v>34</v>
      </c>
      <c r="B35" s="100" t="s">
        <v>146</v>
      </c>
      <c r="C35" s="101">
        <v>45048</v>
      </c>
      <c r="D35" s="100" t="s">
        <v>147</v>
      </c>
      <c r="E35" s="100" t="s">
        <v>81</v>
      </c>
      <c r="F35" s="100" t="s">
        <v>82</v>
      </c>
      <c r="G35" s="100" t="s">
        <v>83</v>
      </c>
      <c r="H35" s="100" t="s">
        <v>148</v>
      </c>
      <c r="I35" s="100"/>
      <c r="J35" s="100" t="s">
        <v>87</v>
      </c>
      <c r="K35" s="100" t="s">
        <v>113</v>
      </c>
      <c r="L35" s="100" t="s">
        <v>151</v>
      </c>
      <c r="M35" s="221">
        <v>80</v>
      </c>
      <c r="N35" s="221"/>
      <c r="O35" s="221"/>
      <c r="P35" s="221"/>
      <c r="Q35" s="221"/>
      <c r="R35" s="221">
        <v>80</v>
      </c>
      <c r="S35" s="100" t="s">
        <v>50</v>
      </c>
      <c r="T35" s="221">
        <v>100</v>
      </c>
      <c r="U35" s="100"/>
      <c r="V35" s="100"/>
    </row>
    <row r="36" spans="1:22" x14ac:dyDescent="0.25">
      <c r="A36" s="99">
        <v>35</v>
      </c>
      <c r="B36" s="100" t="s">
        <v>146</v>
      </c>
      <c r="C36" s="101">
        <v>45048</v>
      </c>
      <c r="D36" s="100" t="s">
        <v>147</v>
      </c>
      <c r="E36" s="100" t="s">
        <v>81</v>
      </c>
      <c r="F36" s="100" t="s">
        <v>82</v>
      </c>
      <c r="G36" s="100" t="s">
        <v>83</v>
      </c>
      <c r="H36" s="100" t="s">
        <v>148</v>
      </c>
      <c r="I36" s="100"/>
      <c r="J36" s="100" t="s">
        <v>87</v>
      </c>
      <c r="K36" s="100" t="s">
        <v>152</v>
      </c>
      <c r="L36" s="100" t="s">
        <v>153</v>
      </c>
      <c r="M36" s="221">
        <v>80</v>
      </c>
      <c r="N36" s="221"/>
      <c r="O36" s="221"/>
      <c r="P36" s="221"/>
      <c r="Q36" s="221"/>
      <c r="R36" s="221">
        <v>80</v>
      </c>
      <c r="S36" s="100" t="s">
        <v>50</v>
      </c>
      <c r="T36" s="221">
        <v>100</v>
      </c>
      <c r="U36" s="100"/>
      <c r="V36" s="100"/>
    </row>
    <row r="37" spans="1:22" x14ac:dyDescent="0.25">
      <c r="A37" s="99">
        <v>36</v>
      </c>
      <c r="B37" s="100" t="s">
        <v>146</v>
      </c>
      <c r="C37" s="101">
        <v>45048</v>
      </c>
      <c r="D37" s="100" t="s">
        <v>147</v>
      </c>
      <c r="E37" s="100" t="s">
        <v>81</v>
      </c>
      <c r="F37" s="100" t="s">
        <v>82</v>
      </c>
      <c r="G37" s="100" t="s">
        <v>83</v>
      </c>
      <c r="H37" s="100" t="s">
        <v>148</v>
      </c>
      <c r="I37" s="100"/>
      <c r="J37" s="100" t="s">
        <v>87</v>
      </c>
      <c r="K37" s="100" t="s">
        <v>152</v>
      </c>
      <c r="L37" s="100" t="s">
        <v>154</v>
      </c>
      <c r="M37" s="221">
        <v>80</v>
      </c>
      <c r="N37" s="221"/>
      <c r="O37" s="221"/>
      <c r="P37" s="221"/>
      <c r="Q37" s="221"/>
      <c r="R37" s="221">
        <v>80</v>
      </c>
      <c r="S37" s="100" t="s">
        <v>50</v>
      </c>
      <c r="T37" s="221">
        <v>100</v>
      </c>
      <c r="U37" s="100"/>
      <c r="V37" s="100"/>
    </row>
    <row r="38" spans="1:22" x14ac:dyDescent="0.25">
      <c r="A38" s="99">
        <v>37</v>
      </c>
      <c r="B38" s="100" t="s">
        <v>146</v>
      </c>
      <c r="C38" s="101">
        <v>45048</v>
      </c>
      <c r="D38" s="100" t="s">
        <v>147</v>
      </c>
      <c r="E38" s="100" t="s">
        <v>81</v>
      </c>
      <c r="F38" s="100" t="s">
        <v>82</v>
      </c>
      <c r="G38" s="100" t="s">
        <v>83</v>
      </c>
      <c r="H38" s="100" t="s">
        <v>148</v>
      </c>
      <c r="I38" s="100"/>
      <c r="J38" s="100" t="s">
        <v>87</v>
      </c>
      <c r="K38" s="100" t="s">
        <v>152</v>
      </c>
      <c r="L38" s="100" t="s">
        <v>155</v>
      </c>
      <c r="M38" s="221">
        <v>80</v>
      </c>
      <c r="N38" s="221"/>
      <c r="O38" s="221"/>
      <c r="P38" s="221"/>
      <c r="Q38" s="221"/>
      <c r="R38" s="221">
        <v>80</v>
      </c>
      <c r="S38" s="100" t="s">
        <v>50</v>
      </c>
      <c r="T38" s="221">
        <v>100</v>
      </c>
      <c r="U38" s="100"/>
      <c r="V38" s="100"/>
    </row>
    <row r="39" spans="1:22" x14ac:dyDescent="0.25">
      <c r="A39" s="99">
        <v>38</v>
      </c>
      <c r="B39" s="100" t="s">
        <v>146</v>
      </c>
      <c r="C39" s="101">
        <v>45048</v>
      </c>
      <c r="D39" s="100" t="s">
        <v>147</v>
      </c>
      <c r="E39" s="100" t="s">
        <v>81</v>
      </c>
      <c r="F39" s="100" t="s">
        <v>82</v>
      </c>
      <c r="G39" s="100" t="s">
        <v>83</v>
      </c>
      <c r="H39" s="100" t="s">
        <v>148</v>
      </c>
      <c r="I39" s="100"/>
      <c r="J39" s="100" t="s">
        <v>87</v>
      </c>
      <c r="K39" s="100" t="s">
        <v>113</v>
      </c>
      <c r="L39" s="100" t="s">
        <v>151</v>
      </c>
      <c r="M39" s="221">
        <v>560</v>
      </c>
      <c r="N39" s="221"/>
      <c r="O39" s="221"/>
      <c r="P39" s="221"/>
      <c r="Q39" s="221"/>
      <c r="R39" s="221">
        <v>560</v>
      </c>
      <c r="S39" s="100" t="s">
        <v>50</v>
      </c>
      <c r="T39" s="221">
        <v>100</v>
      </c>
      <c r="U39" s="100"/>
      <c r="V39" s="100"/>
    </row>
    <row r="40" spans="1:22" x14ac:dyDescent="0.25">
      <c r="A40" s="99">
        <v>39</v>
      </c>
      <c r="B40" s="100" t="s">
        <v>146</v>
      </c>
      <c r="C40" s="101">
        <v>45048</v>
      </c>
      <c r="D40" s="100" t="s">
        <v>147</v>
      </c>
      <c r="E40" s="100" t="s">
        <v>81</v>
      </c>
      <c r="F40" s="100" t="s">
        <v>82</v>
      </c>
      <c r="G40" s="100" t="s">
        <v>83</v>
      </c>
      <c r="H40" s="100" t="s">
        <v>148</v>
      </c>
      <c r="I40" s="100"/>
      <c r="J40" s="100" t="s">
        <v>87</v>
      </c>
      <c r="K40" s="100" t="s">
        <v>113</v>
      </c>
      <c r="L40" s="100" t="s">
        <v>153</v>
      </c>
      <c r="M40" s="221">
        <v>560</v>
      </c>
      <c r="N40" s="221"/>
      <c r="O40" s="221"/>
      <c r="P40" s="221"/>
      <c r="Q40" s="221"/>
      <c r="R40" s="221">
        <v>560</v>
      </c>
      <c r="S40" s="100" t="s">
        <v>50</v>
      </c>
      <c r="T40" s="221">
        <v>100</v>
      </c>
      <c r="U40" s="100"/>
      <c r="V40" s="100"/>
    </row>
    <row r="41" spans="1:22" x14ac:dyDescent="0.25">
      <c r="A41" s="99">
        <v>40</v>
      </c>
      <c r="B41" s="100" t="s">
        <v>146</v>
      </c>
      <c r="C41" s="101">
        <v>45048</v>
      </c>
      <c r="D41" s="100" t="s">
        <v>147</v>
      </c>
      <c r="E41" s="100" t="s">
        <v>81</v>
      </c>
      <c r="F41" s="100" t="s">
        <v>82</v>
      </c>
      <c r="G41" s="100" t="s">
        <v>83</v>
      </c>
      <c r="H41" s="100" t="s">
        <v>148</v>
      </c>
      <c r="I41" s="100"/>
      <c r="J41" s="100" t="s">
        <v>87</v>
      </c>
      <c r="K41" s="100" t="s">
        <v>113</v>
      </c>
      <c r="L41" s="100" t="s">
        <v>154</v>
      </c>
      <c r="M41" s="221">
        <v>560</v>
      </c>
      <c r="N41" s="221"/>
      <c r="O41" s="221"/>
      <c r="P41" s="221"/>
      <c r="Q41" s="221"/>
      <c r="R41" s="221">
        <v>560</v>
      </c>
      <c r="S41" s="100" t="s">
        <v>50</v>
      </c>
      <c r="T41" s="221">
        <v>100</v>
      </c>
      <c r="U41" s="100"/>
      <c r="V41" s="100"/>
    </row>
    <row r="42" spans="1:22" x14ac:dyDescent="0.25">
      <c r="A42" s="99">
        <v>41</v>
      </c>
      <c r="B42" s="100" t="s">
        <v>146</v>
      </c>
      <c r="C42" s="101">
        <v>45048</v>
      </c>
      <c r="D42" s="100" t="s">
        <v>147</v>
      </c>
      <c r="E42" s="100" t="s">
        <v>81</v>
      </c>
      <c r="F42" s="100" t="s">
        <v>82</v>
      </c>
      <c r="G42" s="100" t="s">
        <v>83</v>
      </c>
      <c r="H42" s="100" t="s">
        <v>148</v>
      </c>
      <c r="I42" s="100"/>
      <c r="J42" s="100" t="s">
        <v>87</v>
      </c>
      <c r="K42" s="100" t="s">
        <v>113</v>
      </c>
      <c r="L42" s="100" t="s">
        <v>156</v>
      </c>
      <c r="M42" s="221">
        <v>560</v>
      </c>
      <c r="N42" s="221"/>
      <c r="O42" s="221"/>
      <c r="P42" s="221"/>
      <c r="Q42" s="221"/>
      <c r="R42" s="221">
        <v>560</v>
      </c>
      <c r="S42" s="100" t="s">
        <v>50</v>
      </c>
      <c r="T42" s="221">
        <v>100</v>
      </c>
      <c r="U42" s="100"/>
      <c r="V42" s="10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9C94-98C5-4634-8B91-A5B019173EA4}">
  <sheetPr>
    <pageSetUpPr fitToPage="1"/>
  </sheetPr>
  <dimension ref="A1:T38"/>
  <sheetViews>
    <sheetView rightToLeft="1" view="pageBreakPreview" topLeftCell="A7" zoomScaleNormal="100" zoomScaleSheetLayoutView="100" workbookViewId="0">
      <selection activeCell="R14" sqref="R14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4.5703125" style="9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82" customWidth="1"/>
    <col min="13" max="13" width="1.7109375" style="1" customWidth="1"/>
    <col min="14" max="14" width="17.28515625" style="1" bestFit="1" customWidth="1"/>
    <col min="15" max="15" width="12.5703125" style="1" hidden="1" customWidth="1"/>
    <col min="16" max="16" width="9.140625" style="1"/>
    <col min="17" max="17" width="12.85546875" style="20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29</v>
      </c>
      <c r="L1" s="178" t="s">
        <v>31</v>
      </c>
    </row>
    <row r="2" spans="2:20" ht="27" x14ac:dyDescent="0.55000000000000004">
      <c r="B2" s="8" t="s">
        <v>5</v>
      </c>
      <c r="L2" s="178" t="s">
        <v>32</v>
      </c>
    </row>
    <row r="3" spans="2:20" ht="27" x14ac:dyDescent="0.55000000000000004">
      <c r="B3" s="12" t="s">
        <v>30</v>
      </c>
      <c r="C3" s="2"/>
      <c r="D3" s="2"/>
      <c r="E3" s="2"/>
      <c r="F3" s="2"/>
      <c r="G3" s="13"/>
      <c r="H3" s="13"/>
      <c r="I3" s="2"/>
      <c r="J3" s="14"/>
      <c r="K3" s="2"/>
      <c r="L3" s="179" t="s">
        <v>157</v>
      </c>
    </row>
    <row r="4" spans="2:20" ht="5.0999999999999996" customHeight="1" x14ac:dyDescent="0.55000000000000004"/>
    <row r="5" spans="2:20" s="3" customFormat="1" ht="43.5" x14ac:dyDescent="0.25">
      <c r="G5" s="16"/>
      <c r="H5" s="143" t="s">
        <v>1</v>
      </c>
      <c r="I5" s="144"/>
      <c r="J5" s="145" t="s">
        <v>4</v>
      </c>
      <c r="K5" s="144"/>
      <c r="L5" s="143" t="s">
        <v>0</v>
      </c>
      <c r="Q5" s="24"/>
    </row>
    <row r="6" spans="2:20" s="4" customFormat="1" ht="21.75" x14ac:dyDescent="0.6">
      <c r="B6" s="4" t="s">
        <v>3</v>
      </c>
      <c r="G6" s="17"/>
      <c r="H6" s="155">
        <f>'کنترل قرارداد'!H52-'1'!H6-'2'!H6</f>
        <v>11428</v>
      </c>
      <c r="I6" s="144"/>
      <c r="J6" s="142"/>
      <c r="K6" s="144"/>
      <c r="L6" s="142">
        <f>(L8/109%)+0.05</f>
        <v>4326023638.9694805</v>
      </c>
      <c r="Q6" s="21"/>
    </row>
    <row r="7" spans="2:20" s="4" customFormat="1" ht="21.75" x14ac:dyDescent="0.6">
      <c r="B7" s="4" t="s">
        <v>2</v>
      </c>
      <c r="G7" s="17"/>
      <c r="H7" s="156">
        <f>(H6*9%)</f>
        <v>1028.52</v>
      </c>
      <c r="I7" s="144"/>
      <c r="J7" s="142"/>
      <c r="K7" s="144"/>
      <c r="L7" s="143">
        <f>L6*9%</f>
        <v>389342127.50725323</v>
      </c>
      <c r="Q7" s="21"/>
      <c r="S7" s="25"/>
    </row>
    <row r="8" spans="2:20" s="5" customFormat="1" ht="24" x14ac:dyDescent="0.7">
      <c r="B8" s="5" t="s">
        <v>7</v>
      </c>
      <c r="G8" s="18"/>
      <c r="H8" s="157">
        <f>SUM(H6:H7)</f>
        <v>12456.52</v>
      </c>
      <c r="I8" s="146"/>
      <c r="J8" s="141"/>
      <c r="K8" s="146"/>
      <c r="L8" s="141">
        <f>L14-L12</f>
        <v>4715365766.4222336</v>
      </c>
      <c r="N8" s="184">
        <f>L8/H8</f>
        <v>378545.99570523977</v>
      </c>
      <c r="Q8" s="22"/>
      <c r="S8" s="23"/>
    </row>
    <row r="9" spans="2:20" s="4" customFormat="1" ht="21.75" x14ac:dyDescent="0.6">
      <c r="G9" s="17"/>
      <c r="H9" s="155"/>
      <c r="I9" s="144"/>
      <c r="J9" s="142"/>
      <c r="K9" s="144"/>
      <c r="L9" s="142"/>
      <c r="Q9" s="21"/>
    </row>
    <row r="10" spans="2:20" s="4" customFormat="1" ht="24" x14ac:dyDescent="0.7">
      <c r="B10" s="5" t="s">
        <v>6</v>
      </c>
      <c r="G10" s="17"/>
      <c r="H10" s="155"/>
      <c r="I10" s="144"/>
      <c r="J10" s="142"/>
      <c r="K10" s="144"/>
      <c r="L10" s="142"/>
      <c r="Q10" s="21"/>
    </row>
    <row r="11" spans="2:20" s="4" customFormat="1" ht="21.75" x14ac:dyDescent="0.6">
      <c r="B11" s="4" t="s">
        <v>119</v>
      </c>
      <c r="G11" s="17"/>
      <c r="H11" s="158">
        <f>'کنترل قرارداد'!H57-'1'!H11-'2'!H11</f>
        <v>-5827.9</v>
      </c>
      <c r="I11" s="147"/>
      <c r="J11" s="70">
        <f>8686566000/30586</f>
        <v>284004.64264696266</v>
      </c>
      <c r="K11" s="148"/>
      <c r="L11" s="143">
        <f>H11*J11</f>
        <v>-1655150656.8822336</v>
      </c>
      <c r="O11" s="19"/>
      <c r="Q11" s="21"/>
      <c r="T11" s="21"/>
    </row>
    <row r="12" spans="2:20" s="5" customFormat="1" ht="24" x14ac:dyDescent="0.7">
      <c r="G12" s="18"/>
      <c r="H12" s="157">
        <f>SUM(H11:H11)</f>
        <v>-5827.9</v>
      </c>
      <c r="I12" s="146"/>
      <c r="J12" s="141"/>
      <c r="K12" s="146"/>
      <c r="L12" s="141">
        <f>SUM(L11:L11)</f>
        <v>-1655150656.8822336</v>
      </c>
      <c r="Q12" s="22"/>
      <c r="R12" s="23"/>
      <c r="T12" s="22"/>
    </row>
    <row r="13" spans="2:20" s="4" customFormat="1" ht="21.75" x14ac:dyDescent="0.6">
      <c r="G13" s="17"/>
      <c r="H13" s="155"/>
      <c r="I13" s="144"/>
      <c r="J13" s="142"/>
      <c r="K13" s="144"/>
      <c r="L13" s="142"/>
      <c r="Q13" s="21"/>
      <c r="T13" s="21"/>
    </row>
    <row r="14" spans="2:20" s="5" customFormat="1" ht="24.75" thickBot="1" x14ac:dyDescent="0.75">
      <c r="B14" s="5" t="s">
        <v>158</v>
      </c>
      <c r="G14" s="18"/>
      <c r="H14" s="159">
        <f>H8+H12</f>
        <v>6628.6200000000008</v>
      </c>
      <c r="I14" s="146"/>
      <c r="J14" s="71">
        <v>461667</v>
      </c>
      <c r="K14" s="146"/>
      <c r="L14" s="149">
        <f>H14*J14</f>
        <v>3060215109.5400004</v>
      </c>
      <c r="M14" s="7"/>
      <c r="N14" s="6">
        <f>L14-L12</f>
        <v>4715365766.4222336</v>
      </c>
      <c r="Q14" s="22"/>
    </row>
    <row r="15" spans="2:20" s="5" customFormat="1" ht="24.75" thickTop="1" x14ac:dyDescent="0.7">
      <c r="G15" s="18"/>
      <c r="H15" s="26"/>
      <c r="J15" s="69"/>
      <c r="L15" s="183"/>
      <c r="M15" s="7"/>
      <c r="N15" s="6"/>
      <c r="Q15" s="22"/>
    </row>
    <row r="16" spans="2:20" s="4" customFormat="1" ht="21.75" x14ac:dyDescent="0.6">
      <c r="B16" s="4" t="s">
        <v>135</v>
      </c>
      <c r="G16" s="17"/>
      <c r="H16" s="195"/>
      <c r="J16" s="69"/>
      <c r="L16" s="196">
        <f>-'1'!L6*5/100</f>
        <v>-644735541.02349353</v>
      </c>
      <c r="M16" s="186"/>
      <c r="N16" s="187"/>
      <c r="Q16" s="21"/>
    </row>
    <row r="17" spans="1:17" s="4" customFormat="1" ht="21.75" x14ac:dyDescent="0.6">
      <c r="B17" s="4" t="s">
        <v>136</v>
      </c>
      <c r="G17" s="17"/>
      <c r="H17" s="195"/>
      <c r="J17" s="69"/>
      <c r="L17" s="196">
        <f>-'2'!L6*5/100</f>
        <v>-826390122.61626613</v>
      </c>
      <c r="M17" s="186"/>
      <c r="N17" s="187"/>
      <c r="Q17" s="21"/>
    </row>
    <row r="18" spans="1:17" s="4" customFormat="1" ht="21.75" x14ac:dyDescent="0.6">
      <c r="B18" s="4" t="s">
        <v>159</v>
      </c>
      <c r="G18" s="17"/>
      <c r="H18" s="195"/>
      <c r="J18" s="69"/>
      <c r="L18" s="196">
        <f>-L6*5/100</f>
        <v>-216301181.94847405</v>
      </c>
      <c r="M18" s="186"/>
      <c r="N18" s="187"/>
      <c r="Q18" s="21"/>
    </row>
    <row r="19" spans="1:17" s="4" customFormat="1" ht="21.75" x14ac:dyDescent="0.6">
      <c r="B19" s="4" t="s">
        <v>139</v>
      </c>
      <c r="G19" s="17"/>
      <c r="H19" s="195"/>
      <c r="J19" s="69"/>
      <c r="L19" s="196">
        <f>-9000000000-1147798755</f>
        <v>-10147798755</v>
      </c>
      <c r="M19" s="186"/>
      <c r="N19" s="187"/>
      <c r="Q19" s="21"/>
    </row>
    <row r="20" spans="1:17" s="4" customFormat="1" ht="21.75" x14ac:dyDescent="0.6">
      <c r="B20" s="4" t="s">
        <v>138</v>
      </c>
      <c r="G20" s="17"/>
      <c r="H20" s="195"/>
      <c r="J20" s="69"/>
      <c r="L20" s="196">
        <v>-7072387199</v>
      </c>
      <c r="M20" s="186"/>
      <c r="N20" s="187"/>
      <c r="Q20" s="21"/>
    </row>
    <row r="21" spans="1:17" s="4" customFormat="1" ht="21.75" x14ac:dyDescent="0.6">
      <c r="B21" s="4" t="s">
        <v>160</v>
      </c>
      <c r="G21" s="17"/>
      <c r="H21" s="195"/>
      <c r="J21" s="69"/>
      <c r="L21" s="196">
        <f>-'2'!L22</f>
        <v>-6347812506.4802437</v>
      </c>
      <c r="M21" s="186"/>
      <c r="N21" s="187"/>
      <c r="Q21" s="21"/>
    </row>
    <row r="22" spans="1:17" ht="21.75" x14ac:dyDescent="0.6">
      <c r="L22" s="223">
        <f>SUM(L16:L21)</f>
        <v>-25255425306.068478</v>
      </c>
    </row>
    <row r="23" spans="1:17" s="4" customFormat="1" ht="21.75" x14ac:dyDescent="0.6">
      <c r="B23" s="4" t="s">
        <v>163</v>
      </c>
      <c r="G23" s="17"/>
      <c r="H23" s="9"/>
      <c r="I23" s="144"/>
      <c r="J23" s="71"/>
      <c r="K23" s="144"/>
      <c r="L23" s="160">
        <f>'1'!L14+'2'!L14+'3'!L14</f>
        <v>28099339233.660004</v>
      </c>
      <c r="M23" s="186"/>
      <c r="N23" s="187"/>
      <c r="Q23" s="21"/>
    </row>
    <row r="24" spans="1:17" s="188" customFormat="1" ht="27.75" thickBot="1" x14ac:dyDescent="0.85">
      <c r="B24" s="188" t="s">
        <v>140</v>
      </c>
      <c r="G24" s="189"/>
      <c r="H24" s="189"/>
      <c r="I24" s="181"/>
      <c r="J24" s="190"/>
      <c r="K24" s="181"/>
      <c r="L24" s="191">
        <f>SUM(L22:L23)</f>
        <v>2843913927.591526</v>
      </c>
      <c r="M24" s="192"/>
      <c r="N24" s="193"/>
      <c r="Q24" s="194"/>
    </row>
    <row r="25" spans="1:17" ht="20.25" thickTop="1" x14ac:dyDescent="0.55000000000000004"/>
    <row r="27" spans="1:17" s="35" customFormat="1" ht="23.25" x14ac:dyDescent="0.7">
      <c r="B27" s="35" t="s">
        <v>11</v>
      </c>
      <c r="G27" s="36"/>
      <c r="H27" s="36"/>
      <c r="J27" s="37"/>
      <c r="L27" s="70"/>
      <c r="Q27" s="38"/>
    </row>
    <row r="28" spans="1:17" s="30" customFormat="1" ht="24.95" customHeight="1" x14ac:dyDescent="0.6">
      <c r="A28" s="28"/>
      <c r="B28" s="39" t="s">
        <v>161</v>
      </c>
      <c r="C28" s="29"/>
      <c r="D28" s="29"/>
      <c r="E28" s="29"/>
      <c r="F28" s="29"/>
      <c r="G28" s="29"/>
      <c r="H28" s="29"/>
      <c r="I28" s="29"/>
      <c r="J28" s="29"/>
      <c r="K28" s="29"/>
      <c r="L28" s="70"/>
      <c r="Q28" s="31"/>
    </row>
    <row r="29" spans="1:17" s="30" customFormat="1" ht="24.95" customHeight="1" x14ac:dyDescent="0.6">
      <c r="A29" s="28"/>
      <c r="B29" s="219" t="s">
        <v>122</v>
      </c>
      <c r="C29" s="219"/>
      <c r="D29" s="219"/>
      <c r="E29" s="219"/>
      <c r="F29" s="219"/>
      <c r="G29" s="219"/>
      <c r="H29" s="219"/>
      <c r="I29" s="219"/>
      <c r="J29" s="219"/>
      <c r="K29" s="219"/>
      <c r="L29" s="219"/>
      <c r="Q29" s="31"/>
    </row>
    <row r="30" spans="1:17" s="30" customFormat="1" ht="24.95" customHeight="1" x14ac:dyDescent="0.6">
      <c r="A30" s="2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Q30" s="31"/>
    </row>
    <row r="31" spans="1:17" s="32" customFormat="1" ht="21" x14ac:dyDescent="0.6">
      <c r="G31" s="32" t="s">
        <v>10</v>
      </c>
      <c r="H31" s="32" t="s">
        <v>8</v>
      </c>
      <c r="J31" s="32" t="s">
        <v>9</v>
      </c>
      <c r="L31" s="180" t="s">
        <v>0</v>
      </c>
      <c r="Q31" s="33"/>
    </row>
    <row r="32" spans="1:17" s="30" customFormat="1" ht="21" x14ac:dyDescent="0.6">
      <c r="B32" s="30" t="s">
        <v>123</v>
      </c>
      <c r="G32" s="34" t="s">
        <v>121</v>
      </c>
      <c r="H32" s="150">
        <f>'1'!H22</f>
        <v>-12096</v>
      </c>
      <c r="I32" s="151"/>
      <c r="J32" s="70">
        <f>J11</f>
        <v>284004.64264696266</v>
      </c>
      <c r="K32" s="151"/>
      <c r="L32" s="71">
        <f>H32*J32</f>
        <v>-3435320157.4576602</v>
      </c>
      <c r="Q32" s="31"/>
    </row>
    <row r="33" spans="1:17" s="30" customFormat="1" ht="21" x14ac:dyDescent="0.6">
      <c r="B33" s="30" t="s">
        <v>124</v>
      </c>
      <c r="G33" s="34" t="s">
        <v>120</v>
      </c>
      <c r="H33" s="150">
        <f>'2'!H11</f>
        <v>-12662.1</v>
      </c>
      <c r="I33" s="151"/>
      <c r="J33" s="70">
        <f>J32</f>
        <v>284004.64264696266</v>
      </c>
      <c r="K33" s="151"/>
      <c r="L33" s="71">
        <f>H33*J33</f>
        <v>-3596095185.6601062</v>
      </c>
      <c r="Q33" s="31"/>
    </row>
    <row r="34" spans="1:17" s="30" customFormat="1" ht="21" x14ac:dyDescent="0.6">
      <c r="B34" s="30" t="s">
        <v>124</v>
      </c>
      <c r="G34" s="34" t="s">
        <v>162</v>
      </c>
      <c r="H34" s="150">
        <f>H12</f>
        <v>-5827.9</v>
      </c>
      <c r="I34" s="151"/>
      <c r="J34" s="70">
        <f>J33</f>
        <v>284004.64264696266</v>
      </c>
      <c r="K34" s="151"/>
      <c r="L34" s="71">
        <f>H34*J34</f>
        <v>-1655150656.8822336</v>
      </c>
      <c r="Q34" s="31"/>
    </row>
    <row r="35" spans="1:17" s="30" customFormat="1" ht="21.75" thickBot="1" x14ac:dyDescent="0.65">
      <c r="G35" s="34"/>
      <c r="H35" s="153">
        <f>SUM(H32:H34)</f>
        <v>-30586</v>
      </c>
      <c r="I35" s="151"/>
      <c r="J35" s="152"/>
      <c r="K35" s="151"/>
      <c r="L35" s="154">
        <f>SUM(L32:L34)</f>
        <v>-8686566000</v>
      </c>
      <c r="Q35" s="31"/>
    </row>
    <row r="36" spans="1:17" ht="20.25" thickTop="1" x14ac:dyDescent="0.55000000000000004">
      <c r="D36" s="20"/>
      <c r="E36" s="20"/>
    </row>
    <row r="37" spans="1:17" s="35" customFormat="1" ht="23.25" x14ac:dyDescent="0.7">
      <c r="B37" s="35" t="s">
        <v>127</v>
      </c>
      <c r="G37" s="36"/>
      <c r="H37" s="36"/>
      <c r="J37" s="37"/>
      <c r="L37" s="70"/>
      <c r="Q37" s="38"/>
    </row>
    <row r="38" spans="1:17" s="30" customFormat="1" ht="24.95" customHeight="1" x14ac:dyDescent="0.6">
      <c r="A38" s="28"/>
      <c r="B38" s="39" t="s">
        <v>128</v>
      </c>
      <c r="C38" s="29"/>
      <c r="D38" s="29"/>
      <c r="E38" s="29"/>
      <c r="F38" s="29"/>
      <c r="G38" s="29"/>
      <c r="H38" s="29"/>
      <c r="I38" s="29"/>
      <c r="J38" s="29"/>
      <c r="K38" s="29"/>
      <c r="L38" s="70"/>
      <c r="Q38" s="31"/>
    </row>
  </sheetData>
  <mergeCells count="1">
    <mergeCell ref="B29:L30"/>
  </mergeCells>
  <printOptions horizontalCentered="1"/>
  <pageMargins left="0.7" right="0.7" top="0.75" bottom="0.75" header="0.3" footer="0.3"/>
  <pageSetup paperSize="9"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B42D-B408-4F42-8283-21B5B7A2E7C4}">
  <sheetPr>
    <pageSetUpPr fitToPage="1"/>
  </sheetPr>
  <dimension ref="A1:T35"/>
  <sheetViews>
    <sheetView rightToLeft="1" view="pageBreakPreview" topLeftCell="A7" zoomScaleNormal="100" zoomScaleSheetLayoutView="100" workbookViewId="0">
      <selection activeCell="T16" sqref="T16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4.5703125" style="9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82" customWidth="1"/>
    <col min="13" max="13" width="1.7109375" style="1" customWidth="1"/>
    <col min="14" max="14" width="17.28515625" style="1" bestFit="1" customWidth="1"/>
    <col min="15" max="15" width="12.5703125" style="1" hidden="1" customWidth="1"/>
    <col min="16" max="16" width="9.140625" style="1"/>
    <col min="17" max="17" width="12.85546875" style="20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29</v>
      </c>
      <c r="L1" s="178" t="s">
        <v>31</v>
      </c>
    </row>
    <row r="2" spans="2:20" ht="27" x14ac:dyDescent="0.55000000000000004">
      <c r="B2" s="8" t="s">
        <v>5</v>
      </c>
      <c r="L2" s="178" t="s">
        <v>32</v>
      </c>
    </row>
    <row r="3" spans="2:20" ht="27" x14ac:dyDescent="0.55000000000000004">
      <c r="B3" s="12" t="s">
        <v>30</v>
      </c>
      <c r="C3" s="2"/>
      <c r="D3" s="2"/>
      <c r="E3" s="2"/>
      <c r="F3" s="2"/>
      <c r="G3" s="13"/>
      <c r="H3" s="13"/>
      <c r="I3" s="2"/>
      <c r="J3" s="14"/>
      <c r="K3" s="2"/>
      <c r="L3" s="179" t="s">
        <v>33</v>
      </c>
    </row>
    <row r="4" spans="2:20" ht="5.0999999999999996" customHeight="1" x14ac:dyDescent="0.55000000000000004"/>
    <row r="5" spans="2:20" s="3" customFormat="1" ht="43.5" x14ac:dyDescent="0.25">
      <c r="G5" s="16"/>
      <c r="H5" s="143" t="s">
        <v>1</v>
      </c>
      <c r="I5" s="144"/>
      <c r="J5" s="145" t="s">
        <v>4</v>
      </c>
      <c r="K5" s="144"/>
      <c r="L5" s="143" t="s">
        <v>0</v>
      </c>
      <c r="Q5" s="24"/>
    </row>
    <row r="6" spans="2:20" s="4" customFormat="1" ht="21.75" x14ac:dyDescent="0.6">
      <c r="B6" s="4" t="s">
        <v>3</v>
      </c>
      <c r="G6" s="17"/>
      <c r="H6" s="155">
        <f>'کنترل قرارداد'!L6+'کنترل قرارداد'!L7+'کنترل قرارداد'!L8+'کنترل قرارداد'!L9+'کنترل قرارداد'!L10+'کنترل قرارداد'!L11+'کنترل قرارداد'!L12+'کنترل قرارداد'!L13+'کنترل قرارداد'!L14+'کنترل قرارداد'!L15+'کنترل قرارداد'!L16+'کنترل قرارداد'!L17+'کنترل قرارداد'!L18+'کنترل قرارداد'!L19+'کنترل قرارداد'!L20+'کنترل قرارداد'!L29+'کنترل قرارداد'!L30</f>
        <v>42207</v>
      </c>
      <c r="I6" s="144"/>
      <c r="J6" s="142"/>
      <c r="K6" s="144"/>
      <c r="L6" s="142">
        <f>(L8/109%)+0.05</f>
        <v>16527802452.325325</v>
      </c>
      <c r="Q6" s="21"/>
    </row>
    <row r="7" spans="2:20" s="4" customFormat="1" ht="21.75" x14ac:dyDescent="0.6">
      <c r="B7" s="4" t="s">
        <v>2</v>
      </c>
      <c r="G7" s="17"/>
      <c r="H7" s="156">
        <f>(H6*9%)</f>
        <v>3798.6299999999997</v>
      </c>
      <c r="I7" s="144"/>
      <c r="J7" s="142"/>
      <c r="K7" s="144"/>
      <c r="L7" s="143">
        <f>L6*9%</f>
        <v>1487502220.7092793</v>
      </c>
      <c r="Q7" s="21"/>
      <c r="S7" s="25"/>
    </row>
    <row r="8" spans="2:20" s="5" customFormat="1" ht="24" x14ac:dyDescent="0.7">
      <c r="B8" s="5" t="s">
        <v>7</v>
      </c>
      <c r="G8" s="18"/>
      <c r="H8" s="157">
        <f>SUM(H6:H7)</f>
        <v>46005.63</v>
      </c>
      <c r="I8" s="146"/>
      <c r="J8" s="141"/>
      <c r="K8" s="146"/>
      <c r="L8" s="141">
        <f>L14-L12</f>
        <v>18015304672.980106</v>
      </c>
      <c r="N8" s="184">
        <f>L8/H8</f>
        <v>391589.13100375124</v>
      </c>
      <c r="Q8" s="22"/>
      <c r="S8" s="23"/>
    </row>
    <row r="9" spans="2:20" s="4" customFormat="1" ht="21.75" x14ac:dyDescent="0.6">
      <c r="G9" s="17"/>
      <c r="H9" s="155"/>
      <c r="I9" s="144"/>
      <c r="J9" s="142"/>
      <c r="K9" s="144"/>
      <c r="L9" s="142"/>
      <c r="Q9" s="21"/>
    </row>
    <row r="10" spans="2:20" s="4" customFormat="1" ht="24" x14ac:dyDescent="0.7">
      <c r="B10" s="5" t="s">
        <v>6</v>
      </c>
      <c r="G10" s="17"/>
      <c r="H10" s="155"/>
      <c r="I10" s="144"/>
      <c r="J10" s="142"/>
      <c r="K10" s="144"/>
      <c r="L10" s="142"/>
      <c r="Q10" s="21"/>
    </row>
    <row r="11" spans="2:20" s="4" customFormat="1" ht="21.75" x14ac:dyDescent="0.6">
      <c r="B11" s="4" t="s">
        <v>119</v>
      </c>
      <c r="G11" s="17"/>
      <c r="H11" s="158">
        <f>-H6*30%</f>
        <v>-12662.1</v>
      </c>
      <c r="I11" s="147"/>
      <c r="J11" s="70">
        <f>8686566000/30586</f>
        <v>284004.64264696266</v>
      </c>
      <c r="K11" s="148"/>
      <c r="L11" s="143">
        <f>H11*J11</f>
        <v>-3596095185.6601062</v>
      </c>
      <c r="O11" s="19"/>
      <c r="Q11" s="21"/>
      <c r="T11" s="21"/>
    </row>
    <row r="12" spans="2:20" s="5" customFormat="1" ht="24" x14ac:dyDescent="0.7">
      <c r="G12" s="18"/>
      <c r="H12" s="157">
        <f>SUM(H11:H11)</f>
        <v>-12662.1</v>
      </c>
      <c r="I12" s="146"/>
      <c r="J12" s="141"/>
      <c r="K12" s="146"/>
      <c r="L12" s="141">
        <f>SUM(L11:L11)</f>
        <v>-3596095185.6601062</v>
      </c>
      <c r="Q12" s="22"/>
      <c r="R12" s="23"/>
      <c r="T12" s="22"/>
    </row>
    <row r="13" spans="2:20" s="4" customFormat="1" ht="21.75" x14ac:dyDescent="0.6">
      <c r="G13" s="17"/>
      <c r="H13" s="155"/>
      <c r="I13" s="144"/>
      <c r="J13" s="142"/>
      <c r="K13" s="144"/>
      <c r="L13" s="142"/>
      <c r="Q13" s="21"/>
      <c r="T13" s="21"/>
    </row>
    <row r="14" spans="2:20" s="5" customFormat="1" ht="24.75" thickBot="1" x14ac:dyDescent="0.75">
      <c r="B14" s="5" t="s">
        <v>134</v>
      </c>
      <c r="G14" s="18"/>
      <c r="H14" s="159">
        <f>H8+H12</f>
        <v>33343.53</v>
      </c>
      <c r="I14" s="146"/>
      <c r="J14" s="71">
        <v>432444</v>
      </c>
      <c r="K14" s="146"/>
      <c r="L14" s="149">
        <f>H14*J14</f>
        <v>14419209487.32</v>
      </c>
      <c r="M14" s="7"/>
      <c r="N14" s="6">
        <f>L14-L12</f>
        <v>18015304672.980106</v>
      </c>
      <c r="Q14" s="22"/>
    </row>
    <row r="15" spans="2:20" s="5" customFormat="1" ht="24.75" thickTop="1" x14ac:dyDescent="0.7">
      <c r="G15" s="18"/>
      <c r="H15" s="26"/>
      <c r="J15" s="69"/>
      <c r="L15" s="183"/>
      <c r="M15" s="7"/>
      <c r="N15" s="6"/>
      <c r="Q15" s="22"/>
    </row>
    <row r="16" spans="2:20" s="4" customFormat="1" ht="21.75" x14ac:dyDescent="0.6">
      <c r="B16" s="4" t="s">
        <v>135</v>
      </c>
      <c r="G16" s="17"/>
      <c r="H16" s="195"/>
      <c r="J16" s="69"/>
      <c r="L16" s="196">
        <f>-'1'!L6*5/100</f>
        <v>-644735541.02349353</v>
      </c>
      <c r="M16" s="186"/>
      <c r="N16" s="187"/>
      <c r="Q16" s="21"/>
    </row>
    <row r="17" spans="1:17" s="4" customFormat="1" ht="21.75" x14ac:dyDescent="0.6">
      <c r="B17" s="4" t="s">
        <v>136</v>
      </c>
      <c r="G17" s="17"/>
      <c r="H17" s="195"/>
      <c r="J17" s="69"/>
      <c r="L17" s="196">
        <f>-L6*5/100</f>
        <v>-826390122.61626613</v>
      </c>
      <c r="M17" s="186"/>
      <c r="N17" s="187"/>
      <c r="Q17" s="21"/>
    </row>
    <row r="18" spans="1:17" s="4" customFormat="1" ht="21.75" x14ac:dyDescent="0.6">
      <c r="B18" s="4" t="s">
        <v>139</v>
      </c>
      <c r="G18" s="17"/>
      <c r="H18" s="195"/>
      <c r="J18" s="69"/>
      <c r="L18" s="196">
        <f>-9000000000-1147798755</f>
        <v>-10147798755</v>
      </c>
      <c r="M18" s="186"/>
      <c r="N18" s="187"/>
      <c r="Q18" s="21"/>
    </row>
    <row r="19" spans="1:17" s="4" customFormat="1" ht="21.75" x14ac:dyDescent="0.6">
      <c r="B19" s="4" t="s">
        <v>138</v>
      </c>
      <c r="G19" s="17"/>
      <c r="H19" s="195"/>
      <c r="J19" s="69"/>
      <c r="L19" s="197">
        <v>-7072387199</v>
      </c>
      <c r="M19" s="186"/>
      <c r="N19" s="187"/>
      <c r="Q19" s="21"/>
    </row>
    <row r="20" spans="1:17" ht="21.75" x14ac:dyDescent="0.6">
      <c r="L20" s="196">
        <f>SUM(L16:L19)</f>
        <v>-18691311617.639759</v>
      </c>
    </row>
    <row r="21" spans="1:17" s="4" customFormat="1" ht="21.75" x14ac:dyDescent="0.6">
      <c r="B21" s="4" t="s">
        <v>137</v>
      </c>
      <c r="G21" s="17"/>
      <c r="H21" s="9"/>
      <c r="I21" s="144"/>
      <c r="J21" s="71"/>
      <c r="K21" s="144"/>
      <c r="L21" s="160">
        <f>'1'!L14+'2'!L14</f>
        <v>25039124124.120003</v>
      </c>
      <c r="M21" s="186"/>
      <c r="N21" s="187"/>
      <c r="Q21" s="21"/>
    </row>
    <row r="22" spans="1:17" s="188" customFormat="1" ht="27.75" thickBot="1" x14ac:dyDescent="0.85">
      <c r="B22" s="188" t="s">
        <v>140</v>
      </c>
      <c r="G22" s="189"/>
      <c r="H22" s="189"/>
      <c r="I22" s="181"/>
      <c r="J22" s="190"/>
      <c r="K22" s="181"/>
      <c r="L22" s="191">
        <f>SUM(L20:L21)</f>
        <v>6347812506.4802437</v>
      </c>
      <c r="M22" s="192"/>
      <c r="N22" s="193"/>
      <c r="Q22" s="194"/>
    </row>
    <row r="23" spans="1:17" ht="20.25" thickTop="1" x14ac:dyDescent="0.55000000000000004"/>
    <row r="25" spans="1:17" s="35" customFormat="1" ht="23.25" x14ac:dyDescent="0.7">
      <c r="B25" s="35" t="s">
        <v>11</v>
      </c>
      <c r="G25" s="36"/>
      <c r="H25" s="36"/>
      <c r="J25" s="37"/>
      <c r="L25" s="70"/>
      <c r="Q25" s="38"/>
    </row>
    <row r="26" spans="1:17" s="30" customFormat="1" ht="24.95" customHeight="1" x14ac:dyDescent="0.6">
      <c r="A26" s="28"/>
      <c r="B26" s="39" t="s">
        <v>126</v>
      </c>
      <c r="C26" s="29"/>
      <c r="D26" s="29"/>
      <c r="E26" s="29"/>
      <c r="F26" s="29"/>
      <c r="G26" s="29"/>
      <c r="H26" s="29"/>
      <c r="I26" s="29"/>
      <c r="J26" s="29"/>
      <c r="K26" s="29"/>
      <c r="L26" s="70"/>
      <c r="Q26" s="31"/>
    </row>
    <row r="27" spans="1:17" s="30" customFormat="1" ht="24.95" customHeight="1" x14ac:dyDescent="0.6">
      <c r="A27" s="28"/>
      <c r="B27" s="219" t="s">
        <v>122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Q27" s="31"/>
    </row>
    <row r="28" spans="1:17" s="30" customFormat="1" ht="24.95" customHeight="1" x14ac:dyDescent="0.6">
      <c r="A28" s="2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Q28" s="31"/>
    </row>
    <row r="29" spans="1:17" s="32" customFormat="1" ht="21" x14ac:dyDescent="0.6">
      <c r="G29" s="32" t="s">
        <v>10</v>
      </c>
      <c r="H29" s="32" t="s">
        <v>8</v>
      </c>
      <c r="J29" s="32" t="s">
        <v>9</v>
      </c>
      <c r="L29" s="180" t="s">
        <v>0</v>
      </c>
      <c r="Q29" s="33"/>
    </row>
    <row r="30" spans="1:17" s="30" customFormat="1" ht="21" x14ac:dyDescent="0.6">
      <c r="B30" s="30" t="s">
        <v>123</v>
      </c>
      <c r="G30" s="34" t="s">
        <v>121</v>
      </c>
      <c r="H30" s="150">
        <f>'1'!H22</f>
        <v>-12096</v>
      </c>
      <c r="I30" s="151"/>
      <c r="J30" s="70">
        <f>J11</f>
        <v>284004.64264696266</v>
      </c>
      <c r="K30" s="151"/>
      <c r="L30" s="71">
        <f>H30*J30</f>
        <v>-3435320157.4576602</v>
      </c>
      <c r="Q30" s="31"/>
    </row>
    <row r="31" spans="1:17" s="30" customFormat="1" ht="21" x14ac:dyDescent="0.6">
      <c r="B31" s="30" t="s">
        <v>124</v>
      </c>
      <c r="G31" s="34" t="s">
        <v>120</v>
      </c>
      <c r="H31" s="150">
        <f>H11</f>
        <v>-12662.1</v>
      </c>
      <c r="I31" s="151"/>
      <c r="J31" s="70">
        <f>J30</f>
        <v>284004.64264696266</v>
      </c>
      <c r="K31" s="151"/>
      <c r="L31" s="71">
        <f>H31*J31</f>
        <v>-3596095185.6601062</v>
      </c>
      <c r="Q31" s="31"/>
    </row>
    <row r="32" spans="1:17" s="30" customFormat="1" ht="21.75" thickBot="1" x14ac:dyDescent="0.65">
      <c r="G32" s="34"/>
      <c r="H32" s="153">
        <f>SUM(H30:H31)</f>
        <v>-24758.1</v>
      </c>
      <c r="I32" s="151"/>
      <c r="J32" s="152"/>
      <c r="K32" s="151"/>
      <c r="L32" s="154">
        <f>SUM(L30:L31)</f>
        <v>-7031415343.1177664</v>
      </c>
      <c r="Q32" s="31"/>
    </row>
    <row r="33" spans="1:17" ht="20.25" thickTop="1" x14ac:dyDescent="0.55000000000000004">
      <c r="D33" s="20"/>
      <c r="E33" s="20"/>
    </row>
    <row r="34" spans="1:17" s="35" customFormat="1" ht="23.25" x14ac:dyDescent="0.7">
      <c r="B34" s="35" t="s">
        <v>127</v>
      </c>
      <c r="G34" s="36"/>
      <c r="H34" s="36"/>
      <c r="J34" s="37"/>
      <c r="L34" s="70"/>
      <c r="Q34" s="38"/>
    </row>
    <row r="35" spans="1:17" s="30" customFormat="1" ht="24.95" customHeight="1" x14ac:dyDescent="0.6">
      <c r="A35" s="28"/>
      <c r="B35" s="39" t="s">
        <v>128</v>
      </c>
      <c r="C35" s="29"/>
      <c r="D35" s="29"/>
      <c r="E35" s="29"/>
      <c r="F35" s="29"/>
      <c r="G35" s="29"/>
      <c r="H35" s="29"/>
      <c r="I35" s="29"/>
      <c r="J35" s="29"/>
      <c r="K35" s="29"/>
      <c r="L35" s="70"/>
      <c r="Q35" s="31"/>
    </row>
  </sheetData>
  <mergeCells count="1">
    <mergeCell ref="B27:L28"/>
  </mergeCells>
  <printOptions horizontalCentered="1"/>
  <pageMargins left="0.7" right="0.7" top="0.75" bottom="0.75" header="0.3" footer="0.3"/>
  <pageSetup paperSize="9" scale="6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55113-2C2C-4DEE-9D75-D622497B1C87}">
  <sheetPr>
    <pageSetUpPr fitToPage="1"/>
  </sheetPr>
  <dimension ref="A1:T27"/>
  <sheetViews>
    <sheetView rightToLeft="1" view="pageBreakPreview" topLeftCell="A7" zoomScaleNormal="100" zoomScaleSheetLayoutView="100" workbookViewId="0">
      <selection activeCell="L14" sqref="L14"/>
    </sheetView>
  </sheetViews>
  <sheetFormatPr defaultRowHeight="19.5" x14ac:dyDescent="0.55000000000000004"/>
  <cols>
    <col min="1" max="1" width="1.7109375" style="1" customWidth="1"/>
    <col min="2" max="3" width="9.140625" style="1"/>
    <col min="4" max="4" width="9" style="1" bestFit="1" customWidth="1"/>
    <col min="5" max="5" width="10.140625" style="1" bestFit="1" customWidth="1"/>
    <col min="6" max="6" width="15.42578125" style="1" bestFit="1" customWidth="1"/>
    <col min="7" max="7" width="13.28515625" style="9" bestFit="1" customWidth="1"/>
    <col min="8" max="8" width="14.5703125" style="9" bestFit="1" customWidth="1"/>
    <col min="9" max="9" width="1.7109375" style="1" customWidth="1"/>
    <col min="10" max="10" width="18.85546875" style="10" bestFit="1" customWidth="1"/>
    <col min="11" max="11" width="1.7109375" style="1" customWidth="1"/>
    <col min="12" max="12" width="20.28515625" style="1" customWidth="1"/>
    <col min="13" max="13" width="1.7109375" style="1" customWidth="1"/>
    <col min="14" max="14" width="21.5703125" style="1" bestFit="1" customWidth="1"/>
    <col min="15" max="15" width="12.5703125" style="1" hidden="1" customWidth="1"/>
    <col min="16" max="16" width="9.140625" style="1"/>
    <col min="17" max="17" width="12.85546875" style="20" bestFit="1" customWidth="1"/>
    <col min="18" max="18" width="9.140625" style="1"/>
    <col min="19" max="19" width="11.7109375" style="1" bestFit="1" customWidth="1"/>
    <col min="20" max="20" width="12.85546875" style="1" bestFit="1" customWidth="1"/>
    <col min="21" max="16384" width="9.140625" style="1"/>
  </cols>
  <sheetData>
    <row r="1" spans="2:20" ht="27" x14ac:dyDescent="0.55000000000000004">
      <c r="B1" s="8" t="s">
        <v>29</v>
      </c>
      <c r="L1" s="11" t="s">
        <v>31</v>
      </c>
    </row>
    <row r="2" spans="2:20" ht="27" x14ac:dyDescent="0.55000000000000004">
      <c r="B2" s="8" t="s">
        <v>5</v>
      </c>
      <c r="L2" s="11" t="s">
        <v>32</v>
      </c>
    </row>
    <row r="3" spans="2:20" ht="27" x14ac:dyDescent="0.55000000000000004">
      <c r="B3" s="12" t="s">
        <v>30</v>
      </c>
      <c r="C3" s="2"/>
      <c r="D3" s="2"/>
      <c r="E3" s="2"/>
      <c r="F3" s="2"/>
      <c r="G3" s="13"/>
      <c r="H3" s="13"/>
      <c r="I3" s="2"/>
      <c r="J3" s="14"/>
      <c r="K3" s="2"/>
      <c r="L3" s="15" t="s">
        <v>145</v>
      </c>
    </row>
    <row r="4" spans="2:20" ht="5.0999999999999996" customHeight="1" x14ac:dyDescent="0.55000000000000004"/>
    <row r="5" spans="2:20" s="3" customFormat="1" ht="43.5" x14ac:dyDescent="0.25">
      <c r="G5" s="16"/>
      <c r="H5" s="143" t="s">
        <v>1</v>
      </c>
      <c r="I5" s="144"/>
      <c r="J5" s="145" t="s">
        <v>4</v>
      </c>
      <c r="K5" s="144"/>
      <c r="L5" s="143" t="s">
        <v>0</v>
      </c>
      <c r="Q5" s="24"/>
    </row>
    <row r="6" spans="2:20" s="4" customFormat="1" ht="21.75" x14ac:dyDescent="0.6">
      <c r="B6" s="4" t="s">
        <v>3</v>
      </c>
      <c r="G6" s="17"/>
      <c r="H6" s="155">
        <f>'کنترل قرارداد'!L21+'کنترل قرارداد'!L22+'کنترل قرارداد'!L23+'کنترل قرارداد'!L24+'کنترل قرارداد'!L25+'کنترل قرارداد'!L26+'کنترل قرارداد'!L27+'کنترل قرارداد'!L28</f>
        <v>40320</v>
      </c>
      <c r="I6" s="144"/>
      <c r="J6" s="142">
        <v>319809</v>
      </c>
      <c r="K6" s="144"/>
      <c r="L6" s="142">
        <f>(L8/109%)+0.05</f>
        <v>12894710820.469872</v>
      </c>
      <c r="N6" s="4">
        <f>H6*J6</f>
        <v>12894698880</v>
      </c>
      <c r="Q6" s="21"/>
    </row>
    <row r="7" spans="2:20" s="4" customFormat="1" ht="21.75" x14ac:dyDescent="0.6">
      <c r="B7" s="4" t="s">
        <v>2</v>
      </c>
      <c r="G7" s="17"/>
      <c r="H7" s="156">
        <f>(H6*9%)</f>
        <v>3628.7999999999997</v>
      </c>
      <c r="I7" s="144"/>
      <c r="J7" s="142">
        <v>319809</v>
      </c>
      <c r="K7" s="144"/>
      <c r="L7" s="143">
        <f>L6*9%</f>
        <v>1160523973.8422885</v>
      </c>
      <c r="N7" s="4">
        <f>H7*J7</f>
        <v>1160522899.1999998</v>
      </c>
      <c r="Q7" s="21"/>
      <c r="S7" s="25"/>
    </row>
    <row r="8" spans="2:20" s="5" customFormat="1" ht="24" x14ac:dyDescent="0.7">
      <c r="B8" s="5" t="s">
        <v>7</v>
      </c>
      <c r="G8" s="18"/>
      <c r="H8" s="157">
        <f>SUM(H6:H7)</f>
        <v>43948.800000000003</v>
      </c>
      <c r="I8" s="146"/>
      <c r="J8" s="141"/>
      <c r="K8" s="146"/>
      <c r="L8" s="141">
        <f>L14-L12</f>
        <v>14055234794.257662</v>
      </c>
      <c r="N8" s="184">
        <f>L8/H8</f>
        <v>319809.29614136589</v>
      </c>
      <c r="Q8" s="22"/>
      <c r="S8" s="23"/>
    </row>
    <row r="9" spans="2:20" s="4" customFormat="1" ht="21.75" x14ac:dyDescent="0.6">
      <c r="G9" s="17"/>
      <c r="H9" s="155"/>
      <c r="I9" s="144"/>
      <c r="J9" s="142"/>
      <c r="K9" s="144"/>
      <c r="L9" s="142"/>
      <c r="N9" s="185">
        <f>H8*N8</f>
        <v>14055234794.257662</v>
      </c>
      <c r="Q9" s="21"/>
    </row>
    <row r="10" spans="2:20" s="4" customFormat="1" ht="24" x14ac:dyDescent="0.7">
      <c r="B10" s="5" t="s">
        <v>6</v>
      </c>
      <c r="G10" s="17"/>
      <c r="H10" s="155"/>
      <c r="I10" s="144"/>
      <c r="J10" s="142"/>
      <c r="K10" s="144"/>
      <c r="L10" s="142"/>
      <c r="N10" s="185">
        <f>N9/H8</f>
        <v>319809.29614136589</v>
      </c>
      <c r="Q10" s="21"/>
    </row>
    <row r="11" spans="2:20" s="4" customFormat="1" ht="21.75" x14ac:dyDescent="0.6">
      <c r="B11" s="4" t="s">
        <v>119</v>
      </c>
      <c r="G11" s="17"/>
      <c r="H11" s="158">
        <f>-H6*30%</f>
        <v>-12096</v>
      </c>
      <c r="I11" s="147"/>
      <c r="J11" s="70">
        <f>8686566000/30586</f>
        <v>284004.64264696266</v>
      </c>
      <c r="K11" s="148"/>
      <c r="L11" s="143">
        <f>H11*J11</f>
        <v>-3435320157.4576602</v>
      </c>
      <c r="O11" s="19"/>
      <c r="Q11" s="21"/>
      <c r="T11" s="21"/>
    </row>
    <row r="12" spans="2:20" s="5" customFormat="1" ht="24" x14ac:dyDescent="0.7">
      <c r="G12" s="18"/>
      <c r="H12" s="157">
        <f>SUM(H11:H11)</f>
        <v>-12096</v>
      </c>
      <c r="I12" s="146"/>
      <c r="J12" s="141"/>
      <c r="K12" s="146"/>
      <c r="L12" s="141">
        <f>SUM(L11:L11)</f>
        <v>-3435320157.4576602</v>
      </c>
      <c r="Q12" s="22"/>
      <c r="R12" s="23"/>
      <c r="T12" s="22"/>
    </row>
    <row r="13" spans="2:20" s="4" customFormat="1" ht="21.75" x14ac:dyDescent="0.6">
      <c r="G13" s="17"/>
      <c r="H13" s="155"/>
      <c r="I13" s="144"/>
      <c r="J13" s="142"/>
      <c r="K13" s="144"/>
      <c r="L13" s="142"/>
      <c r="Q13" s="21"/>
      <c r="T13" s="21"/>
    </row>
    <row r="14" spans="2:20" s="5" customFormat="1" ht="24.75" thickBot="1" x14ac:dyDescent="0.75">
      <c r="B14" s="5" t="s">
        <v>125</v>
      </c>
      <c r="G14" s="18"/>
      <c r="H14" s="159">
        <f>H8+H12</f>
        <v>31852.800000000003</v>
      </c>
      <c r="I14" s="146"/>
      <c r="J14" s="71">
        <v>333406</v>
      </c>
      <c r="K14" s="146"/>
      <c r="L14" s="149">
        <f>H14*J14</f>
        <v>10619914636.800001</v>
      </c>
      <c r="M14" s="7"/>
      <c r="N14" s="185">
        <f>L14-L12</f>
        <v>14055234794.257662</v>
      </c>
      <c r="Q14" s="22"/>
    </row>
    <row r="15" spans="2:20" s="5" customFormat="1" ht="24.75" thickTop="1" x14ac:dyDescent="0.7">
      <c r="G15" s="18"/>
      <c r="H15" s="26"/>
      <c r="J15" s="69"/>
      <c r="L15" s="27"/>
      <c r="M15" s="7"/>
      <c r="N15" s="6"/>
      <c r="Q15" s="22"/>
    </row>
    <row r="16" spans="2:20" x14ac:dyDescent="0.55000000000000004">
      <c r="N16" s="177"/>
    </row>
    <row r="17" spans="1:17" s="35" customFormat="1" ht="23.25" x14ac:dyDescent="0.7">
      <c r="B17" s="35" t="s">
        <v>11</v>
      </c>
      <c r="G17" s="36"/>
      <c r="H17" s="36"/>
      <c r="J17" s="37"/>
      <c r="L17" s="70"/>
      <c r="Q17" s="38"/>
    </row>
    <row r="18" spans="1:17" s="30" customFormat="1" ht="24.95" customHeight="1" x14ac:dyDescent="0.6">
      <c r="A18" s="28"/>
      <c r="B18" s="39" t="s">
        <v>144</v>
      </c>
      <c r="C18" s="29"/>
      <c r="D18" s="29"/>
      <c r="E18" s="29"/>
      <c r="F18" s="29"/>
      <c r="G18" s="29"/>
      <c r="H18" s="29"/>
      <c r="I18" s="29"/>
      <c r="J18" s="29"/>
      <c r="K18" s="29"/>
      <c r="L18" s="70"/>
      <c r="Q18" s="31"/>
    </row>
    <row r="19" spans="1:17" s="30" customFormat="1" ht="24.95" customHeight="1" x14ac:dyDescent="0.6">
      <c r="A19" s="28"/>
      <c r="B19" s="219" t="s">
        <v>122</v>
      </c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Q19" s="31"/>
    </row>
    <row r="20" spans="1:17" s="30" customFormat="1" ht="24.95" customHeight="1" x14ac:dyDescent="0.6">
      <c r="A20" s="28"/>
      <c r="B20" s="219"/>
      <c r="C20" s="219"/>
      <c r="D20" s="219"/>
      <c r="E20" s="219"/>
      <c r="F20" s="219"/>
      <c r="G20" s="219"/>
      <c r="H20" s="219"/>
      <c r="I20" s="219"/>
      <c r="J20" s="219"/>
      <c r="K20" s="219"/>
      <c r="L20" s="219"/>
      <c r="Q20" s="31"/>
    </row>
    <row r="21" spans="1:17" s="32" customFormat="1" ht="21" x14ac:dyDescent="0.6">
      <c r="G21" s="32" t="s">
        <v>10</v>
      </c>
      <c r="H21" s="32" t="s">
        <v>8</v>
      </c>
      <c r="J21" s="32" t="s">
        <v>9</v>
      </c>
      <c r="L21" s="32" t="s">
        <v>0</v>
      </c>
      <c r="Q21" s="33"/>
    </row>
    <row r="22" spans="1:17" s="30" customFormat="1" ht="21" x14ac:dyDescent="0.6">
      <c r="B22" s="30" t="s">
        <v>123</v>
      </c>
      <c r="G22" s="34" t="s">
        <v>121</v>
      </c>
      <c r="H22" s="150">
        <f>H11</f>
        <v>-12096</v>
      </c>
      <c r="I22" s="151"/>
      <c r="J22" s="70">
        <f>J11</f>
        <v>284004.64264696266</v>
      </c>
      <c r="K22" s="151"/>
      <c r="L22" s="71">
        <f>H22*J22</f>
        <v>-3435320157.4576602</v>
      </c>
      <c r="Q22" s="31"/>
    </row>
    <row r="23" spans="1:17" s="30" customFormat="1" ht="21.75" thickBot="1" x14ac:dyDescent="0.65">
      <c r="G23" s="34"/>
      <c r="H23" s="153">
        <f>SUM(H22:H22)</f>
        <v>-12096</v>
      </c>
      <c r="I23" s="151"/>
      <c r="J23" s="152"/>
      <c r="K23" s="151"/>
      <c r="L23" s="154">
        <f>SUM(L22:L22)</f>
        <v>-3435320157.4576602</v>
      </c>
      <c r="Q23" s="31"/>
    </row>
    <row r="24" spans="1:17" ht="20.25" thickTop="1" x14ac:dyDescent="0.55000000000000004">
      <c r="D24" s="20"/>
      <c r="E24" s="20"/>
    </row>
    <row r="26" spans="1:17" x14ac:dyDescent="0.55000000000000004">
      <c r="H26" s="9">
        <f>3853594464</f>
        <v>3853594464</v>
      </c>
    </row>
    <row r="27" spans="1:17" x14ac:dyDescent="0.55000000000000004">
      <c r="H27" s="9">
        <f>H26/J22</f>
        <v>13568.772778092516</v>
      </c>
    </row>
  </sheetData>
  <mergeCells count="1">
    <mergeCell ref="B19:L20"/>
  </mergeCells>
  <printOptions horizontalCentered="1"/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کنترل قرارداد</vt:lpstr>
      <vt:lpstr>Sheet1</vt:lpstr>
      <vt:lpstr>Sheet2</vt:lpstr>
      <vt:lpstr>3</vt:lpstr>
      <vt:lpstr>2</vt:lpstr>
      <vt:lpstr>1</vt:lpstr>
      <vt:lpstr>'1'!Print_Area</vt:lpstr>
      <vt:lpstr>'2'!Print_Area</vt:lpstr>
      <vt:lpstr>'3'!Print_Area</vt:lpstr>
      <vt:lpstr>'کنترل قرارداد'!Print_Area</vt:lpstr>
      <vt:lpstr>'کنترل قرارداد'!Print_Titles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Imaghian AmirAbbas</cp:lastModifiedBy>
  <cp:lastPrinted>2023-05-07T18:57:13Z</cp:lastPrinted>
  <dcterms:created xsi:type="dcterms:W3CDTF">2022-09-21T10:24:53Z</dcterms:created>
  <dcterms:modified xsi:type="dcterms:W3CDTF">2023-05-07T18:58:58Z</dcterms:modified>
</cp:coreProperties>
</file>